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80" windowHeight="1176" activeTab="2"/>
  </bookViews>
  <sheets>
    <sheet name="111" sheetId="7" r:id="rId1"/>
    <sheet name="1" sheetId="6" r:id="rId2"/>
    <sheet name="Смета 12 гр. ТЕР МО" sheetId="5" r:id="rId3"/>
    <sheet name="Source" sheetId="1" r:id="rId4"/>
    <sheet name="SourceObSm" sheetId="2" r:id="rId5"/>
    <sheet name="SmtRes" sheetId="3" r:id="rId6"/>
    <sheet name="EtalonRes" sheetId="4" r:id="rId7"/>
  </sheets>
  <definedNames>
    <definedName name="_xlnm.Print_Titles" localSheetId="0">'111'!$38:$38</definedName>
    <definedName name="_xlnm.Print_Titles" localSheetId="2">'Смета 12 гр. ТЕР МО'!$38:$38</definedName>
    <definedName name="_xlnm.Print_Area" localSheetId="0">'111'!$A$21:$L$643</definedName>
    <definedName name="_xlnm.Print_Area" localSheetId="2">'Смета 12 гр. ТЕР МО'!$A$3:$L$652</definedName>
  </definedNames>
  <calcPr calcId="124519"/>
</workbook>
</file>

<file path=xl/calcChain.xml><?xml version="1.0" encoding="utf-8"?>
<calcChain xmlns="http://schemas.openxmlformats.org/spreadsheetml/2006/main">
  <c r="I650" i="7"/>
  <c r="D650"/>
  <c r="I647"/>
  <c r="D647"/>
  <c r="J644"/>
  <c r="C644"/>
  <c r="J643"/>
  <c r="C643"/>
  <c r="J642"/>
  <c r="C642"/>
  <c r="J641"/>
  <c r="C641"/>
  <c r="J640"/>
  <c r="C640"/>
  <c r="J639"/>
  <c r="C639"/>
  <c r="J638"/>
  <c r="C638"/>
  <c r="J637"/>
  <c r="C637"/>
  <c r="C636"/>
  <c r="Z634"/>
  <c r="Y634"/>
  <c r="X634"/>
  <c r="W634"/>
  <c r="L634"/>
  <c r="Q634" s="1"/>
  <c r="G634"/>
  <c r="O634" s="1"/>
  <c r="K633"/>
  <c r="J633"/>
  <c r="H633"/>
  <c r="R633" s="1"/>
  <c r="G633"/>
  <c r="F633"/>
  <c r="K632"/>
  <c r="J634" s="1"/>
  <c r="P634" s="1"/>
  <c r="J632"/>
  <c r="H632"/>
  <c r="G632"/>
  <c r="F632"/>
  <c r="V631"/>
  <c r="U631"/>
  <c r="T631"/>
  <c r="S631"/>
  <c r="I631"/>
  <c r="F631"/>
  <c r="E631"/>
  <c r="D631"/>
  <c r="C631"/>
  <c r="B631"/>
  <c r="A631"/>
  <c r="Z630"/>
  <c r="Y630"/>
  <c r="W630"/>
  <c r="L630"/>
  <c r="Q630" s="1"/>
  <c r="L629"/>
  <c r="G629"/>
  <c r="E629"/>
  <c r="J628"/>
  <c r="H628"/>
  <c r="E628"/>
  <c r="J627"/>
  <c r="H627"/>
  <c r="E627"/>
  <c r="K626"/>
  <c r="J626"/>
  <c r="H626"/>
  <c r="G630" s="1"/>
  <c r="O630" s="1"/>
  <c r="G626"/>
  <c r="F626"/>
  <c r="K625"/>
  <c r="J625"/>
  <c r="H625"/>
  <c r="G625"/>
  <c r="F625"/>
  <c r="R624"/>
  <c r="K624"/>
  <c r="J624"/>
  <c r="H624"/>
  <c r="X630" s="1"/>
  <c r="G624"/>
  <c r="F624"/>
  <c r="V623"/>
  <c r="K628" s="1"/>
  <c r="U623"/>
  <c r="T623"/>
  <c r="K627" s="1"/>
  <c r="S623"/>
  <c r="I623"/>
  <c r="F623"/>
  <c r="E623"/>
  <c r="D623"/>
  <c r="C623"/>
  <c r="B623"/>
  <c r="A623"/>
  <c r="Z622"/>
  <c r="Y622"/>
  <c r="W622"/>
  <c r="L622"/>
  <c r="Q622" s="1"/>
  <c r="L621"/>
  <c r="G621"/>
  <c r="E621"/>
  <c r="J620"/>
  <c r="H620"/>
  <c r="E620"/>
  <c r="J619"/>
  <c r="H619"/>
  <c r="E619"/>
  <c r="K618"/>
  <c r="J618"/>
  <c r="H618"/>
  <c r="G622" s="1"/>
  <c r="O622" s="1"/>
  <c r="G618"/>
  <c r="F618"/>
  <c r="K617"/>
  <c r="J617"/>
  <c r="H617"/>
  <c r="G617"/>
  <c r="F617"/>
  <c r="R616"/>
  <c r="K616"/>
  <c r="J616"/>
  <c r="H616"/>
  <c r="X622" s="1"/>
  <c r="G616"/>
  <c r="F616"/>
  <c r="V615"/>
  <c r="K620" s="1"/>
  <c r="U615"/>
  <c r="T615"/>
  <c r="K619" s="1"/>
  <c r="S615"/>
  <c r="I615"/>
  <c r="F615"/>
  <c r="E615"/>
  <c r="D615"/>
  <c r="C615"/>
  <c r="B615"/>
  <c r="A615"/>
  <c r="Z614"/>
  <c r="Y614"/>
  <c r="X614"/>
  <c r="L614"/>
  <c r="Q614" s="1"/>
  <c r="L613"/>
  <c r="G613"/>
  <c r="E613"/>
  <c r="K612"/>
  <c r="J612"/>
  <c r="E612"/>
  <c r="K611"/>
  <c r="J611"/>
  <c r="E611"/>
  <c r="R610"/>
  <c r="K610"/>
  <c r="J610"/>
  <c r="H610"/>
  <c r="G610"/>
  <c r="F610"/>
  <c r="K609"/>
  <c r="J609"/>
  <c r="H609"/>
  <c r="G609"/>
  <c r="F609"/>
  <c r="K608"/>
  <c r="J614" s="1"/>
  <c r="P614" s="1"/>
  <c r="J608"/>
  <c r="H608"/>
  <c r="R608" s="1"/>
  <c r="G608"/>
  <c r="F608"/>
  <c r="V607"/>
  <c r="U607"/>
  <c r="H612" s="1"/>
  <c r="T607"/>
  <c r="S607"/>
  <c r="H611" s="1"/>
  <c r="I607"/>
  <c r="F607"/>
  <c r="E607"/>
  <c r="D607"/>
  <c r="C607"/>
  <c r="B607"/>
  <c r="A607"/>
  <c r="Z606"/>
  <c r="Y606"/>
  <c r="X606"/>
  <c r="Q606"/>
  <c r="L606"/>
  <c r="L605"/>
  <c r="G605"/>
  <c r="E605"/>
  <c r="J604"/>
  <c r="E604"/>
  <c r="J603"/>
  <c r="E603"/>
  <c r="K602"/>
  <c r="J602"/>
  <c r="H602"/>
  <c r="R602" s="1"/>
  <c r="G602"/>
  <c r="F602"/>
  <c r="K601"/>
  <c r="J601"/>
  <c r="H601"/>
  <c r="G601"/>
  <c r="F601"/>
  <c r="R600"/>
  <c r="K600"/>
  <c r="J600"/>
  <c r="H600"/>
  <c r="G600"/>
  <c r="F600"/>
  <c r="V599"/>
  <c r="K604" s="1"/>
  <c r="U599"/>
  <c r="H604" s="1"/>
  <c r="T599"/>
  <c r="K603" s="1"/>
  <c r="J606" s="1"/>
  <c r="P606" s="1"/>
  <c r="S599"/>
  <c r="H603" s="1"/>
  <c r="I599"/>
  <c r="F599"/>
  <c r="E599"/>
  <c r="D599"/>
  <c r="C599"/>
  <c r="B599"/>
  <c r="A599"/>
  <c r="Z598"/>
  <c r="Y598"/>
  <c r="X598"/>
  <c r="L598"/>
  <c r="Q598" s="1"/>
  <c r="L597"/>
  <c r="G597"/>
  <c r="E597"/>
  <c r="K596"/>
  <c r="J596"/>
  <c r="E596"/>
  <c r="K595"/>
  <c r="J595"/>
  <c r="E595"/>
  <c r="K594"/>
  <c r="J594"/>
  <c r="H594"/>
  <c r="G594"/>
  <c r="F594"/>
  <c r="K593"/>
  <c r="J598" s="1"/>
  <c r="P598" s="1"/>
  <c r="J593"/>
  <c r="H593"/>
  <c r="R593" s="1"/>
  <c r="G593"/>
  <c r="F593"/>
  <c r="V592"/>
  <c r="U592"/>
  <c r="H596" s="1"/>
  <c r="T592"/>
  <c r="S592"/>
  <c r="H595" s="1"/>
  <c r="I592"/>
  <c r="F592"/>
  <c r="E592"/>
  <c r="D592"/>
  <c r="C592"/>
  <c r="B592"/>
  <c r="A592"/>
  <c r="Z591"/>
  <c r="Y591"/>
  <c r="X591"/>
  <c r="Q591"/>
  <c r="L591"/>
  <c r="L590"/>
  <c r="G590"/>
  <c r="E590"/>
  <c r="J589"/>
  <c r="E589"/>
  <c r="J588"/>
  <c r="E588"/>
  <c r="K587"/>
  <c r="J587"/>
  <c r="H587"/>
  <c r="G587"/>
  <c r="F587"/>
  <c r="K586"/>
  <c r="J586"/>
  <c r="H586"/>
  <c r="G586"/>
  <c r="F586"/>
  <c r="K585"/>
  <c r="J591" s="1"/>
  <c r="P591" s="1"/>
  <c r="J585"/>
  <c r="H585"/>
  <c r="G585"/>
  <c r="F585"/>
  <c r="V584"/>
  <c r="K589" s="1"/>
  <c r="U584"/>
  <c r="H589" s="1"/>
  <c r="T584"/>
  <c r="K588" s="1"/>
  <c r="S584"/>
  <c r="H588" s="1"/>
  <c r="I584"/>
  <c r="F584"/>
  <c r="E584"/>
  <c r="D584"/>
  <c r="C584"/>
  <c r="B584"/>
  <c r="A584"/>
  <c r="Z583"/>
  <c r="Y583"/>
  <c r="X583"/>
  <c r="Q583"/>
  <c r="L583"/>
  <c r="L582"/>
  <c r="G582"/>
  <c r="E582"/>
  <c r="J581"/>
  <c r="E581"/>
  <c r="J580"/>
  <c r="E580"/>
  <c r="K579"/>
  <c r="J579"/>
  <c r="H579"/>
  <c r="R579" s="1"/>
  <c r="G579"/>
  <c r="F579"/>
  <c r="K578"/>
  <c r="J578"/>
  <c r="H578"/>
  <c r="G578"/>
  <c r="F578"/>
  <c r="R577"/>
  <c r="K577"/>
  <c r="J577"/>
  <c r="H577"/>
  <c r="G577"/>
  <c r="F577"/>
  <c r="V576"/>
  <c r="K581" s="1"/>
  <c r="U576"/>
  <c r="H581" s="1"/>
  <c r="T576"/>
  <c r="K580" s="1"/>
  <c r="J583" s="1"/>
  <c r="P583" s="1"/>
  <c r="S576"/>
  <c r="H580" s="1"/>
  <c r="I576"/>
  <c r="F576"/>
  <c r="E576"/>
  <c r="D576"/>
  <c r="C576"/>
  <c r="B576"/>
  <c r="A576"/>
  <c r="Z575"/>
  <c r="Y575"/>
  <c r="X575"/>
  <c r="L575"/>
  <c r="Q575" s="1"/>
  <c r="L574"/>
  <c r="G574"/>
  <c r="E574"/>
  <c r="K573"/>
  <c r="J573"/>
  <c r="E573"/>
  <c r="K572"/>
  <c r="J572"/>
  <c r="E572"/>
  <c r="R571"/>
  <c r="K571"/>
  <c r="J571"/>
  <c r="H571"/>
  <c r="G571"/>
  <c r="F571"/>
  <c r="K570"/>
  <c r="J570"/>
  <c r="H570"/>
  <c r="G570"/>
  <c r="F570"/>
  <c r="K569"/>
  <c r="J575" s="1"/>
  <c r="P575" s="1"/>
  <c r="J569"/>
  <c r="H569"/>
  <c r="R569" s="1"/>
  <c r="G569"/>
  <c r="F569"/>
  <c r="V568"/>
  <c r="U568"/>
  <c r="H573" s="1"/>
  <c r="T568"/>
  <c r="S568"/>
  <c r="H572" s="1"/>
  <c r="I568"/>
  <c r="F568"/>
  <c r="E568"/>
  <c r="D568"/>
  <c r="C568"/>
  <c r="B568"/>
  <c r="A568"/>
  <c r="C567"/>
  <c r="Z566"/>
  <c r="Y566"/>
  <c r="X566"/>
  <c r="L566"/>
  <c r="Q566" s="1"/>
  <c r="L565"/>
  <c r="G565"/>
  <c r="E565"/>
  <c r="J564"/>
  <c r="H564"/>
  <c r="E564"/>
  <c r="J563"/>
  <c r="H563"/>
  <c r="E563"/>
  <c r="K562"/>
  <c r="J562"/>
  <c r="H562"/>
  <c r="W566" s="1"/>
  <c r="G562"/>
  <c r="F562"/>
  <c r="K561"/>
  <c r="J561"/>
  <c r="H561"/>
  <c r="G561"/>
  <c r="F561"/>
  <c r="R560"/>
  <c r="K560"/>
  <c r="J566" s="1"/>
  <c r="P566" s="1"/>
  <c r="J560"/>
  <c r="H560"/>
  <c r="G560"/>
  <c r="F560"/>
  <c r="V559"/>
  <c r="K564" s="1"/>
  <c r="U559"/>
  <c r="T559"/>
  <c r="K563" s="1"/>
  <c r="S559"/>
  <c r="I559"/>
  <c r="F559"/>
  <c r="E559"/>
  <c r="D559"/>
  <c r="C559"/>
  <c r="B559"/>
  <c r="A559"/>
  <c r="Z558"/>
  <c r="Y558"/>
  <c r="X558"/>
  <c r="L558"/>
  <c r="Q558" s="1"/>
  <c r="V557"/>
  <c r="U557"/>
  <c r="T557"/>
  <c r="S557"/>
  <c r="K557"/>
  <c r="J558" s="1"/>
  <c r="P558" s="1"/>
  <c r="J557"/>
  <c r="I557"/>
  <c r="H557"/>
  <c r="W558" s="1"/>
  <c r="G557"/>
  <c r="F557"/>
  <c r="E557"/>
  <c r="D557"/>
  <c r="C557"/>
  <c r="B557"/>
  <c r="A557"/>
  <c r="Z556"/>
  <c r="Y556"/>
  <c r="X556"/>
  <c r="Q556"/>
  <c r="L556"/>
  <c r="Z555"/>
  <c r="Y555"/>
  <c r="X555"/>
  <c r="V555"/>
  <c r="U555"/>
  <c r="T555"/>
  <c r="S555"/>
  <c r="K555"/>
  <c r="J555"/>
  <c r="H555"/>
  <c r="W555" s="1"/>
  <c r="F555"/>
  <c r="E555"/>
  <c r="D555"/>
  <c r="C555"/>
  <c r="B555"/>
  <c r="A555"/>
  <c r="L554"/>
  <c r="G554"/>
  <c r="E554"/>
  <c r="J553"/>
  <c r="H553"/>
  <c r="E553"/>
  <c r="J552"/>
  <c r="H552"/>
  <c r="E552"/>
  <c r="K551"/>
  <c r="J551"/>
  <c r="H551"/>
  <c r="G551"/>
  <c r="F551"/>
  <c r="K550"/>
  <c r="J550"/>
  <c r="H550"/>
  <c r="G550"/>
  <c r="F550"/>
  <c r="R549"/>
  <c r="K549"/>
  <c r="J549"/>
  <c r="H549"/>
  <c r="W556" s="1"/>
  <c r="G549"/>
  <c r="F549"/>
  <c r="V548"/>
  <c r="K553" s="1"/>
  <c r="U548"/>
  <c r="T548"/>
  <c r="K552" s="1"/>
  <c r="S548"/>
  <c r="I548"/>
  <c r="F548"/>
  <c r="E548"/>
  <c r="D548"/>
  <c r="C548"/>
  <c r="B548"/>
  <c r="A548"/>
  <c r="Z547"/>
  <c r="Y547"/>
  <c r="X547"/>
  <c r="L547"/>
  <c r="Q547" s="1"/>
  <c r="V546"/>
  <c r="U546"/>
  <c r="T546"/>
  <c r="S546"/>
  <c r="K546"/>
  <c r="J547" s="1"/>
  <c r="P547" s="1"/>
  <c r="J546"/>
  <c r="I546"/>
  <c r="H546"/>
  <c r="W547" s="1"/>
  <c r="G546"/>
  <c r="F546"/>
  <c r="E546"/>
  <c r="D546"/>
  <c r="C546"/>
  <c r="B546"/>
  <c r="A546"/>
  <c r="Z545"/>
  <c r="Y545"/>
  <c r="X545"/>
  <c r="Q545"/>
  <c r="L545"/>
  <c r="V544"/>
  <c r="U544"/>
  <c r="T544"/>
  <c r="S544"/>
  <c r="K544"/>
  <c r="J545" s="1"/>
  <c r="P545" s="1"/>
  <c r="J544"/>
  <c r="I544"/>
  <c r="H544"/>
  <c r="W545" s="1"/>
  <c r="G544"/>
  <c r="F544"/>
  <c r="E544"/>
  <c r="D544"/>
  <c r="C544"/>
  <c r="B544"/>
  <c r="A544"/>
  <c r="Z543"/>
  <c r="Y543"/>
  <c r="X543"/>
  <c r="W543"/>
  <c r="L543"/>
  <c r="Q543" s="1"/>
  <c r="G543"/>
  <c r="O543" s="1"/>
  <c r="C542"/>
  <c r="V541"/>
  <c r="U541"/>
  <c r="T541"/>
  <c r="S541"/>
  <c r="K541"/>
  <c r="J543" s="1"/>
  <c r="P543" s="1"/>
  <c r="J541"/>
  <c r="I541"/>
  <c r="H541"/>
  <c r="G541"/>
  <c r="F541"/>
  <c r="E541"/>
  <c r="D541"/>
  <c r="C541"/>
  <c r="B541"/>
  <c r="A541"/>
  <c r="Z540"/>
  <c r="Y540"/>
  <c r="X540"/>
  <c r="L540"/>
  <c r="Q540" s="1"/>
  <c r="Z539"/>
  <c r="Y539"/>
  <c r="X539"/>
  <c r="W539"/>
  <c r="V539"/>
  <c r="U539"/>
  <c r="T539"/>
  <c r="S539"/>
  <c r="K539"/>
  <c r="J539"/>
  <c r="H539"/>
  <c r="F539"/>
  <c r="E539"/>
  <c r="D539"/>
  <c r="C539"/>
  <c r="B539"/>
  <c r="A539"/>
  <c r="L538"/>
  <c r="G538"/>
  <c r="E538"/>
  <c r="J537"/>
  <c r="E537"/>
  <c r="J536"/>
  <c r="E536"/>
  <c r="K535"/>
  <c r="J535"/>
  <c r="H535"/>
  <c r="G535"/>
  <c r="F535"/>
  <c r="R534"/>
  <c r="K534"/>
  <c r="J534"/>
  <c r="H534"/>
  <c r="G534"/>
  <c r="F534"/>
  <c r="K533"/>
  <c r="J533"/>
  <c r="H533"/>
  <c r="G533"/>
  <c r="F533"/>
  <c r="K532"/>
  <c r="J532"/>
  <c r="H532"/>
  <c r="R532" s="1"/>
  <c r="G532"/>
  <c r="F532"/>
  <c r="V531"/>
  <c r="K537" s="1"/>
  <c r="U531"/>
  <c r="H537" s="1"/>
  <c r="T531"/>
  <c r="K536" s="1"/>
  <c r="S531"/>
  <c r="H536" s="1"/>
  <c r="I531"/>
  <c r="F531"/>
  <c r="E531"/>
  <c r="D531"/>
  <c r="C531"/>
  <c r="B531"/>
  <c r="A531"/>
  <c r="C530"/>
  <c r="Z529"/>
  <c r="Y529"/>
  <c r="X529"/>
  <c r="L529"/>
  <c r="Q529" s="1"/>
  <c r="V528"/>
  <c r="U528"/>
  <c r="T528"/>
  <c r="S528"/>
  <c r="K528"/>
  <c r="J529" s="1"/>
  <c r="P529" s="1"/>
  <c r="J528"/>
  <c r="I528"/>
  <c r="H528"/>
  <c r="W529" s="1"/>
  <c r="G528"/>
  <c r="F528"/>
  <c r="E528"/>
  <c r="D528"/>
  <c r="C528"/>
  <c r="B528"/>
  <c r="A528"/>
  <c r="Z527"/>
  <c r="Y527"/>
  <c r="X527"/>
  <c r="Q527"/>
  <c r="L527"/>
  <c r="V526"/>
  <c r="U526"/>
  <c r="T526"/>
  <c r="S526"/>
  <c r="K526"/>
  <c r="J527" s="1"/>
  <c r="P527" s="1"/>
  <c r="J526"/>
  <c r="I526"/>
  <c r="H526"/>
  <c r="W527" s="1"/>
  <c r="G526"/>
  <c r="F526"/>
  <c r="E526"/>
  <c r="D526"/>
  <c r="C526"/>
  <c r="B526"/>
  <c r="A526"/>
  <c r="Z525"/>
  <c r="Y525"/>
  <c r="X525"/>
  <c r="L525"/>
  <c r="Q525" s="1"/>
  <c r="L524"/>
  <c r="G524"/>
  <c r="E524"/>
  <c r="K523"/>
  <c r="J523"/>
  <c r="E523"/>
  <c r="K522"/>
  <c r="J522"/>
  <c r="E522"/>
  <c r="R521"/>
  <c r="K521"/>
  <c r="J521"/>
  <c r="H521"/>
  <c r="G521"/>
  <c r="F521"/>
  <c r="K520"/>
  <c r="J520"/>
  <c r="H520"/>
  <c r="G520"/>
  <c r="F520"/>
  <c r="K519"/>
  <c r="J525" s="1"/>
  <c r="P525" s="1"/>
  <c r="J519"/>
  <c r="H519"/>
  <c r="R519" s="1"/>
  <c r="G519"/>
  <c r="F519"/>
  <c r="V518"/>
  <c r="U518"/>
  <c r="H523" s="1"/>
  <c r="T518"/>
  <c r="S518"/>
  <c r="H522" s="1"/>
  <c r="I518"/>
  <c r="F518"/>
  <c r="E518"/>
  <c r="D518"/>
  <c r="C518"/>
  <c r="B518"/>
  <c r="A518"/>
  <c r="Z517"/>
  <c r="Y517"/>
  <c r="X517"/>
  <c r="Q517"/>
  <c r="L517"/>
  <c r="V516"/>
  <c r="U516"/>
  <c r="T516"/>
  <c r="S516"/>
  <c r="K516"/>
  <c r="J517" s="1"/>
  <c r="P517" s="1"/>
  <c r="J516"/>
  <c r="I516"/>
  <c r="H516"/>
  <c r="W517" s="1"/>
  <c r="G516"/>
  <c r="F516"/>
  <c r="E516"/>
  <c r="D516"/>
  <c r="C516"/>
  <c r="B516"/>
  <c r="A516"/>
  <c r="Z515"/>
  <c r="Y515"/>
  <c r="W515"/>
  <c r="L515"/>
  <c r="Q515" s="1"/>
  <c r="V514"/>
  <c r="U514"/>
  <c r="T514"/>
  <c r="S514"/>
  <c r="K514"/>
  <c r="J515" s="1"/>
  <c r="P515" s="1"/>
  <c r="J514"/>
  <c r="I514"/>
  <c r="H514"/>
  <c r="X515" s="1"/>
  <c r="G514"/>
  <c r="F514"/>
  <c r="E514"/>
  <c r="D514"/>
  <c r="C514"/>
  <c r="B514"/>
  <c r="A514"/>
  <c r="Z513"/>
  <c r="Y513"/>
  <c r="X513"/>
  <c r="Q513"/>
  <c r="L513"/>
  <c r="V512"/>
  <c r="U512"/>
  <c r="T512"/>
  <c r="S512"/>
  <c r="K512"/>
  <c r="J513" s="1"/>
  <c r="P513" s="1"/>
  <c r="J512"/>
  <c r="I512"/>
  <c r="H512"/>
  <c r="W513" s="1"/>
  <c r="G512"/>
  <c r="F512"/>
  <c r="E512"/>
  <c r="D512"/>
  <c r="C512"/>
  <c r="B512"/>
  <c r="A512"/>
  <c r="Z511"/>
  <c r="Y511"/>
  <c r="X511"/>
  <c r="L511"/>
  <c r="Q511" s="1"/>
  <c r="L510"/>
  <c r="G510"/>
  <c r="E510"/>
  <c r="J509"/>
  <c r="H509"/>
  <c r="E509"/>
  <c r="J508"/>
  <c r="H508"/>
  <c r="E508"/>
  <c r="K507"/>
  <c r="J507"/>
  <c r="H507"/>
  <c r="W511" s="1"/>
  <c r="G507"/>
  <c r="F507"/>
  <c r="K506"/>
  <c r="J506"/>
  <c r="H506"/>
  <c r="R506" s="1"/>
  <c r="G506"/>
  <c r="F506"/>
  <c r="K505"/>
  <c r="J505"/>
  <c r="H505"/>
  <c r="G505"/>
  <c r="F505"/>
  <c r="R504"/>
  <c r="K504"/>
  <c r="J504"/>
  <c r="H504"/>
  <c r="G504"/>
  <c r="F504"/>
  <c r="V503"/>
  <c r="K509" s="1"/>
  <c r="U503"/>
  <c r="T503"/>
  <c r="K508" s="1"/>
  <c r="S503"/>
  <c r="I503"/>
  <c r="F503"/>
  <c r="E503"/>
  <c r="D503"/>
  <c r="C503"/>
  <c r="B503"/>
  <c r="A503"/>
  <c r="Z502"/>
  <c r="Y502"/>
  <c r="W502"/>
  <c r="L502"/>
  <c r="Q502" s="1"/>
  <c r="V501"/>
  <c r="U501"/>
  <c r="T501"/>
  <c r="S501"/>
  <c r="K501"/>
  <c r="J502" s="1"/>
  <c r="P502" s="1"/>
  <c r="J501"/>
  <c r="I501"/>
  <c r="H501"/>
  <c r="X502" s="1"/>
  <c r="G501"/>
  <c r="F501"/>
  <c r="E501"/>
  <c r="D501"/>
  <c r="C501"/>
  <c r="B501"/>
  <c r="A501"/>
  <c r="Z500"/>
  <c r="Y500"/>
  <c r="X500"/>
  <c r="Q500"/>
  <c r="L500"/>
  <c r="Z499"/>
  <c r="Y499"/>
  <c r="X499"/>
  <c r="V499"/>
  <c r="U499"/>
  <c r="T499"/>
  <c r="S499"/>
  <c r="K499"/>
  <c r="J499"/>
  <c r="H499"/>
  <c r="W499" s="1"/>
  <c r="F499"/>
  <c r="E499"/>
  <c r="D499"/>
  <c r="C499"/>
  <c r="B499"/>
  <c r="A499"/>
  <c r="L498"/>
  <c r="G498"/>
  <c r="E498"/>
  <c r="J497"/>
  <c r="H497"/>
  <c r="E497"/>
  <c r="J496"/>
  <c r="H496"/>
  <c r="E496"/>
  <c r="K495"/>
  <c r="J495"/>
  <c r="H495"/>
  <c r="G495"/>
  <c r="F495"/>
  <c r="K494"/>
  <c r="J494"/>
  <c r="H494"/>
  <c r="G494"/>
  <c r="F494"/>
  <c r="R493"/>
  <c r="K493"/>
  <c r="J493"/>
  <c r="H493"/>
  <c r="W500" s="1"/>
  <c r="G493"/>
  <c r="F493"/>
  <c r="V492"/>
  <c r="K497" s="1"/>
  <c r="U492"/>
  <c r="T492"/>
  <c r="K496" s="1"/>
  <c r="S492"/>
  <c r="I492"/>
  <c r="F492"/>
  <c r="E492"/>
  <c r="D492"/>
  <c r="C492"/>
  <c r="B492"/>
  <c r="A492"/>
  <c r="Z491"/>
  <c r="Y491"/>
  <c r="W491"/>
  <c r="L491"/>
  <c r="Q491" s="1"/>
  <c r="V490"/>
  <c r="U490"/>
  <c r="T490"/>
  <c r="S490"/>
  <c r="K490"/>
  <c r="J491" s="1"/>
  <c r="P491" s="1"/>
  <c r="J490"/>
  <c r="I490"/>
  <c r="H490"/>
  <c r="X491" s="1"/>
  <c r="G490"/>
  <c r="F490"/>
  <c r="E490"/>
  <c r="D490"/>
  <c r="C490"/>
  <c r="B490"/>
  <c r="A490"/>
  <c r="Z489"/>
  <c r="Y489"/>
  <c r="X489"/>
  <c r="Q489"/>
  <c r="L489"/>
  <c r="Z488"/>
  <c r="Y488"/>
  <c r="X488"/>
  <c r="V488"/>
  <c r="U488"/>
  <c r="T488"/>
  <c r="S488"/>
  <c r="K488"/>
  <c r="J488"/>
  <c r="H488"/>
  <c r="W488" s="1"/>
  <c r="F488"/>
  <c r="E488"/>
  <c r="D488"/>
  <c r="C488"/>
  <c r="B488"/>
  <c r="A488"/>
  <c r="L487"/>
  <c r="G487"/>
  <c r="E487"/>
  <c r="J486"/>
  <c r="H486"/>
  <c r="E486"/>
  <c r="J485"/>
  <c r="H485"/>
  <c r="E485"/>
  <c r="K484"/>
  <c r="J484"/>
  <c r="H484"/>
  <c r="G484"/>
  <c r="F484"/>
  <c r="K483"/>
  <c r="J483"/>
  <c r="H483"/>
  <c r="G483"/>
  <c r="F483"/>
  <c r="R482"/>
  <c r="K482"/>
  <c r="J482"/>
  <c r="H482"/>
  <c r="W489" s="1"/>
  <c r="G482"/>
  <c r="F482"/>
  <c r="V481"/>
  <c r="K486" s="1"/>
  <c r="U481"/>
  <c r="T481"/>
  <c r="K485" s="1"/>
  <c r="S481"/>
  <c r="I481"/>
  <c r="F481"/>
  <c r="E481"/>
  <c r="D481"/>
  <c r="C481"/>
  <c r="B481"/>
  <c r="A481"/>
  <c r="Z480"/>
  <c r="Y480"/>
  <c r="X480"/>
  <c r="L480"/>
  <c r="Q480" s="1"/>
  <c r="L479"/>
  <c r="G479"/>
  <c r="E479"/>
  <c r="J478"/>
  <c r="H478"/>
  <c r="E478"/>
  <c r="J477"/>
  <c r="H477"/>
  <c r="E477"/>
  <c r="K476"/>
  <c r="J476"/>
  <c r="H476"/>
  <c r="W480" s="1"/>
  <c r="G476"/>
  <c r="F476"/>
  <c r="K475"/>
  <c r="J475"/>
  <c r="H475"/>
  <c r="G475"/>
  <c r="F475"/>
  <c r="R474"/>
  <c r="K474"/>
  <c r="J474"/>
  <c r="H474"/>
  <c r="G474"/>
  <c r="F474"/>
  <c r="V473"/>
  <c r="K478" s="1"/>
  <c r="U473"/>
  <c r="T473"/>
  <c r="K477" s="1"/>
  <c r="S473"/>
  <c r="I473"/>
  <c r="F473"/>
  <c r="E473"/>
  <c r="D473"/>
  <c r="C473"/>
  <c r="B473"/>
  <c r="A473"/>
  <c r="Z472"/>
  <c r="Y472"/>
  <c r="X472"/>
  <c r="L472"/>
  <c r="Q472" s="1"/>
  <c r="L471"/>
  <c r="G471"/>
  <c r="E471"/>
  <c r="J470"/>
  <c r="H470"/>
  <c r="E470"/>
  <c r="J469"/>
  <c r="H469"/>
  <c r="E469"/>
  <c r="K468"/>
  <c r="J468"/>
  <c r="H468"/>
  <c r="W472" s="1"/>
  <c r="G468"/>
  <c r="F468"/>
  <c r="K467"/>
  <c r="J467"/>
  <c r="H467"/>
  <c r="G467"/>
  <c r="F467"/>
  <c r="R466"/>
  <c r="K466"/>
  <c r="J466"/>
  <c r="H466"/>
  <c r="G466"/>
  <c r="F466"/>
  <c r="V465"/>
  <c r="K470" s="1"/>
  <c r="U465"/>
  <c r="T465"/>
  <c r="K469" s="1"/>
  <c r="S465"/>
  <c r="I465"/>
  <c r="F465"/>
  <c r="E465"/>
  <c r="D465"/>
  <c r="C465"/>
  <c r="B465"/>
  <c r="A465"/>
  <c r="Z464"/>
  <c r="Y464"/>
  <c r="W464"/>
  <c r="L464"/>
  <c r="Q464" s="1"/>
  <c r="V463"/>
  <c r="U463"/>
  <c r="T463"/>
  <c r="S463"/>
  <c r="K463"/>
  <c r="J464" s="1"/>
  <c r="P464" s="1"/>
  <c r="J463"/>
  <c r="I463"/>
  <c r="H463"/>
  <c r="X464" s="1"/>
  <c r="G463"/>
  <c r="F463"/>
  <c r="E463"/>
  <c r="D463"/>
  <c r="C463"/>
  <c r="B463"/>
  <c r="A463"/>
  <c r="Z462"/>
  <c r="Y462"/>
  <c r="W462"/>
  <c r="Q462"/>
  <c r="L462"/>
  <c r="J462"/>
  <c r="P462" s="1"/>
  <c r="C461"/>
  <c r="V460"/>
  <c r="U460"/>
  <c r="T460"/>
  <c r="S460"/>
  <c r="K460"/>
  <c r="J460"/>
  <c r="I460"/>
  <c r="H460"/>
  <c r="G462" s="1"/>
  <c r="O462" s="1"/>
  <c r="G460"/>
  <c r="F460"/>
  <c r="E460"/>
  <c r="D460"/>
  <c r="C460"/>
  <c r="B460"/>
  <c r="A460"/>
  <c r="Z459"/>
  <c r="Y459"/>
  <c r="X459"/>
  <c r="Q459"/>
  <c r="L459"/>
  <c r="L458"/>
  <c r="G458"/>
  <c r="E458"/>
  <c r="J457"/>
  <c r="E457"/>
  <c r="J456"/>
  <c r="E456"/>
  <c r="K455"/>
  <c r="J455"/>
  <c r="H455"/>
  <c r="G455"/>
  <c r="F455"/>
  <c r="R454"/>
  <c r="K454"/>
  <c r="J454"/>
  <c r="H454"/>
  <c r="G454"/>
  <c r="F454"/>
  <c r="V453"/>
  <c r="K457" s="1"/>
  <c r="U453"/>
  <c r="H457" s="1"/>
  <c r="T453"/>
  <c r="K456" s="1"/>
  <c r="J459" s="1"/>
  <c r="P459" s="1"/>
  <c r="S453"/>
  <c r="H456" s="1"/>
  <c r="I453"/>
  <c r="F453"/>
  <c r="E453"/>
  <c r="D453"/>
  <c r="C453"/>
  <c r="B453"/>
  <c r="A453"/>
  <c r="C452"/>
  <c r="Z451"/>
  <c r="Y451"/>
  <c r="X451"/>
  <c r="Q451"/>
  <c r="L451"/>
  <c r="L450"/>
  <c r="G450"/>
  <c r="E450"/>
  <c r="J449"/>
  <c r="E449"/>
  <c r="J448"/>
  <c r="E448"/>
  <c r="K447"/>
  <c r="J447"/>
  <c r="H447"/>
  <c r="G447"/>
  <c r="F447"/>
  <c r="R446"/>
  <c r="K446"/>
  <c r="J446"/>
  <c r="H446"/>
  <c r="G446"/>
  <c r="F446"/>
  <c r="K445"/>
  <c r="J445"/>
  <c r="H445"/>
  <c r="G445"/>
  <c r="F445"/>
  <c r="K444"/>
  <c r="J444"/>
  <c r="H444"/>
  <c r="G444"/>
  <c r="F444"/>
  <c r="V443"/>
  <c r="K449" s="1"/>
  <c r="U443"/>
  <c r="H449" s="1"/>
  <c r="T443"/>
  <c r="K448" s="1"/>
  <c r="S443"/>
  <c r="H448" s="1"/>
  <c r="I443"/>
  <c r="F443"/>
  <c r="E443"/>
  <c r="D443"/>
  <c r="C443"/>
  <c r="B443"/>
  <c r="A443"/>
  <c r="Z442"/>
  <c r="Y442"/>
  <c r="X442"/>
  <c r="Q442"/>
  <c r="L442"/>
  <c r="L441"/>
  <c r="G441"/>
  <c r="E441"/>
  <c r="J440"/>
  <c r="E440"/>
  <c r="J439"/>
  <c r="E439"/>
  <c r="K438"/>
  <c r="J438"/>
  <c r="H438"/>
  <c r="G438"/>
  <c r="F438"/>
  <c r="R437"/>
  <c r="K437"/>
  <c r="J437"/>
  <c r="H437"/>
  <c r="G437"/>
  <c r="F437"/>
  <c r="K436"/>
  <c r="J436"/>
  <c r="H436"/>
  <c r="G436"/>
  <c r="F436"/>
  <c r="K435"/>
  <c r="J435"/>
  <c r="H435"/>
  <c r="G435"/>
  <c r="F435"/>
  <c r="V434"/>
  <c r="K440" s="1"/>
  <c r="U434"/>
  <c r="H440" s="1"/>
  <c r="T434"/>
  <c r="K439" s="1"/>
  <c r="S434"/>
  <c r="H439" s="1"/>
  <c r="I434"/>
  <c r="F434"/>
  <c r="E434"/>
  <c r="D434"/>
  <c r="C434"/>
  <c r="B434"/>
  <c r="A434"/>
  <c r="Z433"/>
  <c r="Y433"/>
  <c r="X433"/>
  <c r="Q433"/>
  <c r="L433"/>
  <c r="L432"/>
  <c r="G432"/>
  <c r="E432"/>
  <c r="J431"/>
  <c r="E431"/>
  <c r="J430"/>
  <c r="E430"/>
  <c r="K429"/>
  <c r="J429"/>
  <c r="H429"/>
  <c r="G429"/>
  <c r="F429"/>
  <c r="K428"/>
  <c r="J428"/>
  <c r="H428"/>
  <c r="G428"/>
  <c r="F428"/>
  <c r="K427"/>
  <c r="J427"/>
  <c r="H427"/>
  <c r="G427"/>
  <c r="F427"/>
  <c r="V426"/>
  <c r="K431" s="1"/>
  <c r="U426"/>
  <c r="H431" s="1"/>
  <c r="T426"/>
  <c r="K430" s="1"/>
  <c r="S426"/>
  <c r="H430" s="1"/>
  <c r="I426"/>
  <c r="F426"/>
  <c r="E426"/>
  <c r="D426"/>
  <c r="C426"/>
  <c r="B426"/>
  <c r="A426"/>
  <c r="Z425"/>
  <c r="Y425"/>
  <c r="X425"/>
  <c r="Q425"/>
  <c r="L425"/>
  <c r="L424"/>
  <c r="G424"/>
  <c r="E424"/>
  <c r="J423"/>
  <c r="E423"/>
  <c r="J422"/>
  <c r="E422"/>
  <c r="K421"/>
  <c r="J421"/>
  <c r="H421"/>
  <c r="G421"/>
  <c r="F421"/>
  <c r="K420"/>
  <c r="J420"/>
  <c r="H420"/>
  <c r="G420"/>
  <c r="F420"/>
  <c r="K419"/>
  <c r="J419"/>
  <c r="H419"/>
  <c r="G419"/>
  <c r="F419"/>
  <c r="V418"/>
  <c r="K423" s="1"/>
  <c r="U418"/>
  <c r="H423" s="1"/>
  <c r="T418"/>
  <c r="K422" s="1"/>
  <c r="S418"/>
  <c r="H422" s="1"/>
  <c r="I418"/>
  <c r="F418"/>
  <c r="E418"/>
  <c r="D418"/>
  <c r="C418"/>
  <c r="B418"/>
  <c r="A418"/>
  <c r="Z417"/>
  <c r="Y417"/>
  <c r="X417"/>
  <c r="Q417"/>
  <c r="L417"/>
  <c r="V416"/>
  <c r="U416"/>
  <c r="T416"/>
  <c r="S416"/>
  <c r="K416"/>
  <c r="J417" s="1"/>
  <c r="P417" s="1"/>
  <c r="J416"/>
  <c r="I416"/>
  <c r="H416"/>
  <c r="W417" s="1"/>
  <c r="G416"/>
  <c r="F416"/>
  <c r="E416"/>
  <c r="D416"/>
  <c r="C416"/>
  <c r="B416"/>
  <c r="A416"/>
  <c r="Z415"/>
  <c r="Y415"/>
  <c r="X415"/>
  <c r="L415"/>
  <c r="Q415" s="1"/>
  <c r="Z414"/>
  <c r="Y414"/>
  <c r="X414"/>
  <c r="W414"/>
  <c r="V414"/>
  <c r="U414"/>
  <c r="T414"/>
  <c r="S414"/>
  <c r="K414"/>
  <c r="J414"/>
  <c r="H414"/>
  <c r="F414"/>
  <c r="E414"/>
  <c r="D414"/>
  <c r="C414"/>
  <c r="B414"/>
  <c r="A414"/>
  <c r="L413"/>
  <c r="G413"/>
  <c r="E413"/>
  <c r="J412"/>
  <c r="E412"/>
  <c r="J411"/>
  <c r="E411"/>
  <c r="K410"/>
  <c r="J410"/>
  <c r="H410"/>
  <c r="G410"/>
  <c r="F410"/>
  <c r="R409"/>
  <c r="K409"/>
  <c r="J409"/>
  <c r="H409"/>
  <c r="G409"/>
  <c r="F409"/>
  <c r="K408"/>
  <c r="J408"/>
  <c r="H408"/>
  <c r="G408"/>
  <c r="F408"/>
  <c r="K407"/>
  <c r="J407"/>
  <c r="H407"/>
  <c r="R407" s="1"/>
  <c r="G407"/>
  <c r="F407"/>
  <c r="V406"/>
  <c r="K412" s="1"/>
  <c r="U406"/>
  <c r="H412" s="1"/>
  <c r="T406"/>
  <c r="K411" s="1"/>
  <c r="S406"/>
  <c r="H411" s="1"/>
  <c r="I406"/>
  <c r="F406"/>
  <c r="E406"/>
  <c r="D406"/>
  <c r="C406"/>
  <c r="B406"/>
  <c r="A406"/>
  <c r="Z405"/>
  <c r="Y405"/>
  <c r="X405"/>
  <c r="Q405"/>
  <c r="L405"/>
  <c r="V404"/>
  <c r="U404"/>
  <c r="T404"/>
  <c r="S404"/>
  <c r="K404"/>
  <c r="J405" s="1"/>
  <c r="P405" s="1"/>
  <c r="J404"/>
  <c r="I404"/>
  <c r="H404"/>
  <c r="W405" s="1"/>
  <c r="G404"/>
  <c r="F404"/>
  <c r="E404"/>
  <c r="D404"/>
  <c r="C404"/>
  <c r="B404"/>
  <c r="A404"/>
  <c r="Z403"/>
  <c r="Y403"/>
  <c r="X403"/>
  <c r="L403"/>
  <c r="Q403" s="1"/>
  <c r="Z402"/>
  <c r="Y402"/>
  <c r="X402"/>
  <c r="W402"/>
  <c r="V402"/>
  <c r="U402"/>
  <c r="T402"/>
  <c r="S402"/>
  <c r="K402"/>
  <c r="J402"/>
  <c r="H402"/>
  <c r="F402"/>
  <c r="E402"/>
  <c r="D402"/>
  <c r="C402"/>
  <c r="B402"/>
  <c r="A402"/>
  <c r="L401"/>
  <c r="G401"/>
  <c r="E401"/>
  <c r="J400"/>
  <c r="E400"/>
  <c r="J399"/>
  <c r="E399"/>
  <c r="K398"/>
  <c r="J398"/>
  <c r="H398"/>
  <c r="G398"/>
  <c r="F398"/>
  <c r="R397"/>
  <c r="K397"/>
  <c r="J397"/>
  <c r="H397"/>
  <c r="G397"/>
  <c r="F397"/>
  <c r="K396"/>
  <c r="J396"/>
  <c r="H396"/>
  <c r="G396"/>
  <c r="F396"/>
  <c r="K395"/>
  <c r="J395"/>
  <c r="H395"/>
  <c r="R395" s="1"/>
  <c r="G395"/>
  <c r="F395"/>
  <c r="V394"/>
  <c r="K400" s="1"/>
  <c r="U394"/>
  <c r="H400" s="1"/>
  <c r="T394"/>
  <c r="K399" s="1"/>
  <c r="S394"/>
  <c r="H399" s="1"/>
  <c r="I394"/>
  <c r="F394"/>
  <c r="E394"/>
  <c r="D394"/>
  <c r="C394"/>
  <c r="B394"/>
  <c r="A394"/>
  <c r="Z393"/>
  <c r="Y393"/>
  <c r="X393"/>
  <c r="Q393"/>
  <c r="L393"/>
  <c r="L392"/>
  <c r="G392"/>
  <c r="E392"/>
  <c r="J391"/>
  <c r="E391"/>
  <c r="J390"/>
  <c r="E390"/>
  <c r="K389"/>
  <c r="J389"/>
  <c r="H389"/>
  <c r="G389"/>
  <c r="F389"/>
  <c r="R388"/>
  <c r="K388"/>
  <c r="J388"/>
  <c r="H388"/>
  <c r="G388"/>
  <c r="F388"/>
  <c r="K387"/>
  <c r="J387"/>
  <c r="H387"/>
  <c r="G387"/>
  <c r="F387"/>
  <c r="K386"/>
  <c r="J386"/>
  <c r="H386"/>
  <c r="G386"/>
  <c r="F386"/>
  <c r="V385"/>
  <c r="K391" s="1"/>
  <c r="U385"/>
  <c r="H391" s="1"/>
  <c r="T385"/>
  <c r="K390" s="1"/>
  <c r="S385"/>
  <c r="H390" s="1"/>
  <c r="I385"/>
  <c r="F385"/>
  <c r="E385"/>
  <c r="D385"/>
  <c r="C385"/>
  <c r="B385"/>
  <c r="A385"/>
  <c r="Z384"/>
  <c r="Y384"/>
  <c r="X384"/>
  <c r="W384"/>
  <c r="Q384"/>
  <c r="L384"/>
  <c r="V383"/>
  <c r="U383"/>
  <c r="T383"/>
  <c r="S383"/>
  <c r="K383"/>
  <c r="J384" s="1"/>
  <c r="P384" s="1"/>
  <c r="J383"/>
  <c r="I383"/>
  <c r="H383"/>
  <c r="G384" s="1"/>
  <c r="O384" s="1"/>
  <c r="G383"/>
  <c r="F383"/>
  <c r="E383"/>
  <c r="D383"/>
  <c r="C383"/>
  <c r="B383"/>
  <c r="A383"/>
  <c r="Z382"/>
  <c r="Y382"/>
  <c r="X382"/>
  <c r="L382"/>
  <c r="Q382" s="1"/>
  <c r="Z381"/>
  <c r="Y381"/>
  <c r="X381"/>
  <c r="W381"/>
  <c r="V381"/>
  <c r="U381"/>
  <c r="T381"/>
  <c r="S381"/>
  <c r="K381"/>
  <c r="J381"/>
  <c r="H381"/>
  <c r="F381"/>
  <c r="E381"/>
  <c r="D381"/>
  <c r="C381"/>
  <c r="B381"/>
  <c r="A381"/>
  <c r="L380"/>
  <c r="G380"/>
  <c r="E380"/>
  <c r="J379"/>
  <c r="E379"/>
  <c r="J378"/>
  <c r="E378"/>
  <c r="K377"/>
  <c r="J377"/>
  <c r="H377"/>
  <c r="G377"/>
  <c r="F377"/>
  <c r="K376"/>
  <c r="J376"/>
  <c r="H376"/>
  <c r="G376"/>
  <c r="F376"/>
  <c r="K375"/>
  <c r="J382" s="1"/>
  <c r="P382" s="1"/>
  <c r="J375"/>
  <c r="H375"/>
  <c r="R375" s="1"/>
  <c r="G375"/>
  <c r="F375"/>
  <c r="V374"/>
  <c r="K379" s="1"/>
  <c r="U374"/>
  <c r="H379" s="1"/>
  <c r="T374"/>
  <c r="K378" s="1"/>
  <c r="S374"/>
  <c r="H378" s="1"/>
  <c r="I374"/>
  <c r="F374"/>
  <c r="E374"/>
  <c r="D374"/>
  <c r="C374"/>
  <c r="B374"/>
  <c r="A374"/>
  <c r="Z373"/>
  <c r="Y373"/>
  <c r="X373"/>
  <c r="Q373"/>
  <c r="L373"/>
  <c r="L372"/>
  <c r="G372"/>
  <c r="E372"/>
  <c r="J371"/>
  <c r="E371"/>
  <c r="J370"/>
  <c r="E370"/>
  <c r="K369"/>
  <c r="J369"/>
  <c r="H369"/>
  <c r="G369"/>
  <c r="F369"/>
  <c r="K368"/>
  <c r="J368"/>
  <c r="H368"/>
  <c r="G368"/>
  <c r="F368"/>
  <c r="K367"/>
  <c r="J373" s="1"/>
  <c r="P373" s="1"/>
  <c r="J367"/>
  <c r="H367"/>
  <c r="G367"/>
  <c r="F367"/>
  <c r="V366"/>
  <c r="K371" s="1"/>
  <c r="U366"/>
  <c r="H371" s="1"/>
  <c r="T366"/>
  <c r="K370" s="1"/>
  <c r="S366"/>
  <c r="H370" s="1"/>
  <c r="I366"/>
  <c r="F366"/>
  <c r="E366"/>
  <c r="D366"/>
  <c r="C366"/>
  <c r="B366"/>
  <c r="A366"/>
  <c r="Z365"/>
  <c r="Y365"/>
  <c r="X365"/>
  <c r="Q365"/>
  <c r="L365"/>
  <c r="L364"/>
  <c r="G364"/>
  <c r="E364"/>
  <c r="J363"/>
  <c r="E363"/>
  <c r="J362"/>
  <c r="E362"/>
  <c r="K361"/>
  <c r="J361"/>
  <c r="H361"/>
  <c r="G361"/>
  <c r="F361"/>
  <c r="K360"/>
  <c r="J360"/>
  <c r="H360"/>
  <c r="G360"/>
  <c r="F360"/>
  <c r="K359"/>
  <c r="J365" s="1"/>
  <c r="P365" s="1"/>
  <c r="J359"/>
  <c r="H359"/>
  <c r="G359"/>
  <c r="F359"/>
  <c r="V358"/>
  <c r="K363" s="1"/>
  <c r="U358"/>
  <c r="H363" s="1"/>
  <c r="T358"/>
  <c r="K362" s="1"/>
  <c r="S358"/>
  <c r="H362" s="1"/>
  <c r="I358"/>
  <c r="F358"/>
  <c r="E358"/>
  <c r="D358"/>
  <c r="C358"/>
  <c r="B358"/>
  <c r="A358"/>
  <c r="Z357"/>
  <c r="Y357"/>
  <c r="X357"/>
  <c r="Q357"/>
  <c r="L357"/>
  <c r="V356"/>
  <c r="U356"/>
  <c r="T356"/>
  <c r="S356"/>
  <c r="K356"/>
  <c r="J357" s="1"/>
  <c r="P357" s="1"/>
  <c r="J356"/>
  <c r="I356"/>
  <c r="H356"/>
  <c r="W357" s="1"/>
  <c r="G356"/>
  <c r="F356"/>
  <c r="E356"/>
  <c r="D356"/>
  <c r="C356"/>
  <c r="B356"/>
  <c r="A356"/>
  <c r="Z355"/>
  <c r="Y355"/>
  <c r="X355"/>
  <c r="L355"/>
  <c r="Q355" s="1"/>
  <c r="Z354"/>
  <c r="Y354"/>
  <c r="X354"/>
  <c r="W354"/>
  <c r="V354"/>
  <c r="U354"/>
  <c r="T354"/>
  <c r="S354"/>
  <c r="K354"/>
  <c r="J354"/>
  <c r="H354"/>
  <c r="F354"/>
  <c r="E354"/>
  <c r="D354"/>
  <c r="C354"/>
  <c r="B354"/>
  <c r="A354"/>
  <c r="L353"/>
  <c r="G353"/>
  <c r="E353"/>
  <c r="J352"/>
  <c r="E352"/>
  <c r="J351"/>
  <c r="E351"/>
  <c r="K350"/>
  <c r="J350"/>
  <c r="H350"/>
  <c r="G350"/>
  <c r="F350"/>
  <c r="R349"/>
  <c r="K349"/>
  <c r="J349"/>
  <c r="H349"/>
  <c r="G349"/>
  <c r="F349"/>
  <c r="K348"/>
  <c r="J348"/>
  <c r="H348"/>
  <c r="G348"/>
  <c r="F348"/>
  <c r="K347"/>
  <c r="J355" s="1"/>
  <c r="P355" s="1"/>
  <c r="J347"/>
  <c r="H347"/>
  <c r="G347"/>
  <c r="F347"/>
  <c r="V346"/>
  <c r="K352" s="1"/>
  <c r="U346"/>
  <c r="H352" s="1"/>
  <c r="T346"/>
  <c r="K351" s="1"/>
  <c r="S346"/>
  <c r="H351" s="1"/>
  <c r="I346"/>
  <c r="F346"/>
  <c r="E346"/>
  <c r="D346"/>
  <c r="C346"/>
  <c r="B346"/>
  <c r="A346"/>
  <c r="Z345"/>
  <c r="Y345"/>
  <c r="X345"/>
  <c r="Q345"/>
  <c r="L345"/>
  <c r="L344"/>
  <c r="G344"/>
  <c r="E344"/>
  <c r="J343"/>
  <c r="E343"/>
  <c r="J342"/>
  <c r="E342"/>
  <c r="K341"/>
  <c r="J341"/>
  <c r="H341"/>
  <c r="G341"/>
  <c r="F341"/>
  <c r="R340"/>
  <c r="K340"/>
  <c r="J340"/>
  <c r="H340"/>
  <c r="G340"/>
  <c r="F340"/>
  <c r="K339"/>
  <c r="J339"/>
  <c r="H339"/>
  <c r="G339"/>
  <c r="F339"/>
  <c r="K338"/>
  <c r="J345" s="1"/>
  <c r="P345" s="1"/>
  <c r="J338"/>
  <c r="H338"/>
  <c r="G338"/>
  <c r="F338"/>
  <c r="V337"/>
  <c r="K343" s="1"/>
  <c r="U337"/>
  <c r="H343" s="1"/>
  <c r="T337"/>
  <c r="K342" s="1"/>
  <c r="S337"/>
  <c r="H342" s="1"/>
  <c r="I337"/>
  <c r="F337"/>
  <c r="E337"/>
  <c r="D337"/>
  <c r="C337"/>
  <c r="B337"/>
  <c r="A337"/>
  <c r="Z336"/>
  <c r="Y336"/>
  <c r="X336"/>
  <c r="W336"/>
  <c r="Q336"/>
  <c r="L336"/>
  <c r="V335"/>
  <c r="U335"/>
  <c r="T335"/>
  <c r="S335"/>
  <c r="K335"/>
  <c r="J336" s="1"/>
  <c r="P336" s="1"/>
  <c r="J335"/>
  <c r="I335"/>
  <c r="H335"/>
  <c r="G336" s="1"/>
  <c r="O336" s="1"/>
  <c r="G335"/>
  <c r="F335"/>
  <c r="E335"/>
  <c r="D335"/>
  <c r="C335"/>
  <c r="B335"/>
  <c r="A335"/>
  <c r="Z334"/>
  <c r="Y334"/>
  <c r="X334"/>
  <c r="L334"/>
  <c r="Q334" s="1"/>
  <c r="Z333"/>
  <c r="Y333"/>
  <c r="X333"/>
  <c r="W333"/>
  <c r="V333"/>
  <c r="U333"/>
  <c r="T333"/>
  <c r="S333"/>
  <c r="K333"/>
  <c r="J333"/>
  <c r="H333"/>
  <c r="F333"/>
  <c r="E333"/>
  <c r="D333"/>
  <c r="C333"/>
  <c r="B333"/>
  <c r="A333"/>
  <c r="L332"/>
  <c r="G332"/>
  <c r="E332"/>
  <c r="J331"/>
  <c r="E331"/>
  <c r="J330"/>
  <c r="E330"/>
  <c r="K329"/>
  <c r="J329"/>
  <c r="H329"/>
  <c r="G329"/>
  <c r="F329"/>
  <c r="K328"/>
  <c r="J328"/>
  <c r="H328"/>
  <c r="G328"/>
  <c r="F328"/>
  <c r="K327"/>
  <c r="J334" s="1"/>
  <c r="P334" s="1"/>
  <c r="J327"/>
  <c r="H327"/>
  <c r="R327" s="1"/>
  <c r="G327"/>
  <c r="F327"/>
  <c r="V326"/>
  <c r="K331" s="1"/>
  <c r="U326"/>
  <c r="H331" s="1"/>
  <c r="T326"/>
  <c r="K330" s="1"/>
  <c r="S326"/>
  <c r="H330" s="1"/>
  <c r="I326"/>
  <c r="F326"/>
  <c r="E326"/>
  <c r="D326"/>
  <c r="C326"/>
  <c r="B326"/>
  <c r="A326"/>
  <c r="C325"/>
  <c r="Z324"/>
  <c r="Y324"/>
  <c r="X324"/>
  <c r="W324"/>
  <c r="L324"/>
  <c r="Q324" s="1"/>
  <c r="L323"/>
  <c r="G323"/>
  <c r="E323"/>
  <c r="J322"/>
  <c r="H322"/>
  <c r="E322"/>
  <c r="J321"/>
  <c r="H321"/>
  <c r="E321"/>
  <c r="K320"/>
  <c r="J320"/>
  <c r="H320"/>
  <c r="G324" s="1"/>
  <c r="O324" s="1"/>
  <c r="G320"/>
  <c r="F320"/>
  <c r="K319"/>
  <c r="J319"/>
  <c r="H319"/>
  <c r="G319"/>
  <c r="F319"/>
  <c r="R318"/>
  <c r="K318"/>
  <c r="J318"/>
  <c r="H318"/>
  <c r="G318"/>
  <c r="F318"/>
  <c r="V317"/>
  <c r="K322" s="1"/>
  <c r="U317"/>
  <c r="T317"/>
  <c r="K321" s="1"/>
  <c r="S317"/>
  <c r="I317"/>
  <c r="F317"/>
  <c r="E317"/>
  <c r="D317"/>
  <c r="C317"/>
  <c r="B317"/>
  <c r="A317"/>
  <c r="Z316"/>
  <c r="Y316"/>
  <c r="X316"/>
  <c r="L316"/>
  <c r="Q316" s="1"/>
  <c r="V315"/>
  <c r="U315"/>
  <c r="T315"/>
  <c r="S315"/>
  <c r="K315"/>
  <c r="J316" s="1"/>
  <c r="P316" s="1"/>
  <c r="J315"/>
  <c r="I315"/>
  <c r="H315"/>
  <c r="W316" s="1"/>
  <c r="G315"/>
  <c r="F315"/>
  <c r="E315"/>
  <c r="D315"/>
  <c r="C315"/>
  <c r="B315"/>
  <c r="A315"/>
  <c r="Z314"/>
  <c r="Y314"/>
  <c r="X314"/>
  <c r="L314"/>
  <c r="Q314" s="1"/>
  <c r="V313"/>
  <c r="U313"/>
  <c r="T313"/>
  <c r="S313"/>
  <c r="K313"/>
  <c r="J314" s="1"/>
  <c r="P314" s="1"/>
  <c r="J313"/>
  <c r="I313"/>
  <c r="H313"/>
  <c r="W314" s="1"/>
  <c r="G313"/>
  <c r="F313"/>
  <c r="E313"/>
  <c r="D313"/>
  <c r="C313"/>
  <c r="B313"/>
  <c r="A313"/>
  <c r="Z312"/>
  <c r="Y312"/>
  <c r="X312"/>
  <c r="Q312"/>
  <c r="L312"/>
  <c r="L311"/>
  <c r="G311"/>
  <c r="E311"/>
  <c r="J310"/>
  <c r="E310"/>
  <c r="J309"/>
  <c r="E309"/>
  <c r="K308"/>
  <c r="J308"/>
  <c r="H308"/>
  <c r="G308"/>
  <c r="F308"/>
  <c r="K307"/>
  <c r="J307"/>
  <c r="H307"/>
  <c r="G307"/>
  <c r="F307"/>
  <c r="K306"/>
  <c r="J306"/>
  <c r="H306"/>
  <c r="G306"/>
  <c r="F306"/>
  <c r="V305"/>
  <c r="K310" s="1"/>
  <c r="U305"/>
  <c r="H310" s="1"/>
  <c r="T305"/>
  <c r="K309" s="1"/>
  <c r="S305"/>
  <c r="H309" s="1"/>
  <c r="I305"/>
  <c r="F305"/>
  <c r="E305"/>
  <c r="D305"/>
  <c r="C305"/>
  <c r="B305"/>
  <c r="A305"/>
  <c r="Z304"/>
  <c r="Y304"/>
  <c r="X304"/>
  <c r="W304"/>
  <c r="Q304"/>
  <c r="L304"/>
  <c r="V303"/>
  <c r="U303"/>
  <c r="T303"/>
  <c r="S303"/>
  <c r="K303"/>
  <c r="J304" s="1"/>
  <c r="P304" s="1"/>
  <c r="J303"/>
  <c r="I303"/>
  <c r="H303"/>
  <c r="G304" s="1"/>
  <c r="O304" s="1"/>
  <c r="G303"/>
  <c r="F303"/>
  <c r="E303"/>
  <c r="D303"/>
  <c r="C303"/>
  <c r="B303"/>
  <c r="A303"/>
  <c r="Z302"/>
  <c r="Y302"/>
  <c r="X302"/>
  <c r="L302"/>
  <c r="Q302" s="1"/>
  <c r="V301"/>
  <c r="U301"/>
  <c r="T301"/>
  <c r="S301"/>
  <c r="K301"/>
  <c r="J302" s="1"/>
  <c r="P302" s="1"/>
  <c r="J301"/>
  <c r="I301"/>
  <c r="H301"/>
  <c r="W302" s="1"/>
  <c r="G301"/>
  <c r="F301"/>
  <c r="E301"/>
  <c r="D301"/>
  <c r="C301"/>
  <c r="B301"/>
  <c r="A301"/>
  <c r="Z300"/>
  <c r="Y300"/>
  <c r="X300"/>
  <c r="W300"/>
  <c r="Q300"/>
  <c r="L300"/>
  <c r="V299"/>
  <c r="U299"/>
  <c r="T299"/>
  <c r="S299"/>
  <c r="K299"/>
  <c r="J300" s="1"/>
  <c r="P300" s="1"/>
  <c r="J299"/>
  <c r="I299"/>
  <c r="H299"/>
  <c r="G300" s="1"/>
  <c r="O300" s="1"/>
  <c r="G299"/>
  <c r="F299"/>
  <c r="E299"/>
  <c r="D299"/>
  <c r="C299"/>
  <c r="B299"/>
  <c r="A299"/>
  <c r="Z298"/>
  <c r="Y298"/>
  <c r="W298"/>
  <c r="L298"/>
  <c r="Q298" s="1"/>
  <c r="V297"/>
  <c r="U297"/>
  <c r="T297"/>
  <c r="S297"/>
  <c r="K297"/>
  <c r="J298" s="1"/>
  <c r="P298" s="1"/>
  <c r="J297"/>
  <c r="I297"/>
  <c r="H297"/>
  <c r="G298" s="1"/>
  <c r="O298" s="1"/>
  <c r="G297"/>
  <c r="F297"/>
  <c r="E297"/>
  <c r="D297"/>
  <c r="C297"/>
  <c r="B297"/>
  <c r="A297"/>
  <c r="Z296"/>
  <c r="Y296"/>
  <c r="X296"/>
  <c r="W296"/>
  <c r="Q296"/>
  <c r="L296"/>
  <c r="V295"/>
  <c r="U295"/>
  <c r="T295"/>
  <c r="S295"/>
  <c r="K295"/>
  <c r="J296" s="1"/>
  <c r="P296" s="1"/>
  <c r="J295"/>
  <c r="I295"/>
  <c r="H295"/>
  <c r="G296" s="1"/>
  <c r="O296" s="1"/>
  <c r="G295"/>
  <c r="F295"/>
  <c r="E295"/>
  <c r="D295"/>
  <c r="C295"/>
  <c r="B295"/>
  <c r="A295"/>
  <c r="Z294"/>
  <c r="Y294"/>
  <c r="X294"/>
  <c r="L294"/>
  <c r="Q294" s="1"/>
  <c r="Z293"/>
  <c r="Y293"/>
  <c r="X293"/>
  <c r="W293"/>
  <c r="V293"/>
  <c r="U293"/>
  <c r="T293"/>
  <c r="S293"/>
  <c r="K293"/>
  <c r="J293"/>
  <c r="H293"/>
  <c r="F293"/>
  <c r="E293"/>
  <c r="D293"/>
  <c r="C293"/>
  <c r="B293"/>
  <c r="A293"/>
  <c r="L292"/>
  <c r="G292"/>
  <c r="E292"/>
  <c r="J291"/>
  <c r="E291"/>
  <c r="J290"/>
  <c r="E290"/>
  <c r="K289"/>
  <c r="J289"/>
  <c r="H289"/>
  <c r="G289"/>
  <c r="F289"/>
  <c r="R288"/>
  <c r="K288"/>
  <c r="J288"/>
  <c r="H288"/>
  <c r="G288"/>
  <c r="F288"/>
  <c r="K287"/>
  <c r="J287"/>
  <c r="H287"/>
  <c r="G287"/>
  <c r="F287"/>
  <c r="K286"/>
  <c r="J294" s="1"/>
  <c r="P294" s="1"/>
  <c r="J286"/>
  <c r="H286"/>
  <c r="G286"/>
  <c r="F286"/>
  <c r="V285"/>
  <c r="K291" s="1"/>
  <c r="U285"/>
  <c r="H291" s="1"/>
  <c r="T285"/>
  <c r="K290" s="1"/>
  <c r="S285"/>
  <c r="H290" s="1"/>
  <c r="I285"/>
  <c r="F285"/>
  <c r="E285"/>
  <c r="D285"/>
  <c r="C285"/>
  <c r="B285"/>
  <c r="A285"/>
  <c r="Z284"/>
  <c r="Y284"/>
  <c r="W284"/>
  <c r="Q284"/>
  <c r="L284"/>
  <c r="L283"/>
  <c r="G283"/>
  <c r="E283"/>
  <c r="J282"/>
  <c r="E282"/>
  <c r="J281"/>
  <c r="E281"/>
  <c r="K280"/>
  <c r="J280"/>
  <c r="H280"/>
  <c r="G280"/>
  <c r="F280"/>
  <c r="K279"/>
  <c r="J279"/>
  <c r="H279"/>
  <c r="G279"/>
  <c r="F279"/>
  <c r="K278"/>
  <c r="J284" s="1"/>
  <c r="P284" s="1"/>
  <c r="J278"/>
  <c r="H278"/>
  <c r="G278"/>
  <c r="F278"/>
  <c r="V277"/>
  <c r="K282" s="1"/>
  <c r="U277"/>
  <c r="H282" s="1"/>
  <c r="T277"/>
  <c r="K281" s="1"/>
  <c r="S277"/>
  <c r="H281" s="1"/>
  <c r="I277"/>
  <c r="F277"/>
  <c r="E277"/>
  <c r="D277"/>
  <c r="C277"/>
  <c r="B277"/>
  <c r="A277"/>
  <c r="Z276"/>
  <c r="Y276"/>
  <c r="X276"/>
  <c r="Q276"/>
  <c r="L276"/>
  <c r="V275"/>
  <c r="U275"/>
  <c r="T275"/>
  <c r="S275"/>
  <c r="K275"/>
  <c r="J276" s="1"/>
  <c r="P276" s="1"/>
  <c r="J275"/>
  <c r="I275"/>
  <c r="H275"/>
  <c r="W276" s="1"/>
  <c r="G275"/>
  <c r="F275"/>
  <c r="E275"/>
  <c r="D275"/>
  <c r="C275"/>
  <c r="B275"/>
  <c r="A275"/>
  <c r="Z274"/>
  <c r="Y274"/>
  <c r="X274"/>
  <c r="L274"/>
  <c r="Q274" s="1"/>
  <c r="V273"/>
  <c r="U273"/>
  <c r="T273"/>
  <c r="S273"/>
  <c r="K273"/>
  <c r="J274" s="1"/>
  <c r="P274" s="1"/>
  <c r="J273"/>
  <c r="I273"/>
  <c r="H273"/>
  <c r="W274" s="1"/>
  <c r="G273"/>
  <c r="F273"/>
  <c r="E273"/>
  <c r="D273"/>
  <c r="C273"/>
  <c r="B273"/>
  <c r="A273"/>
  <c r="Z272"/>
  <c r="Y272"/>
  <c r="X272"/>
  <c r="Q272"/>
  <c r="L272"/>
  <c r="L271"/>
  <c r="G271"/>
  <c r="E271"/>
  <c r="J270"/>
  <c r="E270"/>
  <c r="J269"/>
  <c r="E269"/>
  <c r="K268"/>
  <c r="J268"/>
  <c r="H268"/>
  <c r="G268"/>
  <c r="F268"/>
  <c r="R267"/>
  <c r="K267"/>
  <c r="J267"/>
  <c r="H267"/>
  <c r="G267"/>
  <c r="F267"/>
  <c r="K266"/>
  <c r="J266"/>
  <c r="H266"/>
  <c r="G266"/>
  <c r="F266"/>
  <c r="K265"/>
  <c r="J265"/>
  <c r="H265"/>
  <c r="G265"/>
  <c r="F265"/>
  <c r="V264"/>
  <c r="K270" s="1"/>
  <c r="U264"/>
  <c r="H270" s="1"/>
  <c r="T264"/>
  <c r="K269" s="1"/>
  <c r="S264"/>
  <c r="H269" s="1"/>
  <c r="I264"/>
  <c r="F264"/>
  <c r="E264"/>
  <c r="D264"/>
  <c r="C264"/>
  <c r="B264"/>
  <c r="A264"/>
  <c r="Z263"/>
  <c r="Y263"/>
  <c r="X263"/>
  <c r="Q263"/>
  <c r="L263"/>
  <c r="L262"/>
  <c r="G262"/>
  <c r="E262"/>
  <c r="J261"/>
  <c r="E261"/>
  <c r="J260"/>
  <c r="E260"/>
  <c r="K259"/>
  <c r="J259"/>
  <c r="H259"/>
  <c r="G259"/>
  <c r="F259"/>
  <c r="R258"/>
  <c r="K258"/>
  <c r="J258"/>
  <c r="H258"/>
  <c r="G258"/>
  <c r="F258"/>
  <c r="K257"/>
  <c r="J257"/>
  <c r="H257"/>
  <c r="G257"/>
  <c r="F257"/>
  <c r="K256"/>
  <c r="J256"/>
  <c r="H256"/>
  <c r="G256"/>
  <c r="F256"/>
  <c r="V255"/>
  <c r="K261" s="1"/>
  <c r="U255"/>
  <c r="H261" s="1"/>
  <c r="T255"/>
  <c r="K260" s="1"/>
  <c r="S255"/>
  <c r="H260" s="1"/>
  <c r="I255"/>
  <c r="F255"/>
  <c r="E255"/>
  <c r="D255"/>
  <c r="C255"/>
  <c r="B255"/>
  <c r="A255"/>
  <c r="Z254"/>
  <c r="Y254"/>
  <c r="X254"/>
  <c r="Q254"/>
  <c r="L254"/>
  <c r="V253"/>
  <c r="U253"/>
  <c r="T253"/>
  <c r="S253"/>
  <c r="K253"/>
  <c r="J254" s="1"/>
  <c r="P254" s="1"/>
  <c r="J253"/>
  <c r="I253"/>
  <c r="H253"/>
  <c r="W254" s="1"/>
  <c r="G253"/>
  <c r="F253"/>
  <c r="E253"/>
  <c r="D253"/>
  <c r="C253"/>
  <c r="B253"/>
  <c r="A253"/>
  <c r="Z252"/>
  <c r="Y252"/>
  <c r="X252"/>
  <c r="L252"/>
  <c r="Q252" s="1"/>
  <c r="V251"/>
  <c r="U251"/>
  <c r="T251"/>
  <c r="S251"/>
  <c r="K251"/>
  <c r="J252" s="1"/>
  <c r="P252" s="1"/>
  <c r="J251"/>
  <c r="I251"/>
  <c r="H251"/>
  <c r="W252" s="1"/>
  <c r="G251"/>
  <c r="F251"/>
  <c r="E251"/>
  <c r="D251"/>
  <c r="C251"/>
  <c r="B251"/>
  <c r="A251"/>
  <c r="Z250"/>
  <c r="Y250"/>
  <c r="X250"/>
  <c r="Q250"/>
  <c r="L250"/>
  <c r="L249"/>
  <c r="G249"/>
  <c r="E249"/>
  <c r="J248"/>
  <c r="E248"/>
  <c r="J247"/>
  <c r="E247"/>
  <c r="K246"/>
  <c r="J246"/>
  <c r="H246"/>
  <c r="G246"/>
  <c r="F246"/>
  <c r="R245"/>
  <c r="K245"/>
  <c r="J245"/>
  <c r="H245"/>
  <c r="G245"/>
  <c r="F245"/>
  <c r="K244"/>
  <c r="J244"/>
  <c r="H244"/>
  <c r="G244"/>
  <c r="F244"/>
  <c r="K243"/>
  <c r="J250" s="1"/>
  <c r="P250" s="1"/>
  <c r="J243"/>
  <c r="H243"/>
  <c r="G243"/>
  <c r="F243"/>
  <c r="V242"/>
  <c r="K248" s="1"/>
  <c r="U242"/>
  <c r="H248" s="1"/>
  <c r="T242"/>
  <c r="K247" s="1"/>
  <c r="S242"/>
  <c r="H247" s="1"/>
  <c r="I242"/>
  <c r="F242"/>
  <c r="E242"/>
  <c r="D242"/>
  <c r="C242"/>
  <c r="B242"/>
  <c r="A242"/>
  <c r="Z241"/>
  <c r="Y241"/>
  <c r="X241"/>
  <c r="Q241"/>
  <c r="L241"/>
  <c r="L240"/>
  <c r="G240"/>
  <c r="E240"/>
  <c r="J239"/>
  <c r="E239"/>
  <c r="J238"/>
  <c r="E238"/>
  <c r="K237"/>
  <c r="J237"/>
  <c r="H237"/>
  <c r="G237"/>
  <c r="F237"/>
  <c r="K236"/>
  <c r="J236"/>
  <c r="H236"/>
  <c r="G236"/>
  <c r="F236"/>
  <c r="K235"/>
  <c r="J241" s="1"/>
  <c r="P241" s="1"/>
  <c r="J235"/>
  <c r="H235"/>
  <c r="G235"/>
  <c r="F235"/>
  <c r="V234"/>
  <c r="K239" s="1"/>
  <c r="U234"/>
  <c r="H239" s="1"/>
  <c r="T234"/>
  <c r="K238" s="1"/>
  <c r="S234"/>
  <c r="H238" s="1"/>
  <c r="I234"/>
  <c r="F234"/>
  <c r="E234"/>
  <c r="D234"/>
  <c r="C234"/>
  <c r="B234"/>
  <c r="A234"/>
  <c r="Z233"/>
  <c r="Y233"/>
  <c r="X233"/>
  <c r="Q233"/>
  <c r="L233"/>
  <c r="V232"/>
  <c r="U232"/>
  <c r="T232"/>
  <c r="S232"/>
  <c r="K232"/>
  <c r="J233" s="1"/>
  <c r="P233" s="1"/>
  <c r="J232"/>
  <c r="I232"/>
  <c r="H232"/>
  <c r="W233" s="1"/>
  <c r="G232"/>
  <c r="F232"/>
  <c r="E232"/>
  <c r="D232"/>
  <c r="C232"/>
  <c r="B232"/>
  <c r="A232"/>
  <c r="Z231"/>
  <c r="Y231"/>
  <c r="X231"/>
  <c r="L231"/>
  <c r="Q231" s="1"/>
  <c r="L230"/>
  <c r="G230"/>
  <c r="E230"/>
  <c r="K229"/>
  <c r="J229"/>
  <c r="E229"/>
  <c r="K228"/>
  <c r="J228"/>
  <c r="E228"/>
  <c r="K227"/>
  <c r="J227"/>
  <c r="H227"/>
  <c r="G227"/>
  <c r="F227"/>
  <c r="K226"/>
  <c r="J231" s="1"/>
  <c r="P231" s="1"/>
  <c r="J226"/>
  <c r="H226"/>
  <c r="G226"/>
  <c r="F226"/>
  <c r="V225"/>
  <c r="U225"/>
  <c r="H229" s="1"/>
  <c r="T225"/>
  <c r="S225"/>
  <c r="H228" s="1"/>
  <c r="I225"/>
  <c r="F225"/>
  <c r="E225"/>
  <c r="D225"/>
  <c r="C225"/>
  <c r="B225"/>
  <c r="A225"/>
  <c r="Z224"/>
  <c r="Y224"/>
  <c r="X224"/>
  <c r="Q224"/>
  <c r="L224"/>
  <c r="V223"/>
  <c r="U223"/>
  <c r="T223"/>
  <c r="S223"/>
  <c r="K223"/>
  <c r="J224" s="1"/>
  <c r="P224" s="1"/>
  <c r="J223"/>
  <c r="I223"/>
  <c r="H223"/>
  <c r="W224" s="1"/>
  <c r="G223"/>
  <c r="F223"/>
  <c r="E223"/>
  <c r="D223"/>
  <c r="C223"/>
  <c r="B223"/>
  <c r="A223"/>
  <c r="Z222"/>
  <c r="Y222"/>
  <c r="X222"/>
  <c r="L222"/>
  <c r="Q222" s="1"/>
  <c r="L221"/>
  <c r="G221"/>
  <c r="E221"/>
  <c r="J220"/>
  <c r="H220"/>
  <c r="E220"/>
  <c r="J219"/>
  <c r="H219"/>
  <c r="E219"/>
  <c r="K218"/>
  <c r="J218"/>
  <c r="H218"/>
  <c r="W222" s="1"/>
  <c r="G218"/>
  <c r="F218"/>
  <c r="K217"/>
  <c r="J217"/>
  <c r="H217"/>
  <c r="R217" s="1"/>
  <c r="G217"/>
  <c r="F217"/>
  <c r="K216"/>
  <c r="J216"/>
  <c r="H216"/>
  <c r="G216"/>
  <c r="F216"/>
  <c r="R215"/>
  <c r="K215"/>
  <c r="J215"/>
  <c r="H215"/>
  <c r="G215"/>
  <c r="F215"/>
  <c r="V214"/>
  <c r="K220" s="1"/>
  <c r="U214"/>
  <c r="T214"/>
  <c r="K219" s="1"/>
  <c r="S214"/>
  <c r="I214"/>
  <c r="F214"/>
  <c r="E214"/>
  <c r="D214"/>
  <c r="C214"/>
  <c r="B214"/>
  <c r="A214"/>
  <c r="Z213"/>
  <c r="Y213"/>
  <c r="X213"/>
  <c r="L213"/>
  <c r="Q213" s="1"/>
  <c r="V212"/>
  <c r="U212"/>
  <c r="T212"/>
  <c r="S212"/>
  <c r="K212"/>
  <c r="J213" s="1"/>
  <c r="P213" s="1"/>
  <c r="J212"/>
  <c r="I212"/>
  <c r="H212"/>
  <c r="W213" s="1"/>
  <c r="G212"/>
  <c r="F212"/>
  <c r="E212"/>
  <c r="D212"/>
  <c r="C212"/>
  <c r="B212"/>
  <c r="A212"/>
  <c r="Z211"/>
  <c r="Y211"/>
  <c r="X211"/>
  <c r="Q211"/>
  <c r="L211"/>
  <c r="Z210"/>
  <c r="Y210"/>
  <c r="X210"/>
  <c r="V210"/>
  <c r="U210"/>
  <c r="T210"/>
  <c r="S210"/>
  <c r="K210"/>
  <c r="J210"/>
  <c r="H210"/>
  <c r="W210" s="1"/>
  <c r="F210"/>
  <c r="E210"/>
  <c r="D210"/>
  <c r="C210"/>
  <c r="B210"/>
  <c r="A210"/>
  <c r="L209"/>
  <c r="G209"/>
  <c r="E209"/>
  <c r="J208"/>
  <c r="H208"/>
  <c r="E208"/>
  <c r="J207"/>
  <c r="H207"/>
  <c r="E207"/>
  <c r="K206"/>
  <c r="J206"/>
  <c r="H206"/>
  <c r="G206"/>
  <c r="F206"/>
  <c r="K205"/>
  <c r="J205"/>
  <c r="H205"/>
  <c r="G205"/>
  <c r="F205"/>
  <c r="R204"/>
  <c r="K204"/>
  <c r="J204"/>
  <c r="H204"/>
  <c r="W211" s="1"/>
  <c r="G204"/>
  <c r="F204"/>
  <c r="V203"/>
  <c r="K208" s="1"/>
  <c r="U203"/>
  <c r="T203"/>
  <c r="K207" s="1"/>
  <c r="S203"/>
  <c r="I203"/>
  <c r="F203"/>
  <c r="E203"/>
  <c r="D203"/>
  <c r="C203"/>
  <c r="B203"/>
  <c r="A203"/>
  <c r="Z202"/>
  <c r="Y202"/>
  <c r="W202"/>
  <c r="L202"/>
  <c r="Q202" s="1"/>
  <c r="V201"/>
  <c r="U201"/>
  <c r="T201"/>
  <c r="S201"/>
  <c r="K201"/>
  <c r="J202" s="1"/>
  <c r="P202" s="1"/>
  <c r="J201"/>
  <c r="I201"/>
  <c r="H201"/>
  <c r="G202" s="1"/>
  <c r="O202" s="1"/>
  <c r="G201"/>
  <c r="F201"/>
  <c r="E201"/>
  <c r="D201"/>
  <c r="B201"/>
  <c r="A201"/>
  <c r="Z200"/>
  <c r="Y200"/>
  <c r="W200"/>
  <c r="L200"/>
  <c r="Q200" s="1"/>
  <c r="L199"/>
  <c r="G199"/>
  <c r="E199"/>
  <c r="J198"/>
  <c r="H198"/>
  <c r="E198"/>
  <c r="J197"/>
  <c r="H197"/>
  <c r="E197"/>
  <c r="K196"/>
  <c r="J196"/>
  <c r="H196"/>
  <c r="G200" s="1"/>
  <c r="O200" s="1"/>
  <c r="G196"/>
  <c r="F196"/>
  <c r="K195"/>
  <c r="J195"/>
  <c r="H195"/>
  <c r="R195" s="1"/>
  <c r="G195"/>
  <c r="F195"/>
  <c r="K194"/>
  <c r="J194"/>
  <c r="H194"/>
  <c r="G194"/>
  <c r="F194"/>
  <c r="R193"/>
  <c r="K193"/>
  <c r="J200" s="1"/>
  <c r="P200" s="1"/>
  <c r="J193"/>
  <c r="H193"/>
  <c r="X200" s="1"/>
  <c r="G193"/>
  <c r="F193"/>
  <c r="V192"/>
  <c r="K198" s="1"/>
  <c r="U192"/>
  <c r="T192"/>
  <c r="K197" s="1"/>
  <c r="S192"/>
  <c r="I192"/>
  <c r="F192"/>
  <c r="E192"/>
  <c r="D192"/>
  <c r="C192"/>
  <c r="B192"/>
  <c r="A192"/>
  <c r="Z191"/>
  <c r="Y191"/>
  <c r="W191"/>
  <c r="L191"/>
  <c r="Q191" s="1"/>
  <c r="V190"/>
  <c r="U190"/>
  <c r="T190"/>
  <c r="S190"/>
  <c r="K190"/>
  <c r="J191" s="1"/>
  <c r="P191" s="1"/>
  <c r="J190"/>
  <c r="I190"/>
  <c r="H190"/>
  <c r="G191" s="1"/>
  <c r="O191" s="1"/>
  <c r="G190"/>
  <c r="F190"/>
  <c r="E190"/>
  <c r="D190"/>
  <c r="C190"/>
  <c r="B190"/>
  <c r="A190"/>
  <c r="Z189"/>
  <c r="Y189"/>
  <c r="X189"/>
  <c r="Q189"/>
  <c r="L189"/>
  <c r="Z188"/>
  <c r="Y188"/>
  <c r="X188"/>
  <c r="V188"/>
  <c r="U188"/>
  <c r="T188"/>
  <c r="S188"/>
  <c r="K188"/>
  <c r="J188"/>
  <c r="H188"/>
  <c r="W188" s="1"/>
  <c r="F188"/>
  <c r="E188"/>
  <c r="D188"/>
  <c r="C188"/>
  <c r="B188"/>
  <c r="A188"/>
  <c r="L187"/>
  <c r="G187"/>
  <c r="E187"/>
  <c r="J186"/>
  <c r="H186"/>
  <c r="E186"/>
  <c r="J185"/>
  <c r="H185"/>
  <c r="E185"/>
  <c r="K184"/>
  <c r="J184"/>
  <c r="H184"/>
  <c r="G184"/>
  <c r="F184"/>
  <c r="K183"/>
  <c r="J183"/>
  <c r="H183"/>
  <c r="G183"/>
  <c r="F183"/>
  <c r="R182"/>
  <c r="K182"/>
  <c r="J182"/>
  <c r="H182"/>
  <c r="W189" s="1"/>
  <c r="G182"/>
  <c r="F182"/>
  <c r="V181"/>
  <c r="K186" s="1"/>
  <c r="U181"/>
  <c r="T181"/>
  <c r="K185" s="1"/>
  <c r="S181"/>
  <c r="I181"/>
  <c r="F181"/>
  <c r="E181"/>
  <c r="D181"/>
  <c r="C181"/>
  <c r="B181"/>
  <c r="A181"/>
  <c r="Z180"/>
  <c r="Y180"/>
  <c r="W180"/>
  <c r="L180"/>
  <c r="Q180" s="1"/>
  <c r="V179"/>
  <c r="U179"/>
  <c r="T179"/>
  <c r="S179"/>
  <c r="K179"/>
  <c r="J180" s="1"/>
  <c r="P180" s="1"/>
  <c r="J179"/>
  <c r="I179"/>
  <c r="H179"/>
  <c r="G180" s="1"/>
  <c r="O180" s="1"/>
  <c r="G179"/>
  <c r="F179"/>
  <c r="E179"/>
  <c r="D179"/>
  <c r="C179"/>
  <c r="B179"/>
  <c r="A179"/>
  <c r="Z178"/>
  <c r="Y178"/>
  <c r="X178"/>
  <c r="Q178"/>
  <c r="L178"/>
  <c r="Z177"/>
  <c r="Y177"/>
  <c r="X177"/>
  <c r="V177"/>
  <c r="U177"/>
  <c r="T177"/>
  <c r="S177"/>
  <c r="K177"/>
  <c r="J177"/>
  <c r="H177"/>
  <c r="W177" s="1"/>
  <c r="F177"/>
  <c r="E177"/>
  <c r="D177"/>
  <c r="C177"/>
  <c r="B177"/>
  <c r="A177"/>
  <c r="L176"/>
  <c r="G176"/>
  <c r="E176"/>
  <c r="J175"/>
  <c r="H175"/>
  <c r="E175"/>
  <c r="J174"/>
  <c r="H174"/>
  <c r="E174"/>
  <c r="K173"/>
  <c r="J173"/>
  <c r="H173"/>
  <c r="G173"/>
  <c r="F173"/>
  <c r="K172"/>
  <c r="J172"/>
  <c r="H172"/>
  <c r="G172"/>
  <c r="F172"/>
  <c r="R171"/>
  <c r="K171"/>
  <c r="J171"/>
  <c r="H171"/>
  <c r="W178" s="1"/>
  <c r="G171"/>
  <c r="F171"/>
  <c r="V170"/>
  <c r="K175" s="1"/>
  <c r="U170"/>
  <c r="T170"/>
  <c r="K174" s="1"/>
  <c r="S170"/>
  <c r="I170"/>
  <c r="F170"/>
  <c r="E170"/>
  <c r="D170"/>
  <c r="C170"/>
  <c r="B170"/>
  <c r="A170"/>
  <c r="Z169"/>
  <c r="Y169"/>
  <c r="W169"/>
  <c r="L169"/>
  <c r="Q169" s="1"/>
  <c r="V168"/>
  <c r="U168"/>
  <c r="T168"/>
  <c r="S168"/>
  <c r="K168"/>
  <c r="J169" s="1"/>
  <c r="P169" s="1"/>
  <c r="J168"/>
  <c r="I168"/>
  <c r="H168"/>
  <c r="G169" s="1"/>
  <c r="O169" s="1"/>
  <c r="G168"/>
  <c r="F168"/>
  <c r="E168"/>
  <c r="D168"/>
  <c r="C168"/>
  <c r="B168"/>
  <c r="A168"/>
  <c r="Z167"/>
  <c r="Y167"/>
  <c r="X167"/>
  <c r="Q167"/>
  <c r="L167"/>
  <c r="Z166"/>
  <c r="Y166"/>
  <c r="X166"/>
  <c r="V166"/>
  <c r="U166"/>
  <c r="T166"/>
  <c r="S166"/>
  <c r="K166"/>
  <c r="J166"/>
  <c r="H166"/>
  <c r="W166" s="1"/>
  <c r="F166"/>
  <c r="E166"/>
  <c r="D166"/>
  <c r="C166"/>
  <c r="B166"/>
  <c r="A166"/>
  <c r="L165"/>
  <c r="G165"/>
  <c r="E165"/>
  <c r="J164"/>
  <c r="H164"/>
  <c r="E164"/>
  <c r="J163"/>
  <c r="H163"/>
  <c r="E163"/>
  <c r="K162"/>
  <c r="J162"/>
  <c r="H162"/>
  <c r="G162"/>
  <c r="F162"/>
  <c r="K161"/>
  <c r="J161"/>
  <c r="H161"/>
  <c r="G161"/>
  <c r="F161"/>
  <c r="R160"/>
  <c r="K160"/>
  <c r="J160"/>
  <c r="H160"/>
  <c r="W167" s="1"/>
  <c r="G160"/>
  <c r="F160"/>
  <c r="V159"/>
  <c r="K164" s="1"/>
  <c r="U159"/>
  <c r="T159"/>
  <c r="K163" s="1"/>
  <c r="S159"/>
  <c r="I159"/>
  <c r="F159"/>
  <c r="E159"/>
  <c r="D159"/>
  <c r="C159"/>
  <c r="B159"/>
  <c r="A159"/>
  <c r="Z158"/>
  <c r="Y158"/>
  <c r="X158"/>
  <c r="L158"/>
  <c r="Q158" s="1"/>
  <c r="L157"/>
  <c r="G157"/>
  <c r="E157"/>
  <c r="J156"/>
  <c r="H156"/>
  <c r="E156"/>
  <c r="J155"/>
  <c r="H155"/>
  <c r="E155"/>
  <c r="K154"/>
  <c r="J154"/>
  <c r="H154"/>
  <c r="W158" s="1"/>
  <c r="G154"/>
  <c r="F154"/>
  <c r="K153"/>
  <c r="J153"/>
  <c r="H153"/>
  <c r="G153"/>
  <c r="F153"/>
  <c r="R152"/>
  <c r="K152"/>
  <c r="J158" s="1"/>
  <c r="P158" s="1"/>
  <c r="J152"/>
  <c r="H152"/>
  <c r="G152"/>
  <c r="F152"/>
  <c r="V151"/>
  <c r="K156" s="1"/>
  <c r="U151"/>
  <c r="T151"/>
  <c r="K155" s="1"/>
  <c r="S151"/>
  <c r="I151"/>
  <c r="F151"/>
  <c r="E151"/>
  <c r="D151"/>
  <c r="C151"/>
  <c r="B151"/>
  <c r="A151"/>
  <c r="Z150"/>
  <c r="Y150"/>
  <c r="X150"/>
  <c r="L150"/>
  <c r="Q150" s="1"/>
  <c r="L149"/>
  <c r="G149"/>
  <c r="E149"/>
  <c r="K148"/>
  <c r="J148"/>
  <c r="E148"/>
  <c r="K147"/>
  <c r="J147"/>
  <c r="E147"/>
  <c r="K146"/>
  <c r="J146"/>
  <c r="H146"/>
  <c r="G146"/>
  <c r="F146"/>
  <c r="K145"/>
  <c r="J150" s="1"/>
  <c r="P150" s="1"/>
  <c r="J145"/>
  <c r="H145"/>
  <c r="G145"/>
  <c r="F145"/>
  <c r="V144"/>
  <c r="U144"/>
  <c r="H148" s="1"/>
  <c r="T144"/>
  <c r="S144"/>
  <c r="H147" s="1"/>
  <c r="I144"/>
  <c r="F144"/>
  <c r="E144"/>
  <c r="D144"/>
  <c r="C144"/>
  <c r="B144"/>
  <c r="A144"/>
  <c r="Z143"/>
  <c r="Y143"/>
  <c r="X143"/>
  <c r="Q143"/>
  <c r="L143"/>
  <c r="L142"/>
  <c r="G142"/>
  <c r="E142"/>
  <c r="J141"/>
  <c r="E141"/>
  <c r="J140"/>
  <c r="E140"/>
  <c r="K139"/>
  <c r="J139"/>
  <c r="H139"/>
  <c r="G139"/>
  <c r="F139"/>
  <c r="R138"/>
  <c r="K138"/>
  <c r="J138"/>
  <c r="H138"/>
  <c r="G138"/>
  <c r="F138"/>
  <c r="V137"/>
  <c r="K141" s="1"/>
  <c r="U137"/>
  <c r="H141" s="1"/>
  <c r="T137"/>
  <c r="K140" s="1"/>
  <c r="J143" s="1"/>
  <c r="P143" s="1"/>
  <c r="S137"/>
  <c r="H140" s="1"/>
  <c r="I137"/>
  <c r="F137"/>
  <c r="E137"/>
  <c r="D137"/>
  <c r="C137"/>
  <c r="B137"/>
  <c r="A137"/>
  <c r="Z136"/>
  <c r="Y136"/>
  <c r="W136"/>
  <c r="L136"/>
  <c r="Q136" s="1"/>
  <c r="G136"/>
  <c r="O136" s="1"/>
  <c r="C135"/>
  <c r="V134"/>
  <c r="U134"/>
  <c r="T134"/>
  <c r="S134"/>
  <c r="K134"/>
  <c r="J136" s="1"/>
  <c r="P136" s="1"/>
  <c r="J134"/>
  <c r="I134"/>
  <c r="H134"/>
  <c r="X136" s="1"/>
  <c r="G134"/>
  <c r="F134"/>
  <c r="E134"/>
  <c r="D134"/>
  <c r="C134"/>
  <c r="B134"/>
  <c r="A134"/>
  <c r="Z133"/>
  <c r="Y133"/>
  <c r="W133"/>
  <c r="L133"/>
  <c r="Q133" s="1"/>
  <c r="V132"/>
  <c r="U132"/>
  <c r="T132"/>
  <c r="S132"/>
  <c r="K132"/>
  <c r="J133" s="1"/>
  <c r="P133" s="1"/>
  <c r="J132"/>
  <c r="I132"/>
  <c r="H132"/>
  <c r="G133" s="1"/>
  <c r="O133" s="1"/>
  <c r="G132"/>
  <c r="F132"/>
  <c r="E132"/>
  <c r="D132"/>
  <c r="C132"/>
  <c r="B132"/>
  <c r="A132"/>
  <c r="Z131"/>
  <c r="Y131"/>
  <c r="X131"/>
  <c r="Q131"/>
  <c r="L131"/>
  <c r="L130"/>
  <c r="G130"/>
  <c r="E130"/>
  <c r="J129"/>
  <c r="E129"/>
  <c r="J128"/>
  <c r="E128"/>
  <c r="K127"/>
  <c r="J127"/>
  <c r="H127"/>
  <c r="G127"/>
  <c r="F127"/>
  <c r="K126"/>
  <c r="J126"/>
  <c r="H126"/>
  <c r="G126"/>
  <c r="F126"/>
  <c r="K125"/>
  <c r="J131" s="1"/>
  <c r="P131" s="1"/>
  <c r="J125"/>
  <c r="H125"/>
  <c r="G125"/>
  <c r="F125"/>
  <c r="V124"/>
  <c r="K129" s="1"/>
  <c r="U124"/>
  <c r="H129" s="1"/>
  <c r="T124"/>
  <c r="K128" s="1"/>
  <c r="S124"/>
  <c r="H128" s="1"/>
  <c r="I124"/>
  <c r="F124"/>
  <c r="E124"/>
  <c r="D124"/>
  <c r="C124"/>
  <c r="B124"/>
  <c r="A124"/>
  <c r="Z123"/>
  <c r="Y123"/>
  <c r="X123"/>
  <c r="Q123"/>
  <c r="L123"/>
  <c r="J123"/>
  <c r="P123" s="1"/>
  <c r="L122"/>
  <c r="G122"/>
  <c r="E122"/>
  <c r="J121"/>
  <c r="E121"/>
  <c r="J120"/>
  <c r="E120"/>
  <c r="K119"/>
  <c r="J119"/>
  <c r="H119"/>
  <c r="G119"/>
  <c r="F119"/>
  <c r="R118"/>
  <c r="K118"/>
  <c r="J118"/>
  <c r="H118"/>
  <c r="G118"/>
  <c r="F118"/>
  <c r="V117"/>
  <c r="K121" s="1"/>
  <c r="U117"/>
  <c r="H121" s="1"/>
  <c r="T117"/>
  <c r="K120" s="1"/>
  <c r="S117"/>
  <c r="H120" s="1"/>
  <c r="I117"/>
  <c r="F117"/>
  <c r="E117"/>
  <c r="D117"/>
  <c r="C117"/>
  <c r="B117"/>
  <c r="A117"/>
  <c r="Z116"/>
  <c r="Y116"/>
  <c r="X116"/>
  <c r="W116"/>
  <c r="P116"/>
  <c r="L116"/>
  <c r="Q116" s="1"/>
  <c r="J116"/>
  <c r="G116"/>
  <c r="O116" s="1"/>
  <c r="L115"/>
  <c r="G115"/>
  <c r="E115"/>
  <c r="V114"/>
  <c r="U114"/>
  <c r="T114"/>
  <c r="S114"/>
  <c r="I114"/>
  <c r="F114"/>
  <c r="E114"/>
  <c r="D114"/>
  <c r="C114"/>
  <c r="B114"/>
  <c r="A114"/>
  <c r="Z113"/>
  <c r="Y113"/>
  <c r="W113"/>
  <c r="L113"/>
  <c r="Q113" s="1"/>
  <c r="G113"/>
  <c r="O113" s="1"/>
  <c r="C112"/>
  <c r="V111"/>
  <c r="U111"/>
  <c r="T111"/>
  <c r="S111"/>
  <c r="K111"/>
  <c r="J113" s="1"/>
  <c r="P113" s="1"/>
  <c r="J111"/>
  <c r="I111"/>
  <c r="H111"/>
  <c r="X113" s="1"/>
  <c r="G111"/>
  <c r="F111"/>
  <c r="E111"/>
  <c r="D111"/>
  <c r="C111"/>
  <c r="B111"/>
  <c r="A111"/>
  <c r="Z110"/>
  <c r="Y110"/>
  <c r="W110"/>
  <c r="L110"/>
  <c r="Q110" s="1"/>
  <c r="V109"/>
  <c r="U109"/>
  <c r="T109"/>
  <c r="S109"/>
  <c r="K109"/>
  <c r="J110" s="1"/>
  <c r="P110" s="1"/>
  <c r="J109"/>
  <c r="I109"/>
  <c r="H109"/>
  <c r="X110" s="1"/>
  <c r="G109"/>
  <c r="F109"/>
  <c r="E109"/>
  <c r="D109"/>
  <c r="C109"/>
  <c r="B109"/>
  <c r="A109"/>
  <c r="Z108"/>
  <c r="Y108"/>
  <c r="X108"/>
  <c r="Q108"/>
  <c r="L108"/>
  <c r="L107"/>
  <c r="G107"/>
  <c r="E107"/>
  <c r="J106"/>
  <c r="E106"/>
  <c r="J105"/>
  <c r="E105"/>
  <c r="K104"/>
  <c r="J104"/>
  <c r="H104"/>
  <c r="G104"/>
  <c r="F104"/>
  <c r="K103"/>
  <c r="J103"/>
  <c r="H103"/>
  <c r="G103"/>
  <c r="F103"/>
  <c r="K102"/>
  <c r="J108" s="1"/>
  <c r="P108" s="1"/>
  <c r="J102"/>
  <c r="H102"/>
  <c r="G102"/>
  <c r="F102"/>
  <c r="V101"/>
  <c r="K106" s="1"/>
  <c r="U101"/>
  <c r="H106" s="1"/>
  <c r="T101"/>
  <c r="K105" s="1"/>
  <c r="S101"/>
  <c r="H105" s="1"/>
  <c r="I101"/>
  <c r="F101"/>
  <c r="E101"/>
  <c r="D101"/>
  <c r="C101"/>
  <c r="B101"/>
  <c r="A101"/>
  <c r="Z100"/>
  <c r="Y100"/>
  <c r="X100"/>
  <c r="Q100"/>
  <c r="L100"/>
  <c r="L99"/>
  <c r="G99"/>
  <c r="E99"/>
  <c r="J98"/>
  <c r="E98"/>
  <c r="J97"/>
  <c r="E97"/>
  <c r="K96"/>
  <c r="J96"/>
  <c r="H96"/>
  <c r="R96" s="1"/>
  <c r="G96"/>
  <c r="F96"/>
  <c r="K95"/>
  <c r="J95"/>
  <c r="H95"/>
  <c r="G95"/>
  <c r="F95"/>
  <c r="R94"/>
  <c r="K94"/>
  <c r="J94"/>
  <c r="H94"/>
  <c r="W100" s="1"/>
  <c r="G94"/>
  <c r="F94"/>
  <c r="C93"/>
  <c r="V92"/>
  <c r="K98" s="1"/>
  <c r="U92"/>
  <c r="H98" s="1"/>
  <c r="T92"/>
  <c r="K97" s="1"/>
  <c r="J100" s="1"/>
  <c r="P100" s="1"/>
  <c r="S92"/>
  <c r="H97" s="1"/>
  <c r="I92"/>
  <c r="F92"/>
  <c r="E92"/>
  <c r="D92"/>
  <c r="C92"/>
  <c r="B92"/>
  <c r="A92"/>
  <c r="Z91"/>
  <c r="Y91"/>
  <c r="X91"/>
  <c r="Q91"/>
  <c r="L91"/>
  <c r="J90"/>
  <c r="H90"/>
  <c r="E90"/>
  <c r="J89"/>
  <c r="H89"/>
  <c r="E89"/>
  <c r="R88"/>
  <c r="K88"/>
  <c r="J88"/>
  <c r="H88"/>
  <c r="G88"/>
  <c r="F88"/>
  <c r="K87"/>
  <c r="J87"/>
  <c r="H87"/>
  <c r="G87"/>
  <c r="F87"/>
  <c r="C86"/>
  <c r="V85"/>
  <c r="K90" s="1"/>
  <c r="U85"/>
  <c r="T85"/>
  <c r="K89" s="1"/>
  <c r="S85"/>
  <c r="I85"/>
  <c r="F85"/>
  <c r="E85"/>
  <c r="D85"/>
  <c r="C85"/>
  <c r="B85"/>
  <c r="A85"/>
  <c r="Z84"/>
  <c r="Y84"/>
  <c r="X84"/>
  <c r="W84"/>
  <c r="L84"/>
  <c r="Q84" s="1"/>
  <c r="G84"/>
  <c r="O84" s="1"/>
  <c r="C83"/>
  <c r="V82"/>
  <c r="U82"/>
  <c r="T82"/>
  <c r="S82"/>
  <c r="K82"/>
  <c r="J84" s="1"/>
  <c r="P84" s="1"/>
  <c r="J82"/>
  <c r="I82"/>
  <c r="H82"/>
  <c r="G82"/>
  <c r="F82"/>
  <c r="E82"/>
  <c r="D82"/>
  <c r="C82"/>
  <c r="B82"/>
  <c r="A82"/>
  <c r="Z81"/>
  <c r="Y81"/>
  <c r="X81"/>
  <c r="L81"/>
  <c r="Q81" s="1"/>
  <c r="L80"/>
  <c r="G80"/>
  <c r="E80"/>
  <c r="K79"/>
  <c r="J79"/>
  <c r="E79"/>
  <c r="K78"/>
  <c r="J78"/>
  <c r="E78"/>
  <c r="R77"/>
  <c r="K77"/>
  <c r="J77"/>
  <c r="H77"/>
  <c r="G77"/>
  <c r="F77"/>
  <c r="C76"/>
  <c r="V75"/>
  <c r="U75"/>
  <c r="H79" s="1"/>
  <c r="T75"/>
  <c r="S75"/>
  <c r="H78" s="1"/>
  <c r="I75"/>
  <c r="F75"/>
  <c r="E75"/>
  <c r="D75"/>
  <c r="C75"/>
  <c r="B75"/>
  <c r="A75"/>
  <c r="Z74"/>
  <c r="Y74"/>
  <c r="X74"/>
  <c r="Q74"/>
  <c r="L74"/>
  <c r="L73"/>
  <c r="G73"/>
  <c r="E73"/>
  <c r="J72"/>
  <c r="E72"/>
  <c r="J71"/>
  <c r="E71"/>
  <c r="K70"/>
  <c r="J70"/>
  <c r="H70"/>
  <c r="G70"/>
  <c r="F70"/>
  <c r="R69"/>
  <c r="K69"/>
  <c r="J69"/>
  <c r="H69"/>
  <c r="G69"/>
  <c r="F69"/>
  <c r="K68"/>
  <c r="J68"/>
  <c r="H68"/>
  <c r="G68"/>
  <c r="F68"/>
  <c r="K67"/>
  <c r="J74" s="1"/>
  <c r="P74" s="1"/>
  <c r="J67"/>
  <c r="H67"/>
  <c r="G67"/>
  <c r="F67"/>
  <c r="V66"/>
  <c r="K72" s="1"/>
  <c r="U66"/>
  <c r="H72" s="1"/>
  <c r="T66"/>
  <c r="K71" s="1"/>
  <c r="S66"/>
  <c r="H71" s="1"/>
  <c r="I66"/>
  <c r="F66"/>
  <c r="E66"/>
  <c r="D66"/>
  <c r="C66"/>
  <c r="B66"/>
  <c r="A66"/>
  <c r="Z65"/>
  <c r="G32" s="1"/>
  <c r="Y65"/>
  <c r="X65"/>
  <c r="Q65"/>
  <c r="L65"/>
  <c r="L64"/>
  <c r="G64"/>
  <c r="E64"/>
  <c r="J63"/>
  <c r="E63"/>
  <c r="J62"/>
  <c r="E62"/>
  <c r="K61"/>
  <c r="J65" s="1"/>
  <c r="P65" s="1"/>
  <c r="J61"/>
  <c r="H61"/>
  <c r="G61"/>
  <c r="F61"/>
  <c r="C60"/>
  <c r="V59"/>
  <c r="K63" s="1"/>
  <c r="U59"/>
  <c r="H63" s="1"/>
  <c r="T59"/>
  <c r="K62" s="1"/>
  <c r="S59"/>
  <c r="H62" s="1"/>
  <c r="I59"/>
  <c r="F59"/>
  <c r="E59"/>
  <c r="D59"/>
  <c r="C59"/>
  <c r="B59"/>
  <c r="A59"/>
  <c r="Z58"/>
  <c r="Y58"/>
  <c r="X58"/>
  <c r="L58"/>
  <c r="Q58" s="1"/>
  <c r="J57"/>
  <c r="H57"/>
  <c r="E57"/>
  <c r="J56"/>
  <c r="H56"/>
  <c r="E56"/>
  <c r="R55"/>
  <c r="K55"/>
  <c r="J55"/>
  <c r="H55"/>
  <c r="G55"/>
  <c r="F55"/>
  <c r="K54"/>
  <c r="J54"/>
  <c r="H54"/>
  <c r="W58" s="1"/>
  <c r="G54"/>
  <c r="F54"/>
  <c r="C53"/>
  <c r="V52"/>
  <c r="K57" s="1"/>
  <c r="U52"/>
  <c r="T52"/>
  <c r="K56" s="1"/>
  <c r="S52"/>
  <c r="I52"/>
  <c r="F52"/>
  <c r="E52"/>
  <c r="D52"/>
  <c r="C52"/>
  <c r="B52"/>
  <c r="A52"/>
  <c r="Z51"/>
  <c r="Y51"/>
  <c r="X51"/>
  <c r="L51"/>
  <c r="Q51" s="1"/>
  <c r="L50"/>
  <c r="G50"/>
  <c r="E50"/>
  <c r="J49"/>
  <c r="H49"/>
  <c r="E49"/>
  <c r="J48"/>
  <c r="H48"/>
  <c r="G51" s="1"/>
  <c r="O51" s="1"/>
  <c r="E48"/>
  <c r="R47"/>
  <c r="K47"/>
  <c r="J51" s="1"/>
  <c r="P51" s="1"/>
  <c r="J47"/>
  <c r="H47"/>
  <c r="G47"/>
  <c r="F47"/>
  <c r="V46"/>
  <c r="K49" s="1"/>
  <c r="U46"/>
  <c r="T46"/>
  <c r="K48" s="1"/>
  <c r="S46"/>
  <c r="I46"/>
  <c r="F46"/>
  <c r="E46"/>
  <c r="D46"/>
  <c r="C46"/>
  <c r="B46"/>
  <c r="A46"/>
  <c r="Z45"/>
  <c r="Y45"/>
  <c r="G31" s="1"/>
  <c r="X45"/>
  <c r="L45"/>
  <c r="Q45" s="1"/>
  <c r="L44"/>
  <c r="G44"/>
  <c r="E44"/>
  <c r="K43"/>
  <c r="J43"/>
  <c r="E43"/>
  <c r="K42"/>
  <c r="J42"/>
  <c r="E42"/>
  <c r="R41"/>
  <c r="K41"/>
  <c r="J45" s="1"/>
  <c r="P45" s="1"/>
  <c r="J41"/>
  <c r="H41"/>
  <c r="G41"/>
  <c r="F41"/>
  <c r="C40"/>
  <c r="V39"/>
  <c r="U39"/>
  <c r="H43" s="1"/>
  <c r="T39"/>
  <c r="S39"/>
  <c r="H42" s="1"/>
  <c r="I39"/>
  <c r="F39"/>
  <c r="E39"/>
  <c r="D39"/>
  <c r="C39"/>
  <c r="B39"/>
  <c r="A39"/>
  <c r="I34"/>
  <c r="I33"/>
  <c r="G33" s="1"/>
  <c r="I32"/>
  <c r="I31"/>
  <c r="I30"/>
  <c r="I29"/>
  <c r="I28"/>
  <c r="A24"/>
  <c r="AD21"/>
  <c r="B21"/>
  <c r="B19"/>
  <c r="B17"/>
  <c r="B8"/>
  <c r="A3"/>
  <c r="I30" i="1"/>
  <c r="G45" i="7" l="1"/>
  <c r="O45" s="1"/>
  <c r="W45"/>
  <c r="J58"/>
  <c r="P58" s="1"/>
  <c r="G81"/>
  <c r="O81" s="1"/>
  <c r="W81"/>
  <c r="J91"/>
  <c r="P91" s="1"/>
  <c r="W108"/>
  <c r="G108"/>
  <c r="O108" s="1"/>
  <c r="R102"/>
  <c r="W51"/>
  <c r="G58"/>
  <c r="O58" s="1"/>
  <c r="J81"/>
  <c r="P81" s="1"/>
  <c r="G110"/>
  <c r="O110" s="1"/>
  <c r="J167"/>
  <c r="P167" s="1"/>
  <c r="J178"/>
  <c r="P178" s="1"/>
  <c r="J189"/>
  <c r="P189" s="1"/>
  <c r="J222"/>
  <c r="P222" s="1"/>
  <c r="W263"/>
  <c r="J263"/>
  <c r="P263" s="1"/>
  <c r="W272"/>
  <c r="J272"/>
  <c r="P272" s="1"/>
  <c r="W312"/>
  <c r="J312"/>
  <c r="P312" s="1"/>
  <c r="W65"/>
  <c r="G65"/>
  <c r="O65" s="1"/>
  <c r="R61"/>
  <c r="G34" s="1"/>
  <c r="W74"/>
  <c r="G74"/>
  <c r="O74" s="1"/>
  <c r="R67"/>
  <c r="W91"/>
  <c r="G91"/>
  <c r="O91" s="1"/>
  <c r="W131"/>
  <c r="G131"/>
  <c r="O131" s="1"/>
  <c r="R125"/>
  <c r="W123"/>
  <c r="W143"/>
  <c r="W150"/>
  <c r="J211"/>
  <c r="P211" s="1"/>
  <c r="W231"/>
  <c r="W241"/>
  <c r="W250"/>
  <c r="X284"/>
  <c r="W294"/>
  <c r="G100"/>
  <c r="O100" s="1"/>
  <c r="G123"/>
  <c r="O123" s="1"/>
  <c r="X133"/>
  <c r="G30" s="1"/>
  <c r="G143"/>
  <c r="O143" s="1"/>
  <c r="R145"/>
  <c r="G167"/>
  <c r="O167" s="1"/>
  <c r="X169"/>
  <c r="G178"/>
  <c r="O178" s="1"/>
  <c r="X180"/>
  <c r="G189"/>
  <c r="O189" s="1"/>
  <c r="X191"/>
  <c r="X202"/>
  <c r="G211"/>
  <c r="O211" s="1"/>
  <c r="G224"/>
  <c r="O224" s="1"/>
  <c r="R226"/>
  <c r="G233"/>
  <c r="O233" s="1"/>
  <c r="R235"/>
  <c r="G241"/>
  <c r="O241" s="1"/>
  <c r="R243"/>
  <c r="G250"/>
  <c r="O250" s="1"/>
  <c r="G254"/>
  <c r="O254" s="1"/>
  <c r="R256"/>
  <c r="G263"/>
  <c r="O263" s="1"/>
  <c r="R265"/>
  <c r="G272"/>
  <c r="O272" s="1"/>
  <c r="G276"/>
  <c r="O276" s="1"/>
  <c r="R278"/>
  <c r="G284"/>
  <c r="O284" s="1"/>
  <c r="R286"/>
  <c r="X298"/>
  <c r="R306"/>
  <c r="G312"/>
  <c r="O312" s="1"/>
  <c r="G316"/>
  <c r="O316" s="1"/>
  <c r="G334"/>
  <c r="O334" s="1"/>
  <c r="W393"/>
  <c r="J393"/>
  <c r="P393" s="1"/>
  <c r="J403"/>
  <c r="P403" s="1"/>
  <c r="J415"/>
  <c r="P415" s="1"/>
  <c r="W425"/>
  <c r="J425"/>
  <c r="P425" s="1"/>
  <c r="W433"/>
  <c r="J433"/>
  <c r="P433" s="1"/>
  <c r="W442"/>
  <c r="J442"/>
  <c r="P442" s="1"/>
  <c r="W451"/>
  <c r="J451"/>
  <c r="P451" s="1"/>
  <c r="J472"/>
  <c r="P472" s="1"/>
  <c r="J480"/>
  <c r="P480" s="1"/>
  <c r="J511"/>
  <c r="P511" s="1"/>
  <c r="J540"/>
  <c r="P540" s="1"/>
  <c r="J556"/>
  <c r="P556" s="1"/>
  <c r="W583"/>
  <c r="J622"/>
  <c r="P622" s="1"/>
  <c r="J630"/>
  <c r="P630" s="1"/>
  <c r="W345"/>
  <c r="G345"/>
  <c r="O345" s="1"/>
  <c r="R338"/>
  <c r="R347"/>
  <c r="W355"/>
  <c r="G355"/>
  <c r="O355" s="1"/>
  <c r="G150"/>
  <c r="O150" s="1"/>
  <c r="G158"/>
  <c r="O158" s="1"/>
  <c r="G213"/>
  <c r="O213" s="1"/>
  <c r="G222"/>
  <c r="O222" s="1"/>
  <c r="G231"/>
  <c r="O231" s="1"/>
  <c r="G252"/>
  <c r="O252" s="1"/>
  <c r="G274"/>
  <c r="O274" s="1"/>
  <c r="G294"/>
  <c r="O294" s="1"/>
  <c r="G302"/>
  <c r="O302" s="1"/>
  <c r="G314"/>
  <c r="O314" s="1"/>
  <c r="J324"/>
  <c r="P324" s="1"/>
  <c r="W334"/>
  <c r="W365"/>
  <c r="W373"/>
  <c r="W459"/>
  <c r="J489"/>
  <c r="P489" s="1"/>
  <c r="J500"/>
  <c r="P500" s="1"/>
  <c r="W591"/>
  <c r="W606"/>
  <c r="G382"/>
  <c r="O382" s="1"/>
  <c r="W382"/>
  <c r="G403"/>
  <c r="O403" s="1"/>
  <c r="W403"/>
  <c r="G415"/>
  <c r="O415" s="1"/>
  <c r="W415"/>
  <c r="X462"/>
  <c r="G464"/>
  <c r="O464" s="1"/>
  <c r="G472"/>
  <c r="O472" s="1"/>
  <c r="G480"/>
  <c r="O480" s="1"/>
  <c r="G491"/>
  <c r="O491" s="1"/>
  <c r="G502"/>
  <c r="O502" s="1"/>
  <c r="G511"/>
  <c r="O511" s="1"/>
  <c r="G515"/>
  <c r="O515" s="1"/>
  <c r="G525"/>
  <c r="O525" s="1"/>
  <c r="W525"/>
  <c r="G529"/>
  <c r="O529" s="1"/>
  <c r="G540"/>
  <c r="O540" s="1"/>
  <c r="W540"/>
  <c r="G547"/>
  <c r="O547" s="1"/>
  <c r="G558"/>
  <c r="O558" s="1"/>
  <c r="G566"/>
  <c r="O566" s="1"/>
  <c r="G575"/>
  <c r="O575" s="1"/>
  <c r="W575"/>
  <c r="G598"/>
  <c r="O598" s="1"/>
  <c r="W598"/>
  <c r="G614"/>
  <c r="O614" s="1"/>
  <c r="W614"/>
  <c r="G357"/>
  <c r="O357" s="1"/>
  <c r="R359"/>
  <c r="G365"/>
  <c r="O365" s="1"/>
  <c r="R367"/>
  <c r="G373"/>
  <c r="O373" s="1"/>
  <c r="R386"/>
  <c r="G393"/>
  <c r="O393" s="1"/>
  <c r="G405"/>
  <c r="O405" s="1"/>
  <c r="G417"/>
  <c r="O417" s="1"/>
  <c r="R419"/>
  <c r="G425"/>
  <c r="O425" s="1"/>
  <c r="R427"/>
  <c r="G433"/>
  <c r="O433" s="1"/>
  <c r="R435"/>
  <c r="G442"/>
  <c r="O442" s="1"/>
  <c r="R444"/>
  <c r="G451"/>
  <c r="O451" s="1"/>
  <c r="G459"/>
  <c r="O459" s="1"/>
  <c r="G489"/>
  <c r="O489" s="1"/>
  <c r="G500"/>
  <c r="O500" s="1"/>
  <c r="G513"/>
  <c r="O513" s="1"/>
  <c r="G517"/>
  <c r="O517" s="1"/>
  <c r="G527"/>
  <c r="O527" s="1"/>
  <c r="G545"/>
  <c r="O545" s="1"/>
  <c r="G556"/>
  <c r="O556" s="1"/>
  <c r="G583"/>
  <c r="O583" s="1"/>
  <c r="R585"/>
  <c r="G591"/>
  <c r="O591" s="1"/>
  <c r="G606"/>
  <c r="O606" s="1"/>
  <c r="AD21" i="5"/>
  <c r="I650"/>
  <c r="I647"/>
  <c r="D650"/>
  <c r="D647"/>
  <c r="C644"/>
  <c r="C643"/>
  <c r="C642"/>
  <c r="C641"/>
  <c r="C640"/>
  <c r="C639"/>
  <c r="C638"/>
  <c r="C637"/>
  <c r="Z634"/>
  <c r="Y634"/>
  <c r="X634"/>
  <c r="J633"/>
  <c r="G633"/>
  <c r="F633"/>
  <c r="J632"/>
  <c r="G632"/>
  <c r="F632"/>
  <c r="F631"/>
  <c r="E631"/>
  <c r="D631"/>
  <c r="I631"/>
  <c r="C631"/>
  <c r="B631"/>
  <c r="A631"/>
  <c r="Z630"/>
  <c r="Y630"/>
  <c r="W630"/>
  <c r="G629"/>
  <c r="E629"/>
  <c r="J628"/>
  <c r="E628"/>
  <c r="J627"/>
  <c r="E627"/>
  <c r="J626"/>
  <c r="G626"/>
  <c r="F626"/>
  <c r="J625"/>
  <c r="G625"/>
  <c r="F625"/>
  <c r="J624"/>
  <c r="G624"/>
  <c r="F624"/>
  <c r="F623"/>
  <c r="E623"/>
  <c r="D623"/>
  <c r="I623"/>
  <c r="C623"/>
  <c r="B623"/>
  <c r="A623"/>
  <c r="Z622"/>
  <c r="Y622"/>
  <c r="W622"/>
  <c r="G621"/>
  <c r="E621"/>
  <c r="J620"/>
  <c r="E620"/>
  <c r="J619"/>
  <c r="E619"/>
  <c r="J618"/>
  <c r="G618"/>
  <c r="F618"/>
  <c r="J617"/>
  <c r="G617"/>
  <c r="F617"/>
  <c r="J616"/>
  <c r="G616"/>
  <c r="F616"/>
  <c r="F615"/>
  <c r="E615"/>
  <c r="D615"/>
  <c r="I615"/>
  <c r="C615"/>
  <c r="B615"/>
  <c r="A615"/>
  <c r="Z614"/>
  <c r="Y614"/>
  <c r="X614"/>
  <c r="G613"/>
  <c r="E613"/>
  <c r="J612"/>
  <c r="E612"/>
  <c r="J611"/>
  <c r="E611"/>
  <c r="J610"/>
  <c r="G610"/>
  <c r="F610"/>
  <c r="J609"/>
  <c r="G609"/>
  <c r="F609"/>
  <c r="J608"/>
  <c r="G608"/>
  <c r="F608"/>
  <c r="F607"/>
  <c r="E607"/>
  <c r="D607"/>
  <c r="I607"/>
  <c r="C607"/>
  <c r="B607"/>
  <c r="A607"/>
  <c r="Z606"/>
  <c r="Y606"/>
  <c r="X606"/>
  <c r="G605"/>
  <c r="E605"/>
  <c r="J604"/>
  <c r="E604"/>
  <c r="J603"/>
  <c r="E603"/>
  <c r="J602"/>
  <c r="G602"/>
  <c r="F602"/>
  <c r="J601"/>
  <c r="G601"/>
  <c r="F601"/>
  <c r="J600"/>
  <c r="G600"/>
  <c r="F600"/>
  <c r="F599"/>
  <c r="E599"/>
  <c r="D599"/>
  <c r="I599"/>
  <c r="C599"/>
  <c r="B599"/>
  <c r="A599"/>
  <c r="Z598"/>
  <c r="Y598"/>
  <c r="X598"/>
  <c r="G597"/>
  <c r="E597"/>
  <c r="J596"/>
  <c r="E596"/>
  <c r="J595"/>
  <c r="E595"/>
  <c r="J594"/>
  <c r="G594"/>
  <c r="F594"/>
  <c r="J593"/>
  <c r="G593"/>
  <c r="F593"/>
  <c r="F592"/>
  <c r="E592"/>
  <c r="D592"/>
  <c r="I592"/>
  <c r="C592"/>
  <c r="B592"/>
  <c r="A592"/>
  <c r="Z591"/>
  <c r="Y591"/>
  <c r="X591"/>
  <c r="G590"/>
  <c r="E590"/>
  <c r="J589"/>
  <c r="E589"/>
  <c r="J588"/>
  <c r="E588"/>
  <c r="J587"/>
  <c r="G587"/>
  <c r="F587"/>
  <c r="J586"/>
  <c r="G586"/>
  <c r="F586"/>
  <c r="J585"/>
  <c r="G585"/>
  <c r="F585"/>
  <c r="F584"/>
  <c r="E584"/>
  <c r="D584"/>
  <c r="I584"/>
  <c r="C584"/>
  <c r="B584"/>
  <c r="A584"/>
  <c r="Z583"/>
  <c r="Y583"/>
  <c r="X583"/>
  <c r="G582"/>
  <c r="E582"/>
  <c r="J581"/>
  <c r="E581"/>
  <c r="J580"/>
  <c r="E580"/>
  <c r="J579"/>
  <c r="G579"/>
  <c r="F579"/>
  <c r="J578"/>
  <c r="G578"/>
  <c r="F578"/>
  <c r="J577"/>
  <c r="G577"/>
  <c r="F577"/>
  <c r="F576"/>
  <c r="E576"/>
  <c r="D576"/>
  <c r="I576"/>
  <c r="C576"/>
  <c r="B576"/>
  <c r="A576"/>
  <c r="Z575"/>
  <c r="Y575"/>
  <c r="X575"/>
  <c r="G574"/>
  <c r="E574"/>
  <c r="J573"/>
  <c r="E573"/>
  <c r="J572"/>
  <c r="E572"/>
  <c r="J571"/>
  <c r="G571"/>
  <c r="F571"/>
  <c r="J570"/>
  <c r="G570"/>
  <c r="F570"/>
  <c r="J569"/>
  <c r="G569"/>
  <c r="F569"/>
  <c r="F568"/>
  <c r="E568"/>
  <c r="D568"/>
  <c r="I568"/>
  <c r="C568"/>
  <c r="B568"/>
  <c r="A568"/>
  <c r="C567"/>
  <c r="Z566"/>
  <c r="Y566"/>
  <c r="X566"/>
  <c r="G565"/>
  <c r="E565"/>
  <c r="J564"/>
  <c r="E564"/>
  <c r="J563"/>
  <c r="E563"/>
  <c r="J562"/>
  <c r="G562"/>
  <c r="F562"/>
  <c r="J561"/>
  <c r="G561"/>
  <c r="F561"/>
  <c r="J560"/>
  <c r="G560"/>
  <c r="F560"/>
  <c r="F559"/>
  <c r="E559"/>
  <c r="D559"/>
  <c r="I559"/>
  <c r="C559"/>
  <c r="B559"/>
  <c r="A559"/>
  <c r="Z558"/>
  <c r="Y558"/>
  <c r="X558"/>
  <c r="J557"/>
  <c r="G557"/>
  <c r="F557"/>
  <c r="E557"/>
  <c r="D557"/>
  <c r="I557"/>
  <c r="C557"/>
  <c r="B557"/>
  <c r="A557"/>
  <c r="Z556"/>
  <c r="Y556"/>
  <c r="X556"/>
  <c r="J555"/>
  <c r="Z555"/>
  <c r="Y555"/>
  <c r="X555"/>
  <c r="F555"/>
  <c r="D555"/>
  <c r="C555"/>
  <c r="B555"/>
  <c r="A555"/>
  <c r="G554"/>
  <c r="E554"/>
  <c r="J553"/>
  <c r="E553"/>
  <c r="J552"/>
  <c r="E552"/>
  <c r="J551"/>
  <c r="G551"/>
  <c r="F551"/>
  <c r="J550"/>
  <c r="G550"/>
  <c r="F550"/>
  <c r="J549"/>
  <c r="G549"/>
  <c r="F549"/>
  <c r="F548"/>
  <c r="E548"/>
  <c r="D548"/>
  <c r="I548"/>
  <c r="C548"/>
  <c r="B548"/>
  <c r="A548"/>
  <c r="Z547"/>
  <c r="Y547"/>
  <c r="X547"/>
  <c r="J546"/>
  <c r="G546"/>
  <c r="F546"/>
  <c r="E546"/>
  <c r="D546"/>
  <c r="I546"/>
  <c r="C546"/>
  <c r="B546"/>
  <c r="A546"/>
  <c r="Z545"/>
  <c r="Y545"/>
  <c r="X545"/>
  <c r="J544"/>
  <c r="G544"/>
  <c r="F544"/>
  <c r="E544"/>
  <c r="D544"/>
  <c r="I544"/>
  <c r="C544"/>
  <c r="B544"/>
  <c r="A544"/>
  <c r="Z543"/>
  <c r="Y543"/>
  <c r="X543"/>
  <c r="J541"/>
  <c r="G541"/>
  <c r="F541"/>
  <c r="D541"/>
  <c r="I541"/>
  <c r="C541"/>
  <c r="B541"/>
  <c r="A541"/>
  <c r="Z540"/>
  <c r="Y540"/>
  <c r="X540"/>
  <c r="J539"/>
  <c r="Z539"/>
  <c r="Y539"/>
  <c r="X539"/>
  <c r="F539"/>
  <c r="D539"/>
  <c r="C539"/>
  <c r="B539"/>
  <c r="A539"/>
  <c r="G538"/>
  <c r="E538"/>
  <c r="J537"/>
  <c r="E537"/>
  <c r="J536"/>
  <c r="E536"/>
  <c r="J535"/>
  <c r="G535"/>
  <c r="F535"/>
  <c r="J534"/>
  <c r="G534"/>
  <c r="F534"/>
  <c r="J533"/>
  <c r="G533"/>
  <c r="F533"/>
  <c r="J532"/>
  <c r="G532"/>
  <c r="F532"/>
  <c r="F531"/>
  <c r="E531"/>
  <c r="D531"/>
  <c r="I531"/>
  <c r="C531"/>
  <c r="B531"/>
  <c r="A531"/>
  <c r="C530"/>
  <c r="Z529"/>
  <c r="Y529"/>
  <c r="X529"/>
  <c r="J528"/>
  <c r="G528"/>
  <c r="F528"/>
  <c r="E528"/>
  <c r="D528"/>
  <c r="I528"/>
  <c r="C528"/>
  <c r="B528"/>
  <c r="A528"/>
  <c r="Z527"/>
  <c r="Y527"/>
  <c r="X527"/>
  <c r="J526"/>
  <c r="G526"/>
  <c r="F526"/>
  <c r="E526"/>
  <c r="D526"/>
  <c r="I526"/>
  <c r="C526"/>
  <c r="B526"/>
  <c r="A526"/>
  <c r="Z525"/>
  <c r="Y525"/>
  <c r="X525"/>
  <c r="G524"/>
  <c r="E524"/>
  <c r="J523"/>
  <c r="E523"/>
  <c r="J522"/>
  <c r="E522"/>
  <c r="J521"/>
  <c r="G521"/>
  <c r="F521"/>
  <c r="J520"/>
  <c r="G520"/>
  <c r="F520"/>
  <c r="J519"/>
  <c r="G519"/>
  <c r="F519"/>
  <c r="F518"/>
  <c r="E518"/>
  <c r="D518"/>
  <c r="I518"/>
  <c r="C518"/>
  <c r="B518"/>
  <c r="A518"/>
  <c r="Z517"/>
  <c r="Y517"/>
  <c r="X517"/>
  <c r="J516"/>
  <c r="G516"/>
  <c r="F516"/>
  <c r="E516"/>
  <c r="D516"/>
  <c r="I516"/>
  <c r="C516"/>
  <c r="B516"/>
  <c r="A516"/>
  <c r="Z515"/>
  <c r="Y515"/>
  <c r="W515"/>
  <c r="J514"/>
  <c r="G514"/>
  <c r="F514"/>
  <c r="E514"/>
  <c r="D514"/>
  <c r="I514"/>
  <c r="C514"/>
  <c r="B514"/>
  <c r="A514"/>
  <c r="Z513"/>
  <c r="Y513"/>
  <c r="X513"/>
  <c r="J512"/>
  <c r="G512"/>
  <c r="F512"/>
  <c r="E512"/>
  <c r="D512"/>
  <c r="I512"/>
  <c r="C512"/>
  <c r="B512"/>
  <c r="A512"/>
  <c r="Z511"/>
  <c r="Y511"/>
  <c r="X511"/>
  <c r="G510"/>
  <c r="E510"/>
  <c r="J509"/>
  <c r="E509"/>
  <c r="J508"/>
  <c r="E508"/>
  <c r="J507"/>
  <c r="G507"/>
  <c r="F507"/>
  <c r="J506"/>
  <c r="G506"/>
  <c r="F506"/>
  <c r="J505"/>
  <c r="G505"/>
  <c r="F505"/>
  <c r="J504"/>
  <c r="G504"/>
  <c r="F504"/>
  <c r="F503"/>
  <c r="E503"/>
  <c r="D503"/>
  <c r="I503"/>
  <c r="C503"/>
  <c r="B503"/>
  <c r="A503"/>
  <c r="Z502"/>
  <c r="Y502"/>
  <c r="W502"/>
  <c r="J501"/>
  <c r="G501"/>
  <c r="F501"/>
  <c r="E501"/>
  <c r="D501"/>
  <c r="I501"/>
  <c r="C501"/>
  <c r="B501"/>
  <c r="A501"/>
  <c r="Z500"/>
  <c r="Y500"/>
  <c r="X500"/>
  <c r="J499"/>
  <c r="Z499"/>
  <c r="Y499"/>
  <c r="X499"/>
  <c r="F499"/>
  <c r="D499"/>
  <c r="C499"/>
  <c r="B499"/>
  <c r="A499"/>
  <c r="G498"/>
  <c r="E498"/>
  <c r="J497"/>
  <c r="E497"/>
  <c r="J496"/>
  <c r="E496"/>
  <c r="J495"/>
  <c r="G495"/>
  <c r="F495"/>
  <c r="J494"/>
  <c r="G494"/>
  <c r="F494"/>
  <c r="J493"/>
  <c r="G493"/>
  <c r="F493"/>
  <c r="F492"/>
  <c r="E492"/>
  <c r="D492"/>
  <c r="I492"/>
  <c r="C492"/>
  <c r="B492"/>
  <c r="A492"/>
  <c r="Z491"/>
  <c r="Y491"/>
  <c r="W491"/>
  <c r="J490"/>
  <c r="G490"/>
  <c r="F490"/>
  <c r="E490"/>
  <c r="D490"/>
  <c r="I490"/>
  <c r="C490"/>
  <c r="B490"/>
  <c r="A490"/>
  <c r="Z489"/>
  <c r="Y489"/>
  <c r="X489"/>
  <c r="J488"/>
  <c r="Z488"/>
  <c r="Y488"/>
  <c r="X488"/>
  <c r="F488"/>
  <c r="D488"/>
  <c r="C488"/>
  <c r="B488"/>
  <c r="A488"/>
  <c r="G487"/>
  <c r="E487"/>
  <c r="J486"/>
  <c r="E486"/>
  <c r="J485"/>
  <c r="E485"/>
  <c r="J484"/>
  <c r="G484"/>
  <c r="F484"/>
  <c r="J483"/>
  <c r="G483"/>
  <c r="F483"/>
  <c r="J482"/>
  <c r="G482"/>
  <c r="F482"/>
  <c r="F481"/>
  <c r="E481"/>
  <c r="D481"/>
  <c r="I481"/>
  <c r="C481"/>
  <c r="B481"/>
  <c r="A481"/>
  <c r="Z480"/>
  <c r="Y480"/>
  <c r="X480"/>
  <c r="G479"/>
  <c r="E479"/>
  <c r="J478"/>
  <c r="E478"/>
  <c r="J477"/>
  <c r="E477"/>
  <c r="J476"/>
  <c r="G476"/>
  <c r="F476"/>
  <c r="J475"/>
  <c r="G475"/>
  <c r="F475"/>
  <c r="J474"/>
  <c r="G474"/>
  <c r="F474"/>
  <c r="F473"/>
  <c r="E473"/>
  <c r="D473"/>
  <c r="I473"/>
  <c r="C473"/>
  <c r="B473"/>
  <c r="A473"/>
  <c r="Z472"/>
  <c r="Y472"/>
  <c r="X472"/>
  <c r="G471"/>
  <c r="E471"/>
  <c r="J470"/>
  <c r="E470"/>
  <c r="J469"/>
  <c r="E469"/>
  <c r="J468"/>
  <c r="G468"/>
  <c r="F468"/>
  <c r="J467"/>
  <c r="G467"/>
  <c r="F467"/>
  <c r="J466"/>
  <c r="G466"/>
  <c r="F466"/>
  <c r="F465"/>
  <c r="E465"/>
  <c r="D465"/>
  <c r="I465"/>
  <c r="C465"/>
  <c r="B465"/>
  <c r="A465"/>
  <c r="Z464"/>
  <c r="Y464"/>
  <c r="W464"/>
  <c r="J463"/>
  <c r="G463"/>
  <c r="F463"/>
  <c r="E463"/>
  <c r="D463"/>
  <c r="I463"/>
  <c r="C463"/>
  <c r="B463"/>
  <c r="A463"/>
  <c r="Z462"/>
  <c r="Y462"/>
  <c r="W462"/>
  <c r="J460"/>
  <c r="G460"/>
  <c r="F460"/>
  <c r="D460"/>
  <c r="I460"/>
  <c r="C460"/>
  <c r="B460"/>
  <c r="A460"/>
  <c r="Z459"/>
  <c r="Y459"/>
  <c r="X459"/>
  <c r="G458"/>
  <c r="E458"/>
  <c r="J457"/>
  <c r="E457"/>
  <c r="J456"/>
  <c r="E456"/>
  <c r="J455"/>
  <c r="G455"/>
  <c r="F455"/>
  <c r="J454"/>
  <c r="G454"/>
  <c r="F454"/>
  <c r="F453"/>
  <c r="E453"/>
  <c r="D453"/>
  <c r="I453"/>
  <c r="C453"/>
  <c r="B453"/>
  <c r="A453"/>
  <c r="C452"/>
  <c r="Z451"/>
  <c r="Y451"/>
  <c r="X451"/>
  <c r="G450"/>
  <c r="E450"/>
  <c r="J449"/>
  <c r="E449"/>
  <c r="J448"/>
  <c r="E448"/>
  <c r="J447"/>
  <c r="G447"/>
  <c r="F447"/>
  <c r="J446"/>
  <c r="G446"/>
  <c r="F446"/>
  <c r="J445"/>
  <c r="G445"/>
  <c r="F445"/>
  <c r="J444"/>
  <c r="G444"/>
  <c r="F444"/>
  <c r="F443"/>
  <c r="E443"/>
  <c r="D443"/>
  <c r="I443"/>
  <c r="C443"/>
  <c r="B443"/>
  <c r="A443"/>
  <c r="Z442"/>
  <c r="Y442"/>
  <c r="X442"/>
  <c r="G441"/>
  <c r="E441"/>
  <c r="J440"/>
  <c r="E440"/>
  <c r="J439"/>
  <c r="E439"/>
  <c r="J438"/>
  <c r="G438"/>
  <c r="F438"/>
  <c r="J437"/>
  <c r="G437"/>
  <c r="F437"/>
  <c r="J436"/>
  <c r="G436"/>
  <c r="F436"/>
  <c r="J435"/>
  <c r="G435"/>
  <c r="F435"/>
  <c r="F434"/>
  <c r="E434"/>
  <c r="D434"/>
  <c r="I434"/>
  <c r="C434"/>
  <c r="B434"/>
  <c r="A434"/>
  <c r="Z433"/>
  <c r="Y433"/>
  <c r="X433"/>
  <c r="G432"/>
  <c r="E432"/>
  <c r="J431"/>
  <c r="E431"/>
  <c r="J430"/>
  <c r="E430"/>
  <c r="J429"/>
  <c r="G429"/>
  <c r="F429"/>
  <c r="J428"/>
  <c r="G428"/>
  <c r="F428"/>
  <c r="J427"/>
  <c r="G427"/>
  <c r="F427"/>
  <c r="F426"/>
  <c r="E426"/>
  <c r="D426"/>
  <c r="I426"/>
  <c r="C426"/>
  <c r="B426"/>
  <c r="A426"/>
  <c r="Z425"/>
  <c r="Y425"/>
  <c r="X425"/>
  <c r="G424"/>
  <c r="E424"/>
  <c r="J423"/>
  <c r="E423"/>
  <c r="J422"/>
  <c r="E422"/>
  <c r="J421"/>
  <c r="G421"/>
  <c r="F421"/>
  <c r="J420"/>
  <c r="G420"/>
  <c r="F420"/>
  <c r="J419"/>
  <c r="G419"/>
  <c r="F419"/>
  <c r="F418"/>
  <c r="E418"/>
  <c r="D418"/>
  <c r="I418"/>
  <c r="C418"/>
  <c r="B418"/>
  <c r="A418"/>
  <c r="Z417"/>
  <c r="Y417"/>
  <c r="X417"/>
  <c r="J416"/>
  <c r="G416"/>
  <c r="F416"/>
  <c r="E416"/>
  <c r="D416"/>
  <c r="I416"/>
  <c r="C416"/>
  <c r="B416"/>
  <c r="A416"/>
  <c r="Z415"/>
  <c r="Y415"/>
  <c r="X415"/>
  <c r="J414"/>
  <c r="Z414"/>
  <c r="Y414"/>
  <c r="X414"/>
  <c r="F414"/>
  <c r="D414"/>
  <c r="C414"/>
  <c r="B414"/>
  <c r="A414"/>
  <c r="G413"/>
  <c r="E413"/>
  <c r="J412"/>
  <c r="E412"/>
  <c r="J411"/>
  <c r="E411"/>
  <c r="J410"/>
  <c r="G410"/>
  <c r="F410"/>
  <c r="J409"/>
  <c r="G409"/>
  <c r="F409"/>
  <c r="J408"/>
  <c r="G408"/>
  <c r="F408"/>
  <c r="J407"/>
  <c r="G407"/>
  <c r="F407"/>
  <c r="F406"/>
  <c r="E406"/>
  <c r="D406"/>
  <c r="I406"/>
  <c r="C406"/>
  <c r="B406"/>
  <c r="A406"/>
  <c r="Z405"/>
  <c r="Y405"/>
  <c r="X405"/>
  <c r="J404"/>
  <c r="G404"/>
  <c r="F404"/>
  <c r="E404"/>
  <c r="D404"/>
  <c r="I404"/>
  <c r="C404"/>
  <c r="B404"/>
  <c r="A404"/>
  <c r="Z403"/>
  <c r="Y403"/>
  <c r="X403"/>
  <c r="J402"/>
  <c r="Z402"/>
  <c r="Y402"/>
  <c r="X402"/>
  <c r="F402"/>
  <c r="D402"/>
  <c r="C402"/>
  <c r="B402"/>
  <c r="A402"/>
  <c r="G401"/>
  <c r="E401"/>
  <c r="J400"/>
  <c r="E400"/>
  <c r="J399"/>
  <c r="E399"/>
  <c r="J398"/>
  <c r="G398"/>
  <c r="F398"/>
  <c r="J397"/>
  <c r="G397"/>
  <c r="F397"/>
  <c r="J396"/>
  <c r="G396"/>
  <c r="F396"/>
  <c r="J395"/>
  <c r="G395"/>
  <c r="F395"/>
  <c r="F394"/>
  <c r="E394"/>
  <c r="D394"/>
  <c r="I394"/>
  <c r="C394"/>
  <c r="B394"/>
  <c r="A394"/>
  <c r="Z393"/>
  <c r="Y393"/>
  <c r="X393"/>
  <c r="G392"/>
  <c r="E392"/>
  <c r="J391"/>
  <c r="E391"/>
  <c r="J390"/>
  <c r="E390"/>
  <c r="J389"/>
  <c r="G389"/>
  <c r="F389"/>
  <c r="J388"/>
  <c r="G388"/>
  <c r="F388"/>
  <c r="J387"/>
  <c r="G387"/>
  <c r="F387"/>
  <c r="J386"/>
  <c r="G386"/>
  <c r="F386"/>
  <c r="F385"/>
  <c r="E385"/>
  <c r="D385"/>
  <c r="I385"/>
  <c r="C385"/>
  <c r="B385"/>
  <c r="A385"/>
  <c r="Z384"/>
  <c r="Y384"/>
  <c r="W384"/>
  <c r="J383"/>
  <c r="G383"/>
  <c r="F383"/>
  <c r="E383"/>
  <c r="D383"/>
  <c r="I383"/>
  <c r="C383"/>
  <c r="B383"/>
  <c r="A383"/>
  <c r="Z382"/>
  <c r="Y382"/>
  <c r="X382"/>
  <c r="J381"/>
  <c r="Z381"/>
  <c r="Y381"/>
  <c r="X381"/>
  <c r="F381"/>
  <c r="D381"/>
  <c r="C381"/>
  <c r="B381"/>
  <c r="A381"/>
  <c r="G380"/>
  <c r="E380"/>
  <c r="J379"/>
  <c r="E379"/>
  <c r="J378"/>
  <c r="E378"/>
  <c r="J377"/>
  <c r="G377"/>
  <c r="F377"/>
  <c r="J376"/>
  <c r="G376"/>
  <c r="F376"/>
  <c r="J375"/>
  <c r="G375"/>
  <c r="F375"/>
  <c r="F374"/>
  <c r="E374"/>
  <c r="D374"/>
  <c r="I374"/>
  <c r="C374"/>
  <c r="B374"/>
  <c r="A374"/>
  <c r="Z373"/>
  <c r="Y373"/>
  <c r="X373"/>
  <c r="G372"/>
  <c r="E372"/>
  <c r="J371"/>
  <c r="E371"/>
  <c r="J370"/>
  <c r="E370"/>
  <c r="J369"/>
  <c r="G369"/>
  <c r="F369"/>
  <c r="J368"/>
  <c r="G368"/>
  <c r="F368"/>
  <c r="J367"/>
  <c r="G367"/>
  <c r="F367"/>
  <c r="F366"/>
  <c r="E366"/>
  <c r="D366"/>
  <c r="I366"/>
  <c r="C366"/>
  <c r="B366"/>
  <c r="A366"/>
  <c r="Z365"/>
  <c r="Y365"/>
  <c r="X365"/>
  <c r="G364"/>
  <c r="E364"/>
  <c r="J363"/>
  <c r="E363"/>
  <c r="J362"/>
  <c r="E362"/>
  <c r="J361"/>
  <c r="G361"/>
  <c r="F361"/>
  <c r="J360"/>
  <c r="G360"/>
  <c r="F360"/>
  <c r="J359"/>
  <c r="G359"/>
  <c r="F359"/>
  <c r="F358"/>
  <c r="E358"/>
  <c r="D358"/>
  <c r="I358"/>
  <c r="C358"/>
  <c r="B358"/>
  <c r="A358"/>
  <c r="Z357"/>
  <c r="Y357"/>
  <c r="X357"/>
  <c r="J356"/>
  <c r="G356"/>
  <c r="F356"/>
  <c r="E356"/>
  <c r="D356"/>
  <c r="I356"/>
  <c r="C356"/>
  <c r="B356"/>
  <c r="A356"/>
  <c r="Z355"/>
  <c r="Y355"/>
  <c r="X355"/>
  <c r="J354"/>
  <c r="Z354"/>
  <c r="Y354"/>
  <c r="X354"/>
  <c r="F354"/>
  <c r="D354"/>
  <c r="C354"/>
  <c r="B354"/>
  <c r="A354"/>
  <c r="G353"/>
  <c r="E353"/>
  <c r="J352"/>
  <c r="E352"/>
  <c r="J351"/>
  <c r="E351"/>
  <c r="J350"/>
  <c r="G350"/>
  <c r="F350"/>
  <c r="J349"/>
  <c r="G349"/>
  <c r="F349"/>
  <c r="J348"/>
  <c r="G348"/>
  <c r="F348"/>
  <c r="J347"/>
  <c r="G347"/>
  <c r="F347"/>
  <c r="F346"/>
  <c r="E346"/>
  <c r="D346"/>
  <c r="I346"/>
  <c r="C346"/>
  <c r="B346"/>
  <c r="A346"/>
  <c r="Z345"/>
  <c r="Y345"/>
  <c r="X345"/>
  <c r="G344"/>
  <c r="E344"/>
  <c r="J343"/>
  <c r="E343"/>
  <c r="J342"/>
  <c r="E342"/>
  <c r="J341"/>
  <c r="G341"/>
  <c r="F341"/>
  <c r="J340"/>
  <c r="G340"/>
  <c r="F340"/>
  <c r="J339"/>
  <c r="G339"/>
  <c r="F339"/>
  <c r="J338"/>
  <c r="G338"/>
  <c r="F338"/>
  <c r="F337"/>
  <c r="E337"/>
  <c r="D337"/>
  <c r="I337"/>
  <c r="C337"/>
  <c r="B337"/>
  <c r="A337"/>
  <c r="Z336"/>
  <c r="Y336"/>
  <c r="W336"/>
  <c r="J335"/>
  <c r="G335"/>
  <c r="F335"/>
  <c r="E335"/>
  <c r="D335"/>
  <c r="I335"/>
  <c r="C335"/>
  <c r="B335"/>
  <c r="A335"/>
  <c r="Z334"/>
  <c r="Y334"/>
  <c r="X334"/>
  <c r="J333"/>
  <c r="Z333"/>
  <c r="Y333"/>
  <c r="X333"/>
  <c r="F333"/>
  <c r="D333"/>
  <c r="C333"/>
  <c r="B333"/>
  <c r="A333"/>
  <c r="G332"/>
  <c r="E332"/>
  <c r="J331"/>
  <c r="E331"/>
  <c r="J330"/>
  <c r="E330"/>
  <c r="J329"/>
  <c r="G329"/>
  <c r="F329"/>
  <c r="J328"/>
  <c r="G328"/>
  <c r="F328"/>
  <c r="J327"/>
  <c r="G327"/>
  <c r="F327"/>
  <c r="F326"/>
  <c r="E326"/>
  <c r="D326"/>
  <c r="I326"/>
  <c r="C326"/>
  <c r="B326"/>
  <c r="A326"/>
  <c r="C325"/>
  <c r="Z324"/>
  <c r="Y324"/>
  <c r="X324"/>
  <c r="G323"/>
  <c r="E323"/>
  <c r="J322"/>
  <c r="E322"/>
  <c r="J321"/>
  <c r="E321"/>
  <c r="J320"/>
  <c r="G320"/>
  <c r="F320"/>
  <c r="J319"/>
  <c r="G319"/>
  <c r="F319"/>
  <c r="J318"/>
  <c r="G318"/>
  <c r="F318"/>
  <c r="F317"/>
  <c r="E317"/>
  <c r="D317"/>
  <c r="I317"/>
  <c r="C317"/>
  <c r="B317"/>
  <c r="A317"/>
  <c r="Z316"/>
  <c r="Y316"/>
  <c r="X316"/>
  <c r="J315"/>
  <c r="G315"/>
  <c r="F315"/>
  <c r="E315"/>
  <c r="D315"/>
  <c r="I315"/>
  <c r="C315"/>
  <c r="B315"/>
  <c r="A315"/>
  <c r="Z314"/>
  <c r="Y314"/>
  <c r="X314"/>
  <c r="J313"/>
  <c r="G313"/>
  <c r="F313"/>
  <c r="E313"/>
  <c r="D313"/>
  <c r="I313"/>
  <c r="C313"/>
  <c r="B313"/>
  <c r="A313"/>
  <c r="Z312"/>
  <c r="Y312"/>
  <c r="X312"/>
  <c r="G311"/>
  <c r="E311"/>
  <c r="J310"/>
  <c r="E310"/>
  <c r="J309"/>
  <c r="E309"/>
  <c r="J308"/>
  <c r="G308"/>
  <c r="F308"/>
  <c r="J307"/>
  <c r="G307"/>
  <c r="F307"/>
  <c r="J306"/>
  <c r="G306"/>
  <c r="F306"/>
  <c r="F305"/>
  <c r="E305"/>
  <c r="D305"/>
  <c r="I305"/>
  <c r="C305"/>
  <c r="B305"/>
  <c r="A305"/>
  <c r="Z304"/>
  <c r="Y304"/>
  <c r="W304"/>
  <c r="J303"/>
  <c r="G303"/>
  <c r="F303"/>
  <c r="E303"/>
  <c r="D303"/>
  <c r="I303"/>
  <c r="C303"/>
  <c r="B303"/>
  <c r="A303"/>
  <c r="Z302"/>
  <c r="Y302"/>
  <c r="X302"/>
  <c r="J301"/>
  <c r="G301"/>
  <c r="F301"/>
  <c r="E301"/>
  <c r="D301"/>
  <c r="I301"/>
  <c r="C301"/>
  <c r="B301"/>
  <c r="A301"/>
  <c r="Z300"/>
  <c r="Y300"/>
  <c r="W300"/>
  <c r="J299"/>
  <c r="G299"/>
  <c r="F299"/>
  <c r="E299"/>
  <c r="D299"/>
  <c r="I299"/>
  <c r="C299"/>
  <c r="B299"/>
  <c r="A299"/>
  <c r="Z298"/>
  <c r="Y298"/>
  <c r="W298"/>
  <c r="J297"/>
  <c r="G297"/>
  <c r="F297"/>
  <c r="E297"/>
  <c r="D297"/>
  <c r="I297"/>
  <c r="C297"/>
  <c r="B297"/>
  <c r="A297"/>
  <c r="Z296"/>
  <c r="Y296"/>
  <c r="W296"/>
  <c r="J295"/>
  <c r="G295"/>
  <c r="F295"/>
  <c r="E295"/>
  <c r="D295"/>
  <c r="I295"/>
  <c r="C295"/>
  <c r="B295"/>
  <c r="A295"/>
  <c r="Z294"/>
  <c r="Y294"/>
  <c r="X294"/>
  <c r="J293"/>
  <c r="Z293"/>
  <c r="Y293"/>
  <c r="X293"/>
  <c r="F293"/>
  <c r="D293"/>
  <c r="C293"/>
  <c r="B293"/>
  <c r="A293"/>
  <c r="G292"/>
  <c r="E292"/>
  <c r="J291"/>
  <c r="E291"/>
  <c r="J290"/>
  <c r="E290"/>
  <c r="J289"/>
  <c r="G289"/>
  <c r="F289"/>
  <c r="J288"/>
  <c r="G288"/>
  <c r="F288"/>
  <c r="J287"/>
  <c r="G287"/>
  <c r="F287"/>
  <c r="J286"/>
  <c r="G286"/>
  <c r="F286"/>
  <c r="F285"/>
  <c r="E285"/>
  <c r="D285"/>
  <c r="I285"/>
  <c r="C285"/>
  <c r="B285"/>
  <c r="A285"/>
  <c r="Z284"/>
  <c r="Y284"/>
  <c r="W284"/>
  <c r="G283"/>
  <c r="E283"/>
  <c r="J282"/>
  <c r="E282"/>
  <c r="J281"/>
  <c r="E281"/>
  <c r="J280"/>
  <c r="G280"/>
  <c r="F280"/>
  <c r="J279"/>
  <c r="G279"/>
  <c r="F279"/>
  <c r="J278"/>
  <c r="G278"/>
  <c r="F278"/>
  <c r="F277"/>
  <c r="E277"/>
  <c r="D277"/>
  <c r="I277"/>
  <c r="C277"/>
  <c r="B277"/>
  <c r="A277"/>
  <c r="Z276"/>
  <c r="Y276"/>
  <c r="X276"/>
  <c r="J275"/>
  <c r="G275"/>
  <c r="F275"/>
  <c r="E275"/>
  <c r="D275"/>
  <c r="I275"/>
  <c r="C275"/>
  <c r="B275"/>
  <c r="A275"/>
  <c r="Z274"/>
  <c r="Y274"/>
  <c r="X274"/>
  <c r="J273"/>
  <c r="G273"/>
  <c r="F273"/>
  <c r="E273"/>
  <c r="D273"/>
  <c r="I273"/>
  <c r="C273"/>
  <c r="B273"/>
  <c r="A273"/>
  <c r="Z272"/>
  <c r="Y272"/>
  <c r="X272"/>
  <c r="G271"/>
  <c r="E271"/>
  <c r="J270"/>
  <c r="E270"/>
  <c r="J269"/>
  <c r="E269"/>
  <c r="J268"/>
  <c r="G268"/>
  <c r="F268"/>
  <c r="J267"/>
  <c r="G267"/>
  <c r="F267"/>
  <c r="J266"/>
  <c r="G266"/>
  <c r="F266"/>
  <c r="J265"/>
  <c r="G265"/>
  <c r="F265"/>
  <c r="F264"/>
  <c r="E264"/>
  <c r="D264"/>
  <c r="I264"/>
  <c r="C264"/>
  <c r="B264"/>
  <c r="A264"/>
  <c r="Z263"/>
  <c r="Y263"/>
  <c r="X263"/>
  <c r="G262"/>
  <c r="E262"/>
  <c r="J261"/>
  <c r="E261"/>
  <c r="J260"/>
  <c r="E260"/>
  <c r="J259"/>
  <c r="G259"/>
  <c r="F259"/>
  <c r="J258"/>
  <c r="G258"/>
  <c r="F258"/>
  <c r="J257"/>
  <c r="G257"/>
  <c r="F257"/>
  <c r="J256"/>
  <c r="G256"/>
  <c r="F256"/>
  <c r="F255"/>
  <c r="E255"/>
  <c r="D255"/>
  <c r="I255"/>
  <c r="C255"/>
  <c r="B255"/>
  <c r="A255"/>
  <c r="Z254"/>
  <c r="Y254"/>
  <c r="X254"/>
  <c r="J253"/>
  <c r="G253"/>
  <c r="F253"/>
  <c r="E253"/>
  <c r="D253"/>
  <c r="I253"/>
  <c r="C253"/>
  <c r="B253"/>
  <c r="A253"/>
  <c r="Z252"/>
  <c r="Y252"/>
  <c r="X252"/>
  <c r="J251"/>
  <c r="G251"/>
  <c r="F251"/>
  <c r="E251"/>
  <c r="D251"/>
  <c r="I251"/>
  <c r="C251"/>
  <c r="B251"/>
  <c r="A251"/>
  <c r="Z250"/>
  <c r="Y250"/>
  <c r="X250"/>
  <c r="G249"/>
  <c r="E249"/>
  <c r="J248"/>
  <c r="E248"/>
  <c r="J247"/>
  <c r="E247"/>
  <c r="J246"/>
  <c r="G246"/>
  <c r="F246"/>
  <c r="J245"/>
  <c r="G245"/>
  <c r="F245"/>
  <c r="J244"/>
  <c r="G244"/>
  <c r="F244"/>
  <c r="J243"/>
  <c r="G243"/>
  <c r="F243"/>
  <c r="F242"/>
  <c r="E242"/>
  <c r="D242"/>
  <c r="I242"/>
  <c r="C242"/>
  <c r="B242"/>
  <c r="A242"/>
  <c r="Z241"/>
  <c r="Y241"/>
  <c r="X241"/>
  <c r="G240"/>
  <c r="E240"/>
  <c r="J239"/>
  <c r="E239"/>
  <c r="J238"/>
  <c r="E238"/>
  <c r="J237"/>
  <c r="G237"/>
  <c r="F237"/>
  <c r="J236"/>
  <c r="G236"/>
  <c r="F236"/>
  <c r="J235"/>
  <c r="G235"/>
  <c r="F235"/>
  <c r="F234"/>
  <c r="E234"/>
  <c r="D234"/>
  <c r="I234"/>
  <c r="C234"/>
  <c r="B234"/>
  <c r="A234"/>
  <c r="Z233"/>
  <c r="Y233"/>
  <c r="X233"/>
  <c r="J232"/>
  <c r="G232"/>
  <c r="F232"/>
  <c r="E232"/>
  <c r="D232"/>
  <c r="I232"/>
  <c r="C232"/>
  <c r="B232"/>
  <c r="A232"/>
  <c r="Z231"/>
  <c r="Y231"/>
  <c r="X231"/>
  <c r="G230"/>
  <c r="E230"/>
  <c r="J229"/>
  <c r="E229"/>
  <c r="J228"/>
  <c r="E228"/>
  <c r="J227"/>
  <c r="G227"/>
  <c r="F227"/>
  <c r="J226"/>
  <c r="G226"/>
  <c r="F226"/>
  <c r="F225"/>
  <c r="E225"/>
  <c r="D225"/>
  <c r="I225"/>
  <c r="C225"/>
  <c r="B225"/>
  <c r="A225"/>
  <c r="Z224"/>
  <c r="Y224"/>
  <c r="X224"/>
  <c r="J223"/>
  <c r="G223"/>
  <c r="F223"/>
  <c r="E223"/>
  <c r="D223"/>
  <c r="I223"/>
  <c r="C223"/>
  <c r="B223"/>
  <c r="A223"/>
  <c r="Z222"/>
  <c r="Y222"/>
  <c r="X222"/>
  <c r="G221"/>
  <c r="E221"/>
  <c r="J220"/>
  <c r="E220"/>
  <c r="J219"/>
  <c r="E219"/>
  <c r="J218"/>
  <c r="G218"/>
  <c r="F218"/>
  <c r="J217"/>
  <c r="G217"/>
  <c r="F217"/>
  <c r="J216"/>
  <c r="G216"/>
  <c r="F216"/>
  <c r="J215"/>
  <c r="G215"/>
  <c r="F215"/>
  <c r="F214"/>
  <c r="E214"/>
  <c r="D214"/>
  <c r="I214"/>
  <c r="C214"/>
  <c r="B214"/>
  <c r="A214"/>
  <c r="Z213"/>
  <c r="Y213"/>
  <c r="X213"/>
  <c r="J212"/>
  <c r="G212"/>
  <c r="F212"/>
  <c r="E212"/>
  <c r="D212"/>
  <c r="I212"/>
  <c r="C212"/>
  <c r="B212"/>
  <c r="A212"/>
  <c r="Z211"/>
  <c r="Y211"/>
  <c r="X211"/>
  <c r="J210"/>
  <c r="Z210"/>
  <c r="Y210"/>
  <c r="X210"/>
  <c r="F210"/>
  <c r="D210"/>
  <c r="C210"/>
  <c r="B210"/>
  <c r="A210"/>
  <c r="G209"/>
  <c r="E209"/>
  <c r="J208"/>
  <c r="E208"/>
  <c r="J207"/>
  <c r="E207"/>
  <c r="J206"/>
  <c r="G206"/>
  <c r="F206"/>
  <c r="J205"/>
  <c r="G205"/>
  <c r="F205"/>
  <c r="J204"/>
  <c r="G204"/>
  <c r="F204"/>
  <c r="F203"/>
  <c r="E203"/>
  <c r="D203"/>
  <c r="I203"/>
  <c r="C203"/>
  <c r="B203"/>
  <c r="A203"/>
  <c r="Z202"/>
  <c r="Y202"/>
  <c r="W202"/>
  <c r="J201"/>
  <c r="G201"/>
  <c r="F201"/>
  <c r="E201"/>
  <c r="D201"/>
  <c r="I201"/>
  <c r="B201"/>
  <c r="A201"/>
  <c r="Z200"/>
  <c r="Y200"/>
  <c r="W200"/>
  <c r="G199"/>
  <c r="E199"/>
  <c r="J198"/>
  <c r="E198"/>
  <c r="J197"/>
  <c r="E197"/>
  <c r="J196"/>
  <c r="G196"/>
  <c r="F196"/>
  <c r="J195"/>
  <c r="G195"/>
  <c r="F195"/>
  <c r="J194"/>
  <c r="G194"/>
  <c r="F194"/>
  <c r="J193"/>
  <c r="G193"/>
  <c r="F193"/>
  <c r="F192"/>
  <c r="E192"/>
  <c r="D192"/>
  <c r="I192"/>
  <c r="C192"/>
  <c r="B192"/>
  <c r="A192"/>
  <c r="Z191"/>
  <c r="Y191"/>
  <c r="W191"/>
  <c r="J190"/>
  <c r="G190"/>
  <c r="F190"/>
  <c r="E190"/>
  <c r="D190"/>
  <c r="I190"/>
  <c r="C190"/>
  <c r="B190"/>
  <c r="A190"/>
  <c r="Z189"/>
  <c r="Y189"/>
  <c r="X189"/>
  <c r="J188"/>
  <c r="Z188"/>
  <c r="Y188"/>
  <c r="X188"/>
  <c r="F188"/>
  <c r="D188"/>
  <c r="C188"/>
  <c r="B188"/>
  <c r="A188"/>
  <c r="G187"/>
  <c r="E187"/>
  <c r="J186"/>
  <c r="E186"/>
  <c r="J185"/>
  <c r="E185"/>
  <c r="J184"/>
  <c r="G184"/>
  <c r="F184"/>
  <c r="J183"/>
  <c r="G183"/>
  <c r="F183"/>
  <c r="J182"/>
  <c r="G182"/>
  <c r="F182"/>
  <c r="F181"/>
  <c r="E181"/>
  <c r="D181"/>
  <c r="I181"/>
  <c r="C181"/>
  <c r="B181"/>
  <c r="A181"/>
  <c r="Z180"/>
  <c r="Y180"/>
  <c r="W180"/>
  <c r="J179"/>
  <c r="G179"/>
  <c r="F179"/>
  <c r="E179"/>
  <c r="D179"/>
  <c r="I179"/>
  <c r="C179"/>
  <c r="B179"/>
  <c r="A179"/>
  <c r="Z178"/>
  <c r="Y178"/>
  <c r="X178"/>
  <c r="J177"/>
  <c r="Z177"/>
  <c r="Y177"/>
  <c r="X177"/>
  <c r="F177"/>
  <c r="D177"/>
  <c r="C177"/>
  <c r="B177"/>
  <c r="A177"/>
  <c r="G176"/>
  <c r="E176"/>
  <c r="J175"/>
  <c r="E175"/>
  <c r="J174"/>
  <c r="E174"/>
  <c r="J173"/>
  <c r="G173"/>
  <c r="F173"/>
  <c r="J172"/>
  <c r="G172"/>
  <c r="F172"/>
  <c r="J171"/>
  <c r="G171"/>
  <c r="F171"/>
  <c r="F170"/>
  <c r="E170"/>
  <c r="D170"/>
  <c r="I170"/>
  <c r="C170"/>
  <c r="B170"/>
  <c r="A170"/>
  <c r="Z169"/>
  <c r="Y169"/>
  <c r="W169"/>
  <c r="J168"/>
  <c r="G168"/>
  <c r="F168"/>
  <c r="E168"/>
  <c r="D168"/>
  <c r="I168"/>
  <c r="C168"/>
  <c r="B168"/>
  <c r="A168"/>
  <c r="Z167"/>
  <c r="Y167"/>
  <c r="X167"/>
  <c r="J166"/>
  <c r="Z166"/>
  <c r="Y166"/>
  <c r="X166"/>
  <c r="F166"/>
  <c r="D166"/>
  <c r="C166"/>
  <c r="B166"/>
  <c r="A166"/>
  <c r="G165"/>
  <c r="E165"/>
  <c r="J164"/>
  <c r="E164"/>
  <c r="J163"/>
  <c r="E163"/>
  <c r="J162"/>
  <c r="G162"/>
  <c r="F162"/>
  <c r="J161"/>
  <c r="G161"/>
  <c r="F161"/>
  <c r="J160"/>
  <c r="G160"/>
  <c r="F160"/>
  <c r="F159"/>
  <c r="E159"/>
  <c r="D159"/>
  <c r="I159"/>
  <c r="C159"/>
  <c r="B159"/>
  <c r="A159"/>
  <c r="Z158"/>
  <c r="Y158"/>
  <c r="X158"/>
  <c r="G157"/>
  <c r="E157"/>
  <c r="J156"/>
  <c r="E156"/>
  <c r="J155"/>
  <c r="E155"/>
  <c r="J154"/>
  <c r="G154"/>
  <c r="F154"/>
  <c r="J153"/>
  <c r="G153"/>
  <c r="F153"/>
  <c r="J152"/>
  <c r="G152"/>
  <c r="F152"/>
  <c r="F151"/>
  <c r="E151"/>
  <c r="D151"/>
  <c r="I151"/>
  <c r="C151"/>
  <c r="B151"/>
  <c r="A151"/>
  <c r="Z150"/>
  <c r="Y150"/>
  <c r="X150"/>
  <c r="G149"/>
  <c r="E149"/>
  <c r="J148"/>
  <c r="E148"/>
  <c r="J147"/>
  <c r="E147"/>
  <c r="J146"/>
  <c r="G146"/>
  <c r="F146"/>
  <c r="J145"/>
  <c r="G145"/>
  <c r="F145"/>
  <c r="F144"/>
  <c r="E144"/>
  <c r="D144"/>
  <c r="I144"/>
  <c r="C144"/>
  <c r="B144"/>
  <c r="A144"/>
  <c r="Z143"/>
  <c r="Y143"/>
  <c r="X143"/>
  <c r="G142"/>
  <c r="E142"/>
  <c r="J141"/>
  <c r="E141"/>
  <c r="J140"/>
  <c r="E140"/>
  <c r="J139"/>
  <c r="G139"/>
  <c r="F139"/>
  <c r="J138"/>
  <c r="G138"/>
  <c r="F138"/>
  <c r="F137"/>
  <c r="E137"/>
  <c r="D137"/>
  <c r="I137"/>
  <c r="C137"/>
  <c r="B137"/>
  <c r="A137"/>
  <c r="Z136"/>
  <c r="Y136"/>
  <c r="W136"/>
  <c r="J134"/>
  <c r="G134"/>
  <c r="F134"/>
  <c r="D134"/>
  <c r="I134"/>
  <c r="C134"/>
  <c r="B134"/>
  <c r="A134"/>
  <c r="Z133"/>
  <c r="Y133"/>
  <c r="W133"/>
  <c r="J132"/>
  <c r="G132"/>
  <c r="F132"/>
  <c r="E132"/>
  <c r="D132"/>
  <c r="I132"/>
  <c r="C132"/>
  <c r="B132"/>
  <c r="A132"/>
  <c r="Z131"/>
  <c r="Y131"/>
  <c r="X131"/>
  <c r="G130"/>
  <c r="E130"/>
  <c r="J129"/>
  <c r="E129"/>
  <c r="J128"/>
  <c r="E128"/>
  <c r="J127"/>
  <c r="G127"/>
  <c r="F127"/>
  <c r="J126"/>
  <c r="G126"/>
  <c r="F126"/>
  <c r="J125"/>
  <c r="G125"/>
  <c r="F125"/>
  <c r="F124"/>
  <c r="E124"/>
  <c r="D124"/>
  <c r="I124"/>
  <c r="C124"/>
  <c r="B124"/>
  <c r="A124"/>
  <c r="Z123"/>
  <c r="Y123"/>
  <c r="X123"/>
  <c r="G122"/>
  <c r="E122"/>
  <c r="J121"/>
  <c r="E121"/>
  <c r="J120"/>
  <c r="E120"/>
  <c r="J119"/>
  <c r="G119"/>
  <c r="F119"/>
  <c r="J118"/>
  <c r="G118"/>
  <c r="F118"/>
  <c r="F117"/>
  <c r="E117"/>
  <c r="D117"/>
  <c r="I117"/>
  <c r="C117"/>
  <c r="B117"/>
  <c r="A117"/>
  <c r="J116"/>
  <c r="P116" s="1"/>
  <c r="G116"/>
  <c r="O116" s="1"/>
  <c r="Z116"/>
  <c r="Y116"/>
  <c r="X116"/>
  <c r="W116"/>
  <c r="G115"/>
  <c r="E115"/>
  <c r="F114"/>
  <c r="E114"/>
  <c r="D114"/>
  <c r="I114"/>
  <c r="C114"/>
  <c r="B114"/>
  <c r="A114"/>
  <c r="Z113"/>
  <c r="Y113"/>
  <c r="W113"/>
  <c r="J111"/>
  <c r="G111"/>
  <c r="F111"/>
  <c r="D111"/>
  <c r="I111"/>
  <c r="C111"/>
  <c r="B111"/>
  <c r="A111"/>
  <c r="Z110"/>
  <c r="Y110"/>
  <c r="W110"/>
  <c r="J109"/>
  <c r="G109"/>
  <c r="F109"/>
  <c r="E109"/>
  <c r="D109"/>
  <c r="I109"/>
  <c r="C109"/>
  <c r="B109"/>
  <c r="A109"/>
  <c r="Z108"/>
  <c r="Y108"/>
  <c r="X108"/>
  <c r="G107"/>
  <c r="E107"/>
  <c r="J106"/>
  <c r="E106"/>
  <c r="J105"/>
  <c r="E105"/>
  <c r="J104"/>
  <c r="G104"/>
  <c r="F104"/>
  <c r="J103"/>
  <c r="G103"/>
  <c r="F103"/>
  <c r="J102"/>
  <c r="G102"/>
  <c r="F102"/>
  <c r="F101"/>
  <c r="E101"/>
  <c r="D101"/>
  <c r="I101"/>
  <c r="C101"/>
  <c r="B101"/>
  <c r="A101"/>
  <c r="Z100"/>
  <c r="Y100"/>
  <c r="X100"/>
  <c r="G99"/>
  <c r="E99"/>
  <c r="J98"/>
  <c r="E98"/>
  <c r="J97"/>
  <c r="E97"/>
  <c r="J96"/>
  <c r="G96"/>
  <c r="F96"/>
  <c r="J95"/>
  <c r="G95"/>
  <c r="F95"/>
  <c r="J94"/>
  <c r="G94"/>
  <c r="F94"/>
  <c r="F92"/>
  <c r="D92"/>
  <c r="I92"/>
  <c r="C92"/>
  <c r="B92"/>
  <c r="A92"/>
  <c r="Z91"/>
  <c r="Y91"/>
  <c r="X91"/>
  <c r="J90"/>
  <c r="E90"/>
  <c r="J89"/>
  <c r="E89"/>
  <c r="J88"/>
  <c r="G88"/>
  <c r="F88"/>
  <c r="J87"/>
  <c r="G87"/>
  <c r="F87"/>
  <c r="F85"/>
  <c r="D85"/>
  <c r="I85"/>
  <c r="C85"/>
  <c r="B85"/>
  <c r="A85"/>
  <c r="Z84"/>
  <c r="Y84"/>
  <c r="X84"/>
  <c r="J82"/>
  <c r="G82"/>
  <c r="F82"/>
  <c r="E82"/>
  <c r="D82"/>
  <c r="I82"/>
  <c r="C82"/>
  <c r="B82"/>
  <c r="A82"/>
  <c r="Z81"/>
  <c r="Y81"/>
  <c r="X81"/>
  <c r="G80"/>
  <c r="E80"/>
  <c r="J79"/>
  <c r="E79"/>
  <c r="J78"/>
  <c r="E78"/>
  <c r="J77"/>
  <c r="G77"/>
  <c r="F77"/>
  <c r="F75"/>
  <c r="D75"/>
  <c r="I75"/>
  <c r="C75"/>
  <c r="B75"/>
  <c r="A75"/>
  <c r="Z74"/>
  <c r="Y74"/>
  <c r="X74"/>
  <c r="G73"/>
  <c r="E73"/>
  <c r="J72"/>
  <c r="E72"/>
  <c r="J71"/>
  <c r="E71"/>
  <c r="J70"/>
  <c r="G70"/>
  <c r="F70"/>
  <c r="J69"/>
  <c r="G69"/>
  <c r="F69"/>
  <c r="J68"/>
  <c r="G68"/>
  <c r="F68"/>
  <c r="J67"/>
  <c r="G67"/>
  <c r="F67"/>
  <c r="F66"/>
  <c r="E66"/>
  <c r="D66"/>
  <c r="I66"/>
  <c r="C66"/>
  <c r="B66"/>
  <c r="A66"/>
  <c r="Z65"/>
  <c r="Y65"/>
  <c r="X65"/>
  <c r="G64"/>
  <c r="E64"/>
  <c r="J63"/>
  <c r="E63"/>
  <c r="J62"/>
  <c r="E62"/>
  <c r="J61"/>
  <c r="G61"/>
  <c r="F61"/>
  <c r="F59"/>
  <c r="D59"/>
  <c r="I59"/>
  <c r="C59"/>
  <c r="B59"/>
  <c r="A59"/>
  <c r="Z58"/>
  <c r="Y58"/>
  <c r="X58"/>
  <c r="J57"/>
  <c r="E57"/>
  <c r="J56"/>
  <c r="E56"/>
  <c r="J55"/>
  <c r="G55"/>
  <c r="F55"/>
  <c r="J54"/>
  <c r="G54"/>
  <c r="F54"/>
  <c r="F52"/>
  <c r="D52"/>
  <c r="I52"/>
  <c r="C52"/>
  <c r="B52"/>
  <c r="A52"/>
  <c r="Z51"/>
  <c r="Y51"/>
  <c r="X51"/>
  <c r="G50"/>
  <c r="E50"/>
  <c r="J49"/>
  <c r="E49"/>
  <c r="J48"/>
  <c r="E48"/>
  <c r="J47"/>
  <c r="G47"/>
  <c r="F47"/>
  <c r="F46"/>
  <c r="E46"/>
  <c r="D46"/>
  <c r="I46"/>
  <c r="C46"/>
  <c r="B46"/>
  <c r="A46"/>
  <c r="Z45"/>
  <c r="Y45"/>
  <c r="X45"/>
  <c r="G44"/>
  <c r="E44"/>
  <c r="J43"/>
  <c r="E43"/>
  <c r="J42"/>
  <c r="E42"/>
  <c r="J41"/>
  <c r="G41"/>
  <c r="F41"/>
  <c r="F39"/>
  <c r="D39"/>
  <c r="I39"/>
  <c r="C39"/>
  <c r="B39"/>
  <c r="A39"/>
  <c r="A24"/>
  <c r="B21"/>
  <c r="B19"/>
  <c r="B17"/>
  <c r="B8"/>
  <c r="A3"/>
  <c r="G28" i="7" l="1"/>
  <c r="G29"/>
  <c r="G32" i="5"/>
  <c r="G3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1" i="3"/>
  <c r="CY1"/>
  <c r="CZ1"/>
  <c r="DA1"/>
  <c r="DB1"/>
  <c r="DC1"/>
  <c r="A2"/>
  <c r="CX2"/>
  <c r="CY2"/>
  <c r="CZ2"/>
  <c r="DB2" s="1"/>
  <c r="DA2"/>
  <c r="DC2"/>
  <c r="A3"/>
  <c r="CY3"/>
  <c r="CZ3"/>
  <c r="DB3" s="1"/>
  <c r="DA3"/>
  <c r="DC3"/>
  <c r="A4"/>
  <c r="CY4"/>
  <c r="CZ4"/>
  <c r="DA4"/>
  <c r="DB4"/>
  <c r="DC4"/>
  <c r="A5"/>
  <c r="CY5"/>
  <c r="CZ5"/>
  <c r="DA5"/>
  <c r="DB5"/>
  <c r="DC5"/>
  <c r="A6"/>
  <c r="CX6"/>
  <c r="CY6"/>
  <c r="CZ6"/>
  <c r="DB6" s="1"/>
  <c r="DA6"/>
  <c r="DC6"/>
  <c r="A7"/>
  <c r="CX7"/>
  <c r="CY7"/>
  <c r="CZ7"/>
  <c r="DB7" s="1"/>
  <c r="DA7"/>
  <c r="DC7"/>
  <c r="A8"/>
  <c r="CX8"/>
  <c r="CY8"/>
  <c r="CZ8"/>
  <c r="DB8" s="1"/>
  <c r="DA8"/>
  <c r="DC8"/>
  <c r="A9"/>
  <c r="CX9"/>
  <c r="CY9"/>
  <c r="CZ9"/>
  <c r="DA9"/>
  <c r="DB9"/>
  <c r="DC9"/>
  <c r="A10"/>
  <c r="CY10"/>
  <c r="CZ10"/>
  <c r="DA10"/>
  <c r="DB10"/>
  <c r="DC10"/>
  <c r="A11"/>
  <c r="CY11"/>
  <c r="CZ11"/>
  <c r="DB11" s="1"/>
  <c r="DA11"/>
  <c r="DC11"/>
  <c r="A12"/>
  <c r="CY12"/>
  <c r="CZ12"/>
  <c r="DA12"/>
  <c r="DB12"/>
  <c r="DC12"/>
  <c r="A13"/>
  <c r="CY13"/>
  <c r="CZ13"/>
  <c r="DA13"/>
  <c r="DB13"/>
  <c r="DC13"/>
  <c r="A14"/>
  <c r="CY14"/>
  <c r="CZ14"/>
  <c r="DB14" s="1"/>
  <c r="DA14"/>
  <c r="DC14"/>
  <c r="A15"/>
  <c r="CY15"/>
  <c r="CZ15"/>
  <c r="DB15" s="1"/>
  <c r="DA15"/>
  <c r="DC15"/>
  <c r="A16"/>
  <c r="CY16"/>
  <c r="CZ16"/>
  <c r="DB16" s="1"/>
  <c r="DA16"/>
  <c r="DC16"/>
  <c r="A17"/>
  <c r="CX17"/>
  <c r="CY17"/>
  <c r="CZ17"/>
  <c r="DA17"/>
  <c r="DB17"/>
  <c r="DC17"/>
  <c r="A18"/>
  <c r="CX18"/>
  <c r="CY18"/>
  <c r="CZ18"/>
  <c r="DA18"/>
  <c r="DB18"/>
  <c r="DC18"/>
  <c r="A19"/>
  <c r="CX19"/>
  <c r="CY19"/>
  <c r="CZ19"/>
  <c r="DB19" s="1"/>
  <c r="DA19"/>
  <c r="DC19"/>
  <c r="A20"/>
  <c r="CX20"/>
  <c r="CY20"/>
  <c r="CZ20"/>
  <c r="DA20"/>
  <c r="DB20"/>
  <c r="DC20"/>
  <c r="A21"/>
  <c r="CX21"/>
  <c r="CY21"/>
  <c r="CZ21"/>
  <c r="DA21"/>
  <c r="DB21"/>
  <c r="DC21"/>
  <c r="A22"/>
  <c r="CX22"/>
  <c r="CY22"/>
  <c r="CZ22"/>
  <c r="DB22" s="1"/>
  <c r="DA22"/>
  <c r="DC22"/>
  <c r="A23"/>
  <c r="CX23"/>
  <c r="CY23"/>
  <c r="CZ23"/>
  <c r="DB23" s="1"/>
  <c r="DA23"/>
  <c r="DC23"/>
  <c r="A24"/>
  <c r="CX24"/>
  <c r="CY24"/>
  <c r="CZ24"/>
  <c r="DA24"/>
  <c r="DB24"/>
  <c r="DC24"/>
  <c r="A25"/>
  <c r="CX25"/>
  <c r="CY25"/>
  <c r="CZ25"/>
  <c r="DA25"/>
  <c r="DB25"/>
  <c r="DC25"/>
  <c r="A26"/>
  <c r="CX26"/>
  <c r="CY26"/>
  <c r="CZ26"/>
  <c r="DB26" s="1"/>
  <c r="DA26"/>
  <c r="DC26"/>
  <c r="A27"/>
  <c r="CX27"/>
  <c r="CY27"/>
  <c r="CZ27"/>
  <c r="DB27" s="1"/>
  <c r="DA27"/>
  <c r="DC27"/>
  <c r="A28"/>
  <c r="CX28"/>
  <c r="CY28"/>
  <c r="CZ28"/>
  <c r="DB28" s="1"/>
  <c r="DA28"/>
  <c r="DC28"/>
  <c r="A29"/>
  <c r="CX29"/>
  <c r="CY29"/>
  <c r="CZ29"/>
  <c r="DA29"/>
  <c r="DB29"/>
  <c r="DC29"/>
  <c r="A30"/>
  <c r="CX30"/>
  <c r="CY30"/>
  <c r="CZ30"/>
  <c r="DA30"/>
  <c r="DB30"/>
  <c r="DC30"/>
  <c r="A31"/>
  <c r="CX31"/>
  <c r="CY31"/>
  <c r="CZ31"/>
  <c r="DB31" s="1"/>
  <c r="DA31"/>
  <c r="DC31"/>
  <c r="A32"/>
  <c r="CX32"/>
  <c r="CY32"/>
  <c r="CZ32"/>
  <c r="DA32"/>
  <c r="DB32"/>
  <c r="DC32"/>
  <c r="A33"/>
  <c r="CX33"/>
  <c r="CY33"/>
  <c r="CZ33"/>
  <c r="DA33"/>
  <c r="DB33"/>
  <c r="DC33"/>
  <c r="A34"/>
  <c r="CX34"/>
  <c r="CY34"/>
  <c r="CZ34"/>
  <c r="DB34" s="1"/>
  <c r="DA34"/>
  <c r="DC34"/>
  <c r="A35"/>
  <c r="CX35"/>
  <c r="CY35"/>
  <c r="CZ35"/>
  <c r="DB35" s="1"/>
  <c r="DA35"/>
  <c r="DC35"/>
  <c r="A36"/>
  <c r="CX36"/>
  <c r="CY36"/>
  <c r="CZ36"/>
  <c r="DA36"/>
  <c r="DB36"/>
  <c r="DC36"/>
  <c r="A37"/>
  <c r="CX37"/>
  <c r="CY37"/>
  <c r="CZ37"/>
  <c r="DA37"/>
  <c r="DB37"/>
  <c r="DC37"/>
  <c r="A38"/>
  <c r="CX38"/>
  <c r="CY38"/>
  <c r="CZ38"/>
  <c r="DB38" s="1"/>
  <c r="DA38"/>
  <c r="DC38"/>
  <c r="A39"/>
  <c r="CX39"/>
  <c r="CY39"/>
  <c r="CZ39"/>
  <c r="DB39" s="1"/>
  <c r="DA39"/>
  <c r="DC39"/>
  <c r="A40"/>
  <c r="CX40"/>
  <c r="CY40"/>
  <c r="CZ40"/>
  <c r="DB40" s="1"/>
  <c r="DA40"/>
  <c r="DC40"/>
  <c r="A41"/>
  <c r="CX41"/>
  <c r="CY41"/>
  <c r="CZ41"/>
  <c r="DA41"/>
  <c r="DB41"/>
  <c r="DC41"/>
  <c r="A42"/>
  <c r="CX42"/>
  <c r="CY42"/>
  <c r="CZ42"/>
  <c r="DA42"/>
  <c r="DB42"/>
  <c r="DC42"/>
  <c r="A43"/>
  <c r="CX43"/>
  <c r="CY43"/>
  <c r="CZ43"/>
  <c r="DB43" s="1"/>
  <c r="DA43"/>
  <c r="DC43"/>
  <c r="A44"/>
  <c r="CX44"/>
  <c r="CY44"/>
  <c r="CZ44"/>
  <c r="DB44" s="1"/>
  <c r="DA44"/>
  <c r="DC44"/>
  <c r="A45"/>
  <c r="CX45"/>
  <c r="CY45"/>
  <c r="CZ45"/>
  <c r="DA45"/>
  <c r="DB45"/>
  <c r="DC45"/>
  <c r="A46"/>
  <c r="CX46"/>
  <c r="CY46"/>
  <c r="CZ46"/>
  <c r="DA46"/>
  <c r="DB46"/>
  <c r="DC46"/>
  <c r="A47"/>
  <c r="CX47"/>
  <c r="CY47"/>
  <c r="CZ47"/>
  <c r="DB47" s="1"/>
  <c r="DA47"/>
  <c r="DC47"/>
  <c r="A48"/>
  <c r="CX48"/>
  <c r="CY48"/>
  <c r="CZ48"/>
  <c r="DB48" s="1"/>
  <c r="DA48"/>
  <c r="DC48"/>
  <c r="A49"/>
  <c r="CX49"/>
  <c r="CY49"/>
  <c r="CZ49"/>
  <c r="DA49"/>
  <c r="DB49"/>
  <c r="DC49"/>
  <c r="A50"/>
  <c r="CX50"/>
  <c r="CY50"/>
  <c r="CZ50"/>
  <c r="DA50"/>
  <c r="DB50"/>
  <c r="DC50"/>
  <c r="A51"/>
  <c r="CX51"/>
  <c r="CY51"/>
  <c r="CZ51"/>
  <c r="DB51" s="1"/>
  <c r="DA51"/>
  <c r="DC51"/>
  <c r="A52"/>
  <c r="CX52"/>
  <c r="CY52"/>
  <c r="CZ52"/>
  <c r="DA52"/>
  <c r="DB52"/>
  <c r="DC52"/>
  <c r="A53"/>
  <c r="CX53"/>
  <c r="CY53"/>
  <c r="CZ53"/>
  <c r="DA53"/>
  <c r="DB53"/>
  <c r="DC53"/>
  <c r="A54"/>
  <c r="CX54"/>
  <c r="CY54"/>
  <c r="CZ54"/>
  <c r="DB54" s="1"/>
  <c r="DA54"/>
  <c r="DC54"/>
  <c r="A55"/>
  <c r="CX55"/>
  <c r="CY55"/>
  <c r="CZ55"/>
  <c r="DB55" s="1"/>
  <c r="DA55"/>
  <c r="DC55"/>
  <c r="A56"/>
  <c r="CX56"/>
  <c r="CY56"/>
  <c r="CZ56"/>
  <c r="DB56" s="1"/>
  <c r="DA56"/>
  <c r="DC56"/>
  <c r="A57"/>
  <c r="CX57"/>
  <c r="CY57"/>
  <c r="CZ57"/>
  <c r="DA57"/>
  <c r="DB57"/>
  <c r="DC57"/>
  <c r="A58"/>
  <c r="CX58"/>
  <c r="CY58"/>
  <c r="CZ58"/>
  <c r="DA58"/>
  <c r="DB58"/>
  <c r="DC58"/>
  <c r="A59"/>
  <c r="CX59"/>
  <c r="CY59"/>
  <c r="CZ59"/>
  <c r="DB59" s="1"/>
  <c r="DA59"/>
  <c r="DC59"/>
  <c r="A60"/>
  <c r="CX60"/>
  <c r="CY60"/>
  <c r="CZ60"/>
  <c r="DB60" s="1"/>
  <c r="DA60"/>
  <c r="DC60"/>
  <c r="A61"/>
  <c r="CX61"/>
  <c r="CY61"/>
  <c r="CZ61"/>
  <c r="DA61"/>
  <c r="DB61"/>
  <c r="DC61"/>
  <c r="A62"/>
  <c r="CX62"/>
  <c r="CY62"/>
  <c r="CZ62"/>
  <c r="DA62"/>
  <c r="DB62"/>
  <c r="DC62"/>
  <c r="A63"/>
  <c r="CX63"/>
  <c r="CY63"/>
  <c r="CZ63"/>
  <c r="DB63" s="1"/>
  <c r="DA63"/>
  <c r="DC63"/>
  <c r="A64"/>
  <c r="CX64"/>
  <c r="CY64"/>
  <c r="CZ64"/>
  <c r="DA64"/>
  <c r="DB64"/>
  <c r="DC64"/>
  <c r="A65"/>
  <c r="CX65"/>
  <c r="CY65"/>
  <c r="CZ65"/>
  <c r="DA65"/>
  <c r="DB65"/>
  <c r="DC65"/>
  <c r="A66"/>
  <c r="CX66"/>
  <c r="CY66"/>
  <c r="CZ66"/>
  <c r="DB66" s="1"/>
  <c r="DA66"/>
  <c r="DC66"/>
  <c r="A67"/>
  <c r="CX67"/>
  <c r="CY67"/>
  <c r="CZ67"/>
  <c r="DB67" s="1"/>
  <c r="DA67"/>
  <c r="DC67"/>
  <c r="A68"/>
  <c r="CX68"/>
  <c r="CY68"/>
  <c r="CZ68"/>
  <c r="DA68"/>
  <c r="DB68"/>
  <c r="DC68"/>
  <c r="A69"/>
  <c r="CX69"/>
  <c r="CY69"/>
  <c r="CZ69"/>
  <c r="DA69"/>
  <c r="DB69"/>
  <c r="DC69"/>
  <c r="A70"/>
  <c r="CX70"/>
  <c r="CY70"/>
  <c r="CZ70"/>
  <c r="DB70" s="1"/>
  <c r="DA70"/>
  <c r="DC70"/>
  <c r="A71"/>
  <c r="CX71"/>
  <c r="CY71"/>
  <c r="CZ71"/>
  <c r="DB71" s="1"/>
  <c r="DA71"/>
  <c r="DC71"/>
  <c r="A72"/>
  <c r="CX72"/>
  <c r="CY72"/>
  <c r="CZ72"/>
  <c r="DA72"/>
  <c r="DB72"/>
  <c r="DC72"/>
  <c r="A73"/>
  <c r="CX73"/>
  <c r="CY73"/>
  <c r="CZ73"/>
  <c r="DA73"/>
  <c r="DB73"/>
  <c r="DC73"/>
  <c r="A74"/>
  <c r="CX74"/>
  <c r="CY74"/>
  <c r="CZ74"/>
  <c r="DB74" s="1"/>
  <c r="DA74"/>
  <c r="DC74"/>
  <c r="A75"/>
  <c r="CX75"/>
  <c r="CY75"/>
  <c r="CZ75"/>
  <c r="DB75" s="1"/>
  <c r="DA75"/>
  <c r="DC75"/>
  <c r="A76"/>
  <c r="CX76"/>
  <c r="CY76"/>
  <c r="CZ76"/>
  <c r="DB76" s="1"/>
  <c r="DA76"/>
  <c r="DC76"/>
  <c r="A77"/>
  <c r="CX77"/>
  <c r="CY77"/>
  <c r="CZ77"/>
  <c r="DA77"/>
  <c r="DB77"/>
  <c r="DC77"/>
  <c r="A78"/>
  <c r="CX78"/>
  <c r="CY78"/>
  <c r="CZ78"/>
  <c r="DA78"/>
  <c r="DB78"/>
  <c r="DC78"/>
  <c r="A79"/>
  <c r="CX79"/>
  <c r="CY79"/>
  <c r="CZ79"/>
  <c r="DB79" s="1"/>
  <c r="DA79"/>
  <c r="DC79"/>
  <c r="A80"/>
  <c r="CX80"/>
  <c r="CY80"/>
  <c r="CZ80"/>
  <c r="DB80" s="1"/>
  <c r="DA80"/>
  <c r="DC80"/>
  <c r="A81"/>
  <c r="CX81"/>
  <c r="CY81"/>
  <c r="CZ81"/>
  <c r="DA81"/>
  <c r="DB81"/>
  <c r="DC81"/>
  <c r="A82"/>
  <c r="CX82"/>
  <c r="CY82"/>
  <c r="CZ82"/>
  <c r="DA82"/>
  <c r="DB82"/>
  <c r="DC82"/>
  <c r="A83"/>
  <c r="CX83"/>
  <c r="CY83"/>
  <c r="CZ83"/>
  <c r="DB83" s="1"/>
  <c r="DA83"/>
  <c r="DC83"/>
  <c r="A84"/>
  <c r="CX84"/>
  <c r="CY84"/>
  <c r="CZ84"/>
  <c r="DA84"/>
  <c r="DB84"/>
  <c r="DC84"/>
  <c r="A85"/>
  <c r="CX85"/>
  <c r="CY85"/>
  <c r="CZ85"/>
  <c r="DA85"/>
  <c r="DB85"/>
  <c r="DC85"/>
  <c r="A86"/>
  <c r="CX86"/>
  <c r="CY86"/>
  <c r="CZ86"/>
  <c r="DB86" s="1"/>
  <c r="DA86"/>
  <c r="DC86"/>
  <c r="A87"/>
  <c r="CX87"/>
  <c r="CY87"/>
  <c r="CZ87"/>
  <c r="DB87" s="1"/>
  <c r="DA87"/>
  <c r="DC87"/>
  <c r="A88"/>
  <c r="CX88"/>
  <c r="CY88"/>
  <c r="CZ88"/>
  <c r="DB88" s="1"/>
  <c r="DA88"/>
  <c r="DC88"/>
  <c r="A89"/>
  <c r="CX89"/>
  <c r="CY89"/>
  <c r="CZ89"/>
  <c r="DA89"/>
  <c r="DB89"/>
  <c r="DC89"/>
  <c r="A90"/>
  <c r="CX90"/>
  <c r="CY90"/>
  <c r="CZ90"/>
  <c r="DA90"/>
  <c r="DB90"/>
  <c r="DC90"/>
  <c r="A91"/>
  <c r="CX91"/>
  <c r="CY91"/>
  <c r="CZ91"/>
  <c r="DB91" s="1"/>
  <c r="DA91"/>
  <c r="DC91"/>
  <c r="A92"/>
  <c r="CX92"/>
  <c r="CY92"/>
  <c r="CZ92"/>
  <c r="DB92" s="1"/>
  <c r="DA92"/>
  <c r="DC92"/>
  <c r="A93"/>
  <c r="CX93"/>
  <c r="CY93"/>
  <c r="CZ93"/>
  <c r="DA93"/>
  <c r="DB93"/>
  <c r="DC93"/>
  <c r="A94"/>
  <c r="CX94"/>
  <c r="CY94"/>
  <c r="CZ94"/>
  <c r="DA94"/>
  <c r="DB94"/>
  <c r="DC94"/>
  <c r="A95"/>
  <c r="CX95"/>
  <c r="CY95"/>
  <c r="CZ95"/>
  <c r="DB95" s="1"/>
  <c r="DA95"/>
  <c r="DC95"/>
  <c r="A96"/>
  <c r="CX96"/>
  <c r="CY96"/>
  <c r="CZ96"/>
  <c r="DA96"/>
  <c r="DB96"/>
  <c r="DC96"/>
  <c r="A97"/>
  <c r="CX97"/>
  <c r="CY97"/>
  <c r="CZ97"/>
  <c r="DA97"/>
  <c r="DB97"/>
  <c r="DC97"/>
  <c r="A98"/>
  <c r="CX98"/>
  <c r="CY98"/>
  <c r="CZ98"/>
  <c r="DB98" s="1"/>
  <c r="DA98"/>
  <c r="DC98"/>
  <c r="A99"/>
  <c r="CX99"/>
  <c r="CY99"/>
  <c r="CZ99"/>
  <c r="DB99" s="1"/>
  <c r="DA99"/>
  <c r="DC99"/>
  <c r="A100"/>
  <c r="CX100"/>
  <c r="CY100"/>
  <c r="CZ100"/>
  <c r="DA100"/>
  <c r="DB100"/>
  <c r="DC100"/>
  <c r="A101"/>
  <c r="CX101"/>
  <c r="CY101"/>
  <c r="CZ101"/>
  <c r="DA101"/>
  <c r="DB101"/>
  <c r="DC101"/>
  <c r="A102"/>
  <c r="CX102"/>
  <c r="CY102"/>
  <c r="CZ102"/>
  <c r="DB102" s="1"/>
  <c r="DA102"/>
  <c r="DC102"/>
  <c r="A103"/>
  <c r="CX103"/>
  <c r="CY103"/>
  <c r="CZ103"/>
  <c r="DB103" s="1"/>
  <c r="DA103"/>
  <c r="DC103"/>
  <c r="A104"/>
  <c r="CX104"/>
  <c r="CY104"/>
  <c r="CZ104"/>
  <c r="DB104" s="1"/>
  <c r="DA104"/>
  <c r="DC104"/>
  <c r="A105"/>
  <c r="CX105"/>
  <c r="CY105"/>
  <c r="CZ105"/>
  <c r="DA105"/>
  <c r="DB105"/>
  <c r="DC105"/>
  <c r="A106"/>
  <c r="CX106"/>
  <c r="CY106"/>
  <c r="CZ106"/>
  <c r="DA106"/>
  <c r="DB106"/>
  <c r="DC106"/>
  <c r="A107"/>
  <c r="CX107"/>
  <c r="CY107"/>
  <c r="CZ107"/>
  <c r="DB107" s="1"/>
  <c r="DA107"/>
  <c r="DC107"/>
  <c r="A108"/>
  <c r="CX108"/>
  <c r="CY108"/>
  <c r="CZ108"/>
  <c r="DB108" s="1"/>
  <c r="DA108"/>
  <c r="DC108"/>
  <c r="A109"/>
  <c r="CX109"/>
  <c r="CY109"/>
  <c r="CZ109"/>
  <c r="DA109"/>
  <c r="DB109"/>
  <c r="DC109"/>
  <c r="A110"/>
  <c r="CX110"/>
  <c r="CY110"/>
  <c r="CZ110"/>
  <c r="DA110"/>
  <c r="DB110"/>
  <c r="DC110"/>
  <c r="A111"/>
  <c r="CX111"/>
  <c r="CY111"/>
  <c r="CZ111"/>
  <c r="DB111" s="1"/>
  <c r="DA111"/>
  <c r="DC111"/>
  <c r="A112"/>
  <c r="CX112"/>
  <c r="CY112"/>
  <c r="CZ112"/>
  <c r="DB112" s="1"/>
  <c r="DA112"/>
  <c r="DC112"/>
  <c r="A113"/>
  <c r="CX113"/>
  <c r="CY113"/>
  <c r="CZ113"/>
  <c r="DA113"/>
  <c r="DB113"/>
  <c r="DC113"/>
  <c r="A114"/>
  <c r="CX114"/>
  <c r="CY114"/>
  <c r="CZ114"/>
  <c r="DA114"/>
  <c r="DB114"/>
  <c r="DC114"/>
  <c r="A115"/>
  <c r="CX115"/>
  <c r="CY115"/>
  <c r="CZ115"/>
  <c r="DB115" s="1"/>
  <c r="DA115"/>
  <c r="DC115"/>
  <c r="A116"/>
  <c r="CX116"/>
  <c r="CY116"/>
  <c r="CZ116"/>
  <c r="DA116"/>
  <c r="DB116"/>
  <c r="DC116"/>
  <c r="A117"/>
  <c r="CX117"/>
  <c r="CY117"/>
  <c r="CZ117"/>
  <c r="DA117"/>
  <c r="DB117"/>
  <c r="DC117"/>
  <c r="A118"/>
  <c r="CX118"/>
  <c r="CY118"/>
  <c r="CZ118"/>
  <c r="DB118" s="1"/>
  <c r="DA118"/>
  <c r="DC118"/>
  <c r="A119"/>
  <c r="CX119"/>
  <c r="CY119"/>
  <c r="CZ119"/>
  <c r="DB119" s="1"/>
  <c r="DA119"/>
  <c r="DC119"/>
  <c r="A120"/>
  <c r="CX120"/>
  <c r="CY120"/>
  <c r="CZ120"/>
  <c r="DA120"/>
  <c r="DB120"/>
  <c r="DC120"/>
  <c r="A121"/>
  <c r="CX121"/>
  <c r="CY121"/>
  <c r="CZ121"/>
  <c r="DA121"/>
  <c r="DB121"/>
  <c r="DC121"/>
  <c r="A122"/>
  <c r="CX122"/>
  <c r="CY122"/>
  <c r="CZ122"/>
  <c r="DB122" s="1"/>
  <c r="DA122"/>
  <c r="DC122"/>
  <c r="A123"/>
  <c r="CX123"/>
  <c r="CY123"/>
  <c r="CZ123"/>
  <c r="DB123" s="1"/>
  <c r="DA123"/>
  <c r="DC123"/>
  <c r="A124"/>
  <c r="CX124"/>
  <c r="CY124"/>
  <c r="CZ124"/>
  <c r="DB124" s="1"/>
  <c r="DA124"/>
  <c r="DC124"/>
  <c r="A125"/>
  <c r="CX125"/>
  <c r="CY125"/>
  <c r="CZ125"/>
  <c r="DA125"/>
  <c r="DB125"/>
  <c r="DC125"/>
  <c r="A126"/>
  <c r="CX126"/>
  <c r="CY126"/>
  <c r="CZ126"/>
  <c r="DA126"/>
  <c r="DB126"/>
  <c r="DC126"/>
  <c r="A127"/>
  <c r="CX127"/>
  <c r="CY127"/>
  <c r="CZ127"/>
  <c r="DB127" s="1"/>
  <c r="DA127"/>
  <c r="DC127"/>
  <c r="A128"/>
  <c r="CX128"/>
  <c r="CY128"/>
  <c r="CZ128"/>
  <c r="DA128"/>
  <c r="DB128"/>
  <c r="DC128"/>
  <c r="A129"/>
  <c r="CX129"/>
  <c r="CY129"/>
  <c r="CZ129"/>
  <c r="DA129"/>
  <c r="DB129"/>
  <c r="DC129"/>
  <c r="A130"/>
  <c r="CX130"/>
  <c r="CY130"/>
  <c r="CZ130"/>
  <c r="DB130" s="1"/>
  <c r="DA130"/>
  <c r="DC130"/>
  <c r="A131"/>
  <c r="CX131"/>
  <c r="CY131"/>
  <c r="CZ131"/>
  <c r="DB131" s="1"/>
  <c r="DA131"/>
  <c r="DC131"/>
  <c r="A132"/>
  <c r="CX132"/>
  <c r="CY132"/>
  <c r="CZ132"/>
  <c r="DA132"/>
  <c r="DB132"/>
  <c r="DC132"/>
  <c r="A133"/>
  <c r="CX133"/>
  <c r="CY133"/>
  <c r="CZ133"/>
  <c r="DA133"/>
  <c r="DB133"/>
  <c r="DC133"/>
  <c r="A134"/>
  <c r="CX134"/>
  <c r="CY134"/>
  <c r="CZ134"/>
  <c r="DB134" s="1"/>
  <c r="DA134"/>
  <c r="DC134"/>
  <c r="A135"/>
  <c r="CX135"/>
  <c r="CY135"/>
  <c r="CZ135"/>
  <c r="DB135" s="1"/>
  <c r="DA135"/>
  <c r="DC135"/>
  <c r="A136"/>
  <c r="CX136"/>
  <c r="CY136"/>
  <c r="CZ136"/>
  <c r="DA136"/>
  <c r="DB136"/>
  <c r="DC136"/>
  <c r="A137"/>
  <c r="CX137"/>
  <c r="CY137"/>
  <c r="CZ137"/>
  <c r="DA137"/>
  <c r="DB137"/>
  <c r="DC137"/>
  <c r="A138"/>
  <c r="CX138"/>
  <c r="CY138"/>
  <c r="CZ138"/>
  <c r="DB138" s="1"/>
  <c r="DA138"/>
  <c r="DC138"/>
  <c r="A139"/>
  <c r="CX139"/>
  <c r="CY139"/>
  <c r="CZ139"/>
  <c r="DB139" s="1"/>
  <c r="DA139"/>
  <c r="DC139"/>
  <c r="A140"/>
  <c r="CX140"/>
  <c r="CY140"/>
  <c r="CZ140"/>
  <c r="DB140" s="1"/>
  <c r="DA140"/>
  <c r="DC140"/>
  <c r="A141"/>
  <c r="CX141"/>
  <c r="CY141"/>
  <c r="CZ141"/>
  <c r="DA141"/>
  <c r="DB141"/>
  <c r="DC141"/>
  <c r="A142"/>
  <c r="CX142"/>
  <c r="CY142"/>
  <c r="CZ142"/>
  <c r="DA142"/>
  <c r="DB142"/>
  <c r="DC142"/>
  <c r="A143"/>
  <c r="CX143"/>
  <c r="CY143"/>
  <c r="CZ143"/>
  <c r="DB143" s="1"/>
  <c r="DA143"/>
  <c r="DC143"/>
  <c r="A144"/>
  <c r="CX144"/>
  <c r="CY144"/>
  <c r="CZ144"/>
  <c r="DB144" s="1"/>
  <c r="DA144"/>
  <c r="DC144"/>
  <c r="A145"/>
  <c r="CX145"/>
  <c r="CY145"/>
  <c r="CZ145"/>
  <c r="DA145"/>
  <c r="DB145"/>
  <c r="DC145"/>
  <c r="A146"/>
  <c r="CX146"/>
  <c r="CY146"/>
  <c r="CZ146"/>
  <c r="DA146"/>
  <c r="DB146"/>
  <c r="DC146"/>
  <c r="A147"/>
  <c r="CX147"/>
  <c r="CY147"/>
  <c r="CZ147"/>
  <c r="DB147" s="1"/>
  <c r="DA147"/>
  <c r="DC147"/>
  <c r="A148"/>
  <c r="CX148"/>
  <c r="CY148"/>
  <c r="CZ148"/>
  <c r="DA148"/>
  <c r="DB148"/>
  <c r="DC148"/>
  <c r="A149"/>
  <c r="CX149"/>
  <c r="CY149"/>
  <c r="CZ149"/>
  <c r="DA149"/>
  <c r="DB149"/>
  <c r="DC149"/>
  <c r="A150"/>
  <c r="CX150"/>
  <c r="CY150"/>
  <c r="CZ150"/>
  <c r="DB150" s="1"/>
  <c r="DA150"/>
  <c r="DC150"/>
  <c r="A151"/>
  <c r="CX151"/>
  <c r="CY151"/>
  <c r="CZ151"/>
  <c r="DB151" s="1"/>
  <c r="DA151"/>
  <c r="DC151"/>
  <c r="A152"/>
  <c r="CX152"/>
  <c r="CY152"/>
  <c r="CZ152"/>
  <c r="DA152"/>
  <c r="DB152"/>
  <c r="DC152"/>
  <c r="A153"/>
  <c r="CX153"/>
  <c r="CY153"/>
  <c r="CZ153"/>
  <c r="DA153"/>
  <c r="DB153"/>
  <c r="DC153"/>
  <c r="A154"/>
  <c r="CX154"/>
  <c r="CY154"/>
  <c r="CZ154"/>
  <c r="DB154" s="1"/>
  <c r="DA154"/>
  <c r="DC154"/>
  <c r="A155"/>
  <c r="CX155"/>
  <c r="CY155"/>
  <c r="CZ155"/>
  <c r="DB155" s="1"/>
  <c r="DA155"/>
  <c r="DC155"/>
  <c r="A156"/>
  <c r="CX156"/>
  <c r="CY156"/>
  <c r="CZ156"/>
  <c r="DB156" s="1"/>
  <c r="DA156"/>
  <c r="DC156"/>
  <c r="A157"/>
  <c r="CX157"/>
  <c r="CY157"/>
  <c r="CZ157"/>
  <c r="DA157"/>
  <c r="DB157"/>
  <c r="DC157"/>
  <c r="A158"/>
  <c r="CX158"/>
  <c r="CY158"/>
  <c r="CZ158"/>
  <c r="DA158"/>
  <c r="DB158"/>
  <c r="DC158"/>
  <c r="A159"/>
  <c r="CX159"/>
  <c r="CY159"/>
  <c r="CZ159"/>
  <c r="DB159" s="1"/>
  <c r="DA159"/>
  <c r="DC159"/>
  <c r="A160"/>
  <c r="CX160"/>
  <c r="CY160"/>
  <c r="CZ160"/>
  <c r="DA160"/>
  <c r="DB160"/>
  <c r="DC160"/>
  <c r="A161"/>
  <c r="CX161"/>
  <c r="CY161"/>
  <c r="CZ161"/>
  <c r="DA161"/>
  <c r="DB161"/>
  <c r="DC161"/>
  <c r="A162"/>
  <c r="CX162"/>
  <c r="CY162"/>
  <c r="CZ162"/>
  <c r="DB162" s="1"/>
  <c r="DA162"/>
  <c r="DC162"/>
  <c r="A163"/>
  <c r="CX163"/>
  <c r="CY163"/>
  <c r="CZ163"/>
  <c r="DB163" s="1"/>
  <c r="DA163"/>
  <c r="DC163"/>
  <c r="A164"/>
  <c r="CX164"/>
  <c r="CY164"/>
  <c r="CZ164"/>
  <c r="DA164"/>
  <c r="DB164"/>
  <c r="DC164"/>
  <c r="A165"/>
  <c r="CX165"/>
  <c r="CY165"/>
  <c r="CZ165"/>
  <c r="DA165"/>
  <c r="DB165"/>
  <c r="DC165"/>
  <c r="A166"/>
  <c r="CX166"/>
  <c r="CY166"/>
  <c r="CZ166"/>
  <c r="DB166" s="1"/>
  <c r="DA166"/>
  <c r="DC166"/>
  <c r="A167"/>
  <c r="CX167"/>
  <c r="CY167"/>
  <c r="CZ167"/>
  <c r="DB167" s="1"/>
  <c r="DA167"/>
  <c r="DC167"/>
  <c r="A168"/>
  <c r="CX168"/>
  <c r="CY168"/>
  <c r="CZ168"/>
  <c r="DB168" s="1"/>
  <c r="DA168"/>
  <c r="DC168"/>
  <c r="A169"/>
  <c r="CX169"/>
  <c r="CY169"/>
  <c r="CZ169"/>
  <c r="DA169"/>
  <c r="DB169"/>
  <c r="DC169"/>
  <c r="A170"/>
  <c r="CX170"/>
  <c r="CY170"/>
  <c r="CZ170"/>
  <c r="DA170"/>
  <c r="DB170"/>
  <c r="DC170"/>
  <c r="A171"/>
  <c r="CX171"/>
  <c r="CY171"/>
  <c r="CZ171"/>
  <c r="DB171" s="1"/>
  <c r="DA171"/>
  <c r="DC171"/>
  <c r="A172"/>
  <c r="CX172"/>
  <c r="CY172"/>
  <c r="CZ172"/>
  <c r="DB172" s="1"/>
  <c r="DA172"/>
  <c r="DC172"/>
  <c r="A173"/>
  <c r="CX173"/>
  <c r="CY173"/>
  <c r="CZ173"/>
  <c r="DA173"/>
  <c r="DB173"/>
  <c r="DC173"/>
  <c r="A174"/>
  <c r="CX174"/>
  <c r="CY174"/>
  <c r="CZ174"/>
  <c r="DA174"/>
  <c r="DB174"/>
  <c r="DC174"/>
  <c r="A175"/>
  <c r="CX175"/>
  <c r="CY175"/>
  <c r="CZ175"/>
  <c r="DB175" s="1"/>
  <c r="DA175"/>
  <c r="DC175"/>
  <c r="A176"/>
  <c r="CX176"/>
  <c r="CY176"/>
  <c r="CZ176"/>
  <c r="DB176" s="1"/>
  <c r="DA176"/>
  <c r="DC176"/>
  <c r="A177"/>
  <c r="CX177"/>
  <c r="CY177"/>
  <c r="CZ177"/>
  <c r="DA177"/>
  <c r="DB177"/>
  <c r="DC177"/>
  <c r="A178"/>
  <c r="CX178"/>
  <c r="CY178"/>
  <c r="CZ178"/>
  <c r="DA178"/>
  <c r="DB178"/>
  <c r="DC178"/>
  <c r="A179"/>
  <c r="CX179"/>
  <c r="CY179"/>
  <c r="CZ179"/>
  <c r="DB179" s="1"/>
  <c r="DA179"/>
  <c r="DC179"/>
  <c r="A180"/>
  <c r="CX180"/>
  <c r="CY180"/>
  <c r="CZ180"/>
  <c r="DA180"/>
  <c r="DB180"/>
  <c r="DC180"/>
  <c r="A181"/>
  <c r="CX181"/>
  <c r="CY181"/>
  <c r="CZ181"/>
  <c r="DA181"/>
  <c r="DB181"/>
  <c r="DC181"/>
  <c r="A182"/>
  <c r="CX182"/>
  <c r="CY182"/>
  <c r="CZ182"/>
  <c r="DB182" s="1"/>
  <c r="DA182"/>
  <c r="DC182"/>
  <c r="A183"/>
  <c r="CX183"/>
  <c r="CY183"/>
  <c r="CZ183"/>
  <c r="DB183" s="1"/>
  <c r="DA183"/>
  <c r="DC183"/>
  <c r="A184"/>
  <c r="CX184"/>
  <c r="CY184"/>
  <c r="CZ184"/>
  <c r="DB184" s="1"/>
  <c r="DA184"/>
  <c r="DC184"/>
  <c r="A185"/>
  <c r="CX185"/>
  <c r="CY185"/>
  <c r="CZ185"/>
  <c r="DA185"/>
  <c r="DB185"/>
  <c r="DC185"/>
  <c r="A186"/>
  <c r="CX186"/>
  <c r="CY186"/>
  <c r="CZ186"/>
  <c r="DA186"/>
  <c r="DB186"/>
  <c r="DC186"/>
  <c r="A187"/>
  <c r="CX187"/>
  <c r="CY187"/>
  <c r="CZ187"/>
  <c r="DB187" s="1"/>
  <c r="DA187"/>
  <c r="DC187"/>
  <c r="A188"/>
  <c r="CX188"/>
  <c r="CY188"/>
  <c r="CZ188"/>
  <c r="DB188" s="1"/>
  <c r="DA188"/>
  <c r="DC188"/>
  <c r="A189"/>
  <c r="CX189"/>
  <c r="CY189"/>
  <c r="CZ189"/>
  <c r="DA189"/>
  <c r="DB189"/>
  <c r="DC189"/>
  <c r="A190"/>
  <c r="CX190"/>
  <c r="CY190"/>
  <c r="CZ190"/>
  <c r="DA190"/>
  <c r="DB190"/>
  <c r="DC190"/>
  <c r="A191"/>
  <c r="CX191"/>
  <c r="CY191"/>
  <c r="CZ191"/>
  <c r="DB191" s="1"/>
  <c r="DA191"/>
  <c r="DC191"/>
  <c r="A192"/>
  <c r="CX192"/>
  <c r="CY192"/>
  <c r="CZ192"/>
  <c r="DA192"/>
  <c r="DB192"/>
  <c r="DC192"/>
  <c r="A193"/>
  <c r="CX193"/>
  <c r="CY193"/>
  <c r="CZ193"/>
  <c r="DA193"/>
  <c r="DB193"/>
  <c r="DC193"/>
  <c r="A194"/>
  <c r="CX194"/>
  <c r="CY194"/>
  <c r="CZ194"/>
  <c r="DB194" s="1"/>
  <c r="DA194"/>
  <c r="DC194"/>
  <c r="A195"/>
  <c r="CX195"/>
  <c r="CY195"/>
  <c r="CZ195"/>
  <c r="DB195" s="1"/>
  <c r="DA195"/>
  <c r="DC195"/>
  <c r="A196"/>
  <c r="CX196"/>
  <c r="CY196"/>
  <c r="CZ196"/>
  <c r="DA196"/>
  <c r="DB196"/>
  <c r="DC196"/>
  <c r="A197"/>
  <c r="CX197"/>
  <c r="CY197"/>
  <c r="CZ197"/>
  <c r="DA197"/>
  <c r="DB197"/>
  <c r="DC197"/>
  <c r="A198"/>
  <c r="CX198"/>
  <c r="CY198"/>
  <c r="CZ198"/>
  <c r="DB198" s="1"/>
  <c r="DA198"/>
  <c r="DC198"/>
  <c r="A199"/>
  <c r="CX199"/>
  <c r="CY199"/>
  <c r="CZ199"/>
  <c r="DB199" s="1"/>
  <c r="DA199"/>
  <c r="DC199"/>
  <c r="A200"/>
  <c r="CX200"/>
  <c r="CY200"/>
  <c r="CZ200"/>
  <c r="DA200"/>
  <c r="DB200"/>
  <c r="DC200"/>
  <c r="A201"/>
  <c r="CX201"/>
  <c r="CY201"/>
  <c r="CZ201"/>
  <c r="DA201"/>
  <c r="DB201"/>
  <c r="DC201"/>
  <c r="A202"/>
  <c r="CX202"/>
  <c r="CY202"/>
  <c r="CZ202"/>
  <c r="DB202" s="1"/>
  <c r="DA202"/>
  <c r="DC202"/>
  <c r="A203"/>
  <c r="CX203"/>
  <c r="CY203"/>
  <c r="CZ203"/>
  <c r="DB203" s="1"/>
  <c r="DA203"/>
  <c r="DC203"/>
  <c r="A204"/>
  <c r="CX204"/>
  <c r="CY204"/>
  <c r="CZ204"/>
  <c r="DB204" s="1"/>
  <c r="DA204"/>
  <c r="DC204"/>
  <c r="A205"/>
  <c r="CX205"/>
  <c r="CY205"/>
  <c r="CZ205"/>
  <c r="DA205"/>
  <c r="DB205"/>
  <c r="DC205"/>
  <c r="A206"/>
  <c r="CX206"/>
  <c r="CY206"/>
  <c r="CZ206"/>
  <c r="DA206"/>
  <c r="DB206"/>
  <c r="DC206"/>
  <c r="A207"/>
  <c r="CX207"/>
  <c r="CY207"/>
  <c r="CZ207"/>
  <c r="DB207" s="1"/>
  <c r="DA207"/>
  <c r="DC207"/>
  <c r="A208"/>
  <c r="CX208"/>
  <c r="CY208"/>
  <c r="CZ208"/>
  <c r="DB208" s="1"/>
  <c r="DA208"/>
  <c r="DC208"/>
  <c r="A209"/>
  <c r="CX209"/>
  <c r="CY209"/>
  <c r="CZ209"/>
  <c r="DA209"/>
  <c r="DB209"/>
  <c r="DC209"/>
  <c r="A210"/>
  <c r="CX210"/>
  <c r="CY210"/>
  <c r="CZ210"/>
  <c r="DA210"/>
  <c r="DB210"/>
  <c r="DC210"/>
  <c r="A211"/>
  <c r="CX211"/>
  <c r="CY211"/>
  <c r="CZ211"/>
  <c r="DB211" s="1"/>
  <c r="DA211"/>
  <c r="DC211"/>
  <c r="A212"/>
  <c r="CX212"/>
  <c r="CY212"/>
  <c r="CZ212"/>
  <c r="DA212"/>
  <c r="DB212"/>
  <c r="DC212"/>
  <c r="A213"/>
  <c r="CX213"/>
  <c r="CY213"/>
  <c r="CZ213"/>
  <c r="DA213"/>
  <c r="DB213"/>
  <c r="DC213"/>
  <c r="A214"/>
  <c r="CX214"/>
  <c r="CY214"/>
  <c r="CZ214"/>
  <c r="DB214" s="1"/>
  <c r="DA214"/>
  <c r="DC214"/>
  <c r="A215"/>
  <c r="CX215"/>
  <c r="CY215"/>
  <c r="CZ215"/>
  <c r="DB215" s="1"/>
  <c r="DA215"/>
  <c r="DC215"/>
  <c r="A216"/>
  <c r="CX216"/>
  <c r="CY216"/>
  <c r="CZ216"/>
  <c r="DB216" s="1"/>
  <c r="DA216"/>
  <c r="DC216"/>
  <c r="A217"/>
  <c r="CX217"/>
  <c r="CY217"/>
  <c r="CZ217"/>
  <c r="DA217"/>
  <c r="DB217"/>
  <c r="DC217"/>
  <c r="A218"/>
  <c r="CX218"/>
  <c r="CY218"/>
  <c r="CZ218"/>
  <c r="DA218"/>
  <c r="DB218"/>
  <c r="DC218"/>
  <c r="A219"/>
  <c r="CX219"/>
  <c r="CY219"/>
  <c r="CZ219"/>
  <c r="DB219" s="1"/>
  <c r="DA219"/>
  <c r="DC219"/>
  <c r="A220"/>
  <c r="CX220"/>
  <c r="CY220"/>
  <c r="CZ220"/>
  <c r="DB220" s="1"/>
  <c r="DA220"/>
  <c r="DC220"/>
  <c r="A221"/>
  <c r="CX221"/>
  <c r="CY221"/>
  <c r="CZ221"/>
  <c r="DA221"/>
  <c r="DB221"/>
  <c r="DC221"/>
  <c r="A222"/>
  <c r="CX222"/>
  <c r="CY222"/>
  <c r="CZ222"/>
  <c r="DA222"/>
  <c r="DB222"/>
  <c r="DC222"/>
  <c r="A223"/>
  <c r="CX223"/>
  <c r="CY223"/>
  <c r="CZ223"/>
  <c r="DB223" s="1"/>
  <c r="DA223"/>
  <c r="DC223"/>
  <c r="A224"/>
  <c r="CX224"/>
  <c r="CY224"/>
  <c r="CZ224"/>
  <c r="DA224"/>
  <c r="DB224"/>
  <c r="DC224"/>
  <c r="A225"/>
  <c r="CX225"/>
  <c r="CY225"/>
  <c r="CZ225"/>
  <c r="DA225"/>
  <c r="DB225"/>
  <c r="DC225"/>
  <c r="A226"/>
  <c r="CX226"/>
  <c r="CY226"/>
  <c r="CZ226"/>
  <c r="DB226" s="1"/>
  <c r="DA226"/>
  <c r="DC226"/>
  <c r="A227"/>
  <c r="CX227"/>
  <c r="CY227"/>
  <c r="CZ227"/>
  <c r="DB227" s="1"/>
  <c r="DA227"/>
  <c r="DC227"/>
  <c r="A228"/>
  <c r="CX228"/>
  <c r="CY228"/>
  <c r="CZ228"/>
  <c r="DA228"/>
  <c r="DB228"/>
  <c r="DC228"/>
  <c r="A229"/>
  <c r="CX229"/>
  <c r="CY229"/>
  <c r="CZ229"/>
  <c r="DA229"/>
  <c r="DB229"/>
  <c r="DC229"/>
  <c r="A230"/>
  <c r="CX230"/>
  <c r="CY230"/>
  <c r="CZ230"/>
  <c r="DB230" s="1"/>
  <c r="DA230"/>
  <c r="DC230"/>
  <c r="A231"/>
  <c r="CX231"/>
  <c r="CY231"/>
  <c r="CZ231"/>
  <c r="DB231" s="1"/>
  <c r="DA231"/>
  <c r="DC231"/>
  <c r="A232"/>
  <c r="CX232"/>
  <c r="CY232"/>
  <c r="CZ232"/>
  <c r="DB232" s="1"/>
  <c r="DA232"/>
  <c r="DC232"/>
  <c r="A233"/>
  <c r="CX233"/>
  <c r="CY233"/>
  <c r="CZ233"/>
  <c r="DA233"/>
  <c r="DB233"/>
  <c r="DC233"/>
  <c r="A234"/>
  <c r="CX234"/>
  <c r="CY234"/>
  <c r="CZ234"/>
  <c r="DA234"/>
  <c r="DB234"/>
  <c r="DC234"/>
  <c r="A235"/>
  <c r="CX235"/>
  <c r="CY235"/>
  <c r="CZ235"/>
  <c r="DB235" s="1"/>
  <c r="DA235"/>
  <c r="DC235"/>
  <c r="A236"/>
  <c r="CX236"/>
  <c r="CY236"/>
  <c r="CZ236"/>
  <c r="DB236" s="1"/>
  <c r="DA236"/>
  <c r="DC236"/>
  <c r="A237"/>
  <c r="CX237"/>
  <c r="CY237"/>
  <c r="CZ237"/>
  <c r="DA237"/>
  <c r="DB237"/>
  <c r="DC237"/>
  <c r="A238"/>
  <c r="CX238"/>
  <c r="CY238"/>
  <c r="CZ238"/>
  <c r="DA238"/>
  <c r="DB238"/>
  <c r="DC238"/>
  <c r="A239"/>
  <c r="CX239"/>
  <c r="CY239"/>
  <c r="CZ239"/>
  <c r="DB239" s="1"/>
  <c r="DA239"/>
  <c r="DC239"/>
  <c r="A240"/>
  <c r="CX240"/>
  <c r="CY240"/>
  <c r="CZ240"/>
  <c r="DB240" s="1"/>
  <c r="DA240"/>
  <c r="DC240"/>
  <c r="A241"/>
  <c r="CX241"/>
  <c r="CY241"/>
  <c r="CZ241"/>
  <c r="DA241"/>
  <c r="DB241"/>
  <c r="DC241"/>
  <c r="A242"/>
  <c r="CX242"/>
  <c r="CY242"/>
  <c r="CZ242"/>
  <c r="DA242"/>
  <c r="DB242"/>
  <c r="DC242"/>
  <c r="A243"/>
  <c r="CX243"/>
  <c r="CY243"/>
  <c r="CZ243"/>
  <c r="DB243" s="1"/>
  <c r="DA243"/>
  <c r="DC243"/>
  <c r="A244"/>
  <c r="CX244"/>
  <c r="CY244"/>
  <c r="CZ244"/>
  <c r="DA244"/>
  <c r="DB244"/>
  <c r="DC244"/>
  <c r="A245"/>
  <c r="CX245"/>
  <c r="CY245"/>
  <c r="CZ245"/>
  <c r="DA245"/>
  <c r="DB245"/>
  <c r="DC245"/>
  <c r="A246"/>
  <c r="CX246"/>
  <c r="CY246"/>
  <c r="CZ246"/>
  <c r="DB246" s="1"/>
  <c r="DA246"/>
  <c r="DC246"/>
  <c r="A247"/>
  <c r="CX247"/>
  <c r="CY247"/>
  <c r="CZ247"/>
  <c r="DB247" s="1"/>
  <c r="DA247"/>
  <c r="DC247"/>
  <c r="A248"/>
  <c r="CX248"/>
  <c r="CY248"/>
  <c r="CZ248"/>
  <c r="DA248"/>
  <c r="DB248"/>
  <c r="DC248"/>
  <c r="A249"/>
  <c r="CX249"/>
  <c r="CY249"/>
  <c r="CZ249"/>
  <c r="DA249"/>
  <c r="DB249"/>
  <c r="DC249"/>
  <c r="A250"/>
  <c r="CX250"/>
  <c r="CY250"/>
  <c r="CZ250"/>
  <c r="DB250" s="1"/>
  <c r="DA250"/>
  <c r="DC250"/>
  <c r="A251"/>
  <c r="CX251"/>
  <c r="CY251"/>
  <c r="CZ251"/>
  <c r="DB251" s="1"/>
  <c r="DA251"/>
  <c r="DC251"/>
  <c r="A252"/>
  <c r="CX252"/>
  <c r="CY252"/>
  <c r="CZ252"/>
  <c r="DB252" s="1"/>
  <c r="DA252"/>
  <c r="DC252"/>
  <c r="A253"/>
  <c r="CX253"/>
  <c r="CY253"/>
  <c r="CZ253"/>
  <c r="DA253"/>
  <c r="DB253"/>
  <c r="DC253"/>
  <c r="A254"/>
  <c r="CX254"/>
  <c r="CY254"/>
  <c r="CZ254"/>
  <c r="DA254"/>
  <c r="DB254"/>
  <c r="DC254"/>
  <c r="A255"/>
  <c r="CX255"/>
  <c r="CY255"/>
  <c r="CZ255"/>
  <c r="DB255" s="1"/>
  <c r="DA255"/>
  <c r="DC255"/>
  <c r="A256"/>
  <c r="CX256"/>
  <c r="CY256"/>
  <c r="CZ256"/>
  <c r="DA256"/>
  <c r="DB256"/>
  <c r="DC256"/>
  <c r="A257"/>
  <c r="CX257"/>
  <c r="CY257"/>
  <c r="CZ257"/>
  <c r="DA257"/>
  <c r="DB257"/>
  <c r="DC257"/>
  <c r="A258"/>
  <c r="CX258"/>
  <c r="CY258"/>
  <c r="CZ258"/>
  <c r="DB258" s="1"/>
  <c r="DA258"/>
  <c r="DC258"/>
  <c r="A259"/>
  <c r="CX259"/>
  <c r="CY259"/>
  <c r="CZ259"/>
  <c r="DB259" s="1"/>
  <c r="DA259"/>
  <c r="DC259"/>
  <c r="A260"/>
  <c r="CX260"/>
  <c r="CY260"/>
  <c r="CZ260"/>
  <c r="DA260"/>
  <c r="DB260"/>
  <c r="DC260"/>
  <c r="A261"/>
  <c r="CX261"/>
  <c r="CY261"/>
  <c r="CZ261"/>
  <c r="DA261"/>
  <c r="DB261"/>
  <c r="DC261"/>
  <c r="A262"/>
  <c r="CX262"/>
  <c r="CY262"/>
  <c r="CZ262"/>
  <c r="DB262" s="1"/>
  <c r="DA262"/>
  <c r="DC262"/>
  <c r="A263"/>
  <c r="CX263"/>
  <c r="CY263"/>
  <c r="CZ263"/>
  <c r="DB263" s="1"/>
  <c r="DA263"/>
  <c r="DC263"/>
  <c r="A264"/>
  <c r="CX264"/>
  <c r="CY264"/>
  <c r="CZ264"/>
  <c r="DA264"/>
  <c r="DB264"/>
  <c r="DC264"/>
  <c r="A265"/>
  <c r="CX265"/>
  <c r="CY265"/>
  <c r="CZ265"/>
  <c r="DA265"/>
  <c r="DB265"/>
  <c r="DC265"/>
  <c r="A266"/>
  <c r="CX266"/>
  <c r="CY266"/>
  <c r="CZ266"/>
  <c r="DB266" s="1"/>
  <c r="DA266"/>
  <c r="DC266"/>
  <c r="A267"/>
  <c r="CX267"/>
  <c r="CY267"/>
  <c r="CZ267"/>
  <c r="DB267" s="1"/>
  <c r="DA267"/>
  <c r="DC267"/>
  <c r="A268"/>
  <c r="CX268"/>
  <c r="CY268"/>
  <c r="CZ268"/>
  <c r="DB268" s="1"/>
  <c r="DA268"/>
  <c r="DC268"/>
  <c r="A269"/>
  <c r="CX269"/>
  <c r="CY269"/>
  <c r="CZ269"/>
  <c r="DA269"/>
  <c r="DB269"/>
  <c r="DC269"/>
  <c r="A270"/>
  <c r="CX270"/>
  <c r="CY270"/>
  <c r="CZ270"/>
  <c r="DA270"/>
  <c r="DB270"/>
  <c r="DC270"/>
  <c r="A271"/>
  <c r="CX271"/>
  <c r="CY271"/>
  <c r="CZ271"/>
  <c r="DB271" s="1"/>
  <c r="DA271"/>
  <c r="DC271"/>
  <c r="A272"/>
  <c r="CX272"/>
  <c r="CY272"/>
  <c r="CZ272"/>
  <c r="DB272" s="1"/>
  <c r="DA272"/>
  <c r="DC272"/>
  <c r="A273"/>
  <c r="CX273"/>
  <c r="CY273"/>
  <c r="CZ273"/>
  <c r="DA273"/>
  <c r="DB273"/>
  <c r="DC273"/>
  <c r="A274"/>
  <c r="CX274"/>
  <c r="CY274"/>
  <c r="CZ274"/>
  <c r="DA274"/>
  <c r="DB274"/>
  <c r="DC274"/>
  <c r="A275"/>
  <c r="CX275"/>
  <c r="CY275"/>
  <c r="CZ275"/>
  <c r="DB275" s="1"/>
  <c r="DA275"/>
  <c r="DC275"/>
  <c r="A276"/>
  <c r="CX276"/>
  <c r="CY276"/>
  <c r="CZ276"/>
  <c r="DA276"/>
  <c r="DB276"/>
  <c r="DC276"/>
  <c r="A277"/>
  <c r="CX277"/>
  <c r="CY277"/>
  <c r="CZ277"/>
  <c r="DA277"/>
  <c r="DB277"/>
  <c r="DC277"/>
  <c r="A278"/>
  <c r="CX278"/>
  <c r="CY278"/>
  <c r="CZ278"/>
  <c r="DB278" s="1"/>
  <c r="DA278"/>
  <c r="DC278"/>
  <c r="A279"/>
  <c r="CX279"/>
  <c r="CY279"/>
  <c r="CZ279"/>
  <c r="DB279" s="1"/>
  <c r="DA279"/>
  <c r="DC279"/>
  <c r="A280"/>
  <c r="CX280"/>
  <c r="CY280"/>
  <c r="CZ280"/>
  <c r="DA280"/>
  <c r="DB280"/>
  <c r="DC280"/>
  <c r="A281"/>
  <c r="CX281"/>
  <c r="CY281"/>
  <c r="CZ281"/>
  <c r="DA281"/>
  <c r="DB281"/>
  <c r="DC281"/>
  <c r="A282"/>
  <c r="CX282"/>
  <c r="CY282"/>
  <c r="CZ282"/>
  <c r="DB282" s="1"/>
  <c r="DA282"/>
  <c r="DC282"/>
  <c r="A283"/>
  <c r="CX283"/>
  <c r="CY283"/>
  <c r="CZ283"/>
  <c r="DB283" s="1"/>
  <c r="DA283"/>
  <c r="DC283"/>
  <c r="A284"/>
  <c r="CX284"/>
  <c r="CY284"/>
  <c r="CZ284"/>
  <c r="DB284" s="1"/>
  <c r="DA284"/>
  <c r="DC284"/>
  <c r="A285"/>
  <c r="CX285"/>
  <c r="CY285"/>
  <c r="CZ285"/>
  <c r="DA285"/>
  <c r="DB285"/>
  <c r="DC285"/>
  <c r="A286"/>
  <c r="CX286"/>
  <c r="CY286"/>
  <c r="CZ286"/>
  <c r="DA286"/>
  <c r="DB286"/>
  <c r="DC286"/>
  <c r="A287"/>
  <c r="CX287"/>
  <c r="CY287"/>
  <c r="CZ287"/>
  <c r="DB287" s="1"/>
  <c r="DA287"/>
  <c r="DC287"/>
  <c r="A288"/>
  <c r="CX288"/>
  <c r="CY288"/>
  <c r="CZ288"/>
  <c r="DA288"/>
  <c r="DB288"/>
  <c r="DC288"/>
  <c r="A289"/>
  <c r="CX289"/>
  <c r="CY289"/>
  <c r="CZ289"/>
  <c r="DA289"/>
  <c r="DB289"/>
  <c r="DC289"/>
  <c r="A290"/>
  <c r="CX290"/>
  <c r="CY290"/>
  <c r="CZ290"/>
  <c r="DB290" s="1"/>
  <c r="DA290"/>
  <c r="DC290"/>
  <c r="A291"/>
  <c r="CX291"/>
  <c r="CY291"/>
  <c r="CZ291"/>
  <c r="DB291" s="1"/>
  <c r="DA291"/>
  <c r="DC291"/>
  <c r="A292"/>
  <c r="CX292"/>
  <c r="CY292"/>
  <c r="CZ292"/>
  <c r="DA292"/>
  <c r="DB292"/>
  <c r="DC292"/>
  <c r="A293"/>
  <c r="CX293"/>
  <c r="CY293"/>
  <c r="CZ293"/>
  <c r="DA293"/>
  <c r="DB293"/>
  <c r="DC293"/>
  <c r="A294"/>
  <c r="CX294"/>
  <c r="CY294"/>
  <c r="CZ294"/>
  <c r="DB294" s="1"/>
  <c r="DA294"/>
  <c r="DC294"/>
  <c r="A295"/>
  <c r="CX295"/>
  <c r="CY295"/>
  <c r="CZ295"/>
  <c r="DB295" s="1"/>
  <c r="DA295"/>
  <c r="DC295"/>
  <c r="A296"/>
  <c r="CX296"/>
  <c r="CY296"/>
  <c r="CZ296"/>
  <c r="DB296" s="1"/>
  <c r="DA296"/>
  <c r="DC296"/>
  <c r="A297"/>
  <c r="CX297"/>
  <c r="CY297"/>
  <c r="CZ297"/>
  <c r="DA297"/>
  <c r="DB297"/>
  <c r="DC297"/>
  <c r="A298"/>
  <c r="CX298"/>
  <c r="CY298"/>
  <c r="CZ298"/>
  <c r="DA298"/>
  <c r="DB298"/>
  <c r="DC298"/>
  <c r="A299"/>
  <c r="CX299"/>
  <c r="CY299"/>
  <c r="CZ299"/>
  <c r="DB299" s="1"/>
  <c r="DA299"/>
  <c r="DC299"/>
  <c r="A300"/>
  <c r="CX300"/>
  <c r="CY300"/>
  <c r="CZ300"/>
  <c r="DB300" s="1"/>
  <c r="DA300"/>
  <c r="DC300"/>
  <c r="A301"/>
  <c r="CX301"/>
  <c r="CY301"/>
  <c r="CZ301"/>
  <c r="DA301"/>
  <c r="DB301"/>
  <c r="DC301"/>
  <c r="A302"/>
  <c r="CX302"/>
  <c r="CY302"/>
  <c r="CZ302"/>
  <c r="DA302"/>
  <c r="DB302"/>
  <c r="DC302"/>
  <c r="A303"/>
  <c r="CX303"/>
  <c r="CY303"/>
  <c r="CZ303"/>
  <c r="DB303" s="1"/>
  <c r="DA303"/>
  <c r="DC303"/>
  <c r="A304"/>
  <c r="CX304"/>
  <c r="CY304"/>
  <c r="CZ304"/>
  <c r="DB304" s="1"/>
  <c r="DA304"/>
  <c r="DC304"/>
  <c r="A305"/>
  <c r="CX305"/>
  <c r="CY305"/>
  <c r="CZ305"/>
  <c r="DA305"/>
  <c r="DB305"/>
  <c r="DC305"/>
  <c r="A306"/>
  <c r="CX306"/>
  <c r="CY306"/>
  <c r="CZ306"/>
  <c r="DA306"/>
  <c r="DB306"/>
  <c r="DC306"/>
  <c r="A307"/>
  <c r="CX307"/>
  <c r="CY307"/>
  <c r="CZ307"/>
  <c r="DB307" s="1"/>
  <c r="DA307"/>
  <c r="DC307"/>
  <c r="A308"/>
  <c r="CX308"/>
  <c r="CY308"/>
  <c r="CZ308"/>
  <c r="DA308"/>
  <c r="DB308"/>
  <c r="DC308"/>
  <c r="A309"/>
  <c r="CX309"/>
  <c r="CY309"/>
  <c r="CZ309"/>
  <c r="DA309"/>
  <c r="DB309"/>
  <c r="DC309"/>
  <c r="A310"/>
  <c r="CX310"/>
  <c r="CY310"/>
  <c r="CZ310"/>
  <c r="DB310" s="1"/>
  <c r="DA310"/>
  <c r="DC310"/>
  <c r="A311"/>
  <c r="CX311"/>
  <c r="CY311"/>
  <c r="CZ311"/>
  <c r="DB311" s="1"/>
  <c r="DA311"/>
  <c r="DC311"/>
  <c r="A312"/>
  <c r="CX312"/>
  <c r="CY312"/>
  <c r="CZ312"/>
  <c r="DB312" s="1"/>
  <c r="DA312"/>
  <c r="DC312"/>
  <c r="A313"/>
  <c r="CX313"/>
  <c r="CY313"/>
  <c r="CZ313"/>
  <c r="DA313"/>
  <c r="DB313"/>
  <c r="DC313"/>
  <c r="A314"/>
  <c r="CX314"/>
  <c r="CY314"/>
  <c r="CZ314"/>
  <c r="DA314"/>
  <c r="DB314"/>
  <c r="DC314"/>
  <c r="A315"/>
  <c r="CX315"/>
  <c r="CY315"/>
  <c r="CZ315"/>
  <c r="DB315" s="1"/>
  <c r="DA315"/>
  <c r="DC315"/>
  <c r="A316"/>
  <c r="CX316"/>
  <c r="CY316"/>
  <c r="CZ316"/>
  <c r="DB316" s="1"/>
  <c r="DA316"/>
  <c r="DC316"/>
  <c r="A317"/>
  <c r="CX317"/>
  <c r="CY317"/>
  <c r="CZ317"/>
  <c r="DA317"/>
  <c r="DB317"/>
  <c r="DC317"/>
  <c r="A318"/>
  <c r="CX318"/>
  <c r="CY318"/>
  <c r="CZ318"/>
  <c r="DA318"/>
  <c r="DB318"/>
  <c r="DC318"/>
  <c r="A319"/>
  <c r="CX319"/>
  <c r="CY319"/>
  <c r="CZ319"/>
  <c r="DB319" s="1"/>
  <c r="DA319"/>
  <c r="DC319"/>
  <c r="A320"/>
  <c r="CX320"/>
  <c r="CY320"/>
  <c r="CZ320"/>
  <c r="DA320"/>
  <c r="DB320"/>
  <c r="DC320"/>
  <c r="A321"/>
  <c r="CX321"/>
  <c r="CY321"/>
  <c r="CZ321"/>
  <c r="DA321"/>
  <c r="DB321"/>
  <c r="DC321"/>
  <c r="A322"/>
  <c r="CX322"/>
  <c r="CY322"/>
  <c r="CZ322"/>
  <c r="DB322" s="1"/>
  <c r="DA322"/>
  <c r="DC322"/>
  <c r="A323"/>
  <c r="CX323"/>
  <c r="CY323"/>
  <c r="CZ323"/>
  <c r="DB323" s="1"/>
  <c r="DA323"/>
  <c r="DC323"/>
  <c r="A324"/>
  <c r="CX324"/>
  <c r="CY324"/>
  <c r="CZ324"/>
  <c r="DA324"/>
  <c r="DB324"/>
  <c r="DC324"/>
  <c r="A325"/>
  <c r="CX325"/>
  <c r="CY325"/>
  <c r="CZ325"/>
  <c r="DA325"/>
  <c r="DB325"/>
  <c r="DC325"/>
  <c r="A326"/>
  <c r="CX326"/>
  <c r="CY326"/>
  <c r="CZ326"/>
  <c r="DB326" s="1"/>
  <c r="DA326"/>
  <c r="DC326"/>
  <c r="A327"/>
  <c r="CX327"/>
  <c r="CY327"/>
  <c r="CZ327"/>
  <c r="DB327" s="1"/>
  <c r="DA327"/>
  <c r="DC327"/>
  <c r="A328"/>
  <c r="CX328"/>
  <c r="CY328"/>
  <c r="CZ328"/>
  <c r="DA328"/>
  <c r="DB328"/>
  <c r="DC328"/>
  <c r="A329"/>
  <c r="CX329"/>
  <c r="CY329"/>
  <c r="CZ329"/>
  <c r="DB329" s="1"/>
  <c r="DA329"/>
  <c r="DC329"/>
  <c r="A330"/>
  <c r="CX330"/>
  <c r="CY330"/>
  <c r="CZ330"/>
  <c r="DB330" s="1"/>
  <c r="DA330"/>
  <c r="DC330"/>
  <c r="A331"/>
  <c r="CX331"/>
  <c r="CY331"/>
  <c r="CZ331"/>
  <c r="DA331"/>
  <c r="DB331"/>
  <c r="DC331"/>
  <c r="A332"/>
  <c r="CX332"/>
  <c r="CY332"/>
  <c r="CZ332"/>
  <c r="DA332"/>
  <c r="DB332"/>
  <c r="DC332"/>
  <c r="A333"/>
  <c r="CX333"/>
  <c r="CY333"/>
  <c r="CZ333"/>
  <c r="DB333" s="1"/>
  <c r="DA333"/>
  <c r="DC333"/>
  <c r="A334"/>
  <c r="CX334"/>
  <c r="CY334"/>
  <c r="CZ334"/>
  <c r="DB334" s="1"/>
  <c r="DA334"/>
  <c r="DC334"/>
  <c r="A335"/>
  <c r="CX335"/>
  <c r="CY335"/>
  <c r="CZ335"/>
  <c r="DA335"/>
  <c r="DB335"/>
  <c r="DC335"/>
  <c r="A336"/>
  <c r="CX336"/>
  <c r="CY336"/>
  <c r="CZ336"/>
  <c r="DA336"/>
  <c r="DB336"/>
  <c r="DC336"/>
  <c r="A337"/>
  <c r="CX337"/>
  <c r="CY337"/>
  <c r="CZ337"/>
  <c r="DB337" s="1"/>
  <c r="DA337"/>
  <c r="DC337"/>
  <c r="A338"/>
  <c r="CX338"/>
  <c r="CY338"/>
  <c r="CZ338"/>
  <c r="DA338"/>
  <c r="DB338"/>
  <c r="DC338"/>
  <c r="A339"/>
  <c r="CX339"/>
  <c r="CY339"/>
  <c r="CZ339"/>
  <c r="DA339"/>
  <c r="DB339"/>
  <c r="DC339"/>
  <c r="A340"/>
  <c r="CX340"/>
  <c r="CY340"/>
  <c r="CZ340"/>
  <c r="DB340" s="1"/>
  <c r="DA340"/>
  <c r="DC340"/>
  <c r="A341"/>
  <c r="CX341"/>
  <c r="CY341"/>
  <c r="CZ341"/>
  <c r="DB341" s="1"/>
  <c r="DA341"/>
  <c r="DC341"/>
  <c r="A342"/>
  <c r="CX342"/>
  <c r="CY342"/>
  <c r="CZ342"/>
  <c r="DA342"/>
  <c r="DB342"/>
  <c r="DC342"/>
  <c r="A343"/>
  <c r="CX343"/>
  <c r="CY343"/>
  <c r="CZ343"/>
  <c r="DA343"/>
  <c r="DB343"/>
  <c r="DC343"/>
  <c r="A344"/>
  <c r="CX344"/>
  <c r="CY344"/>
  <c r="CZ344"/>
  <c r="DB344" s="1"/>
  <c r="DA344"/>
  <c r="DC344"/>
  <c r="A345"/>
  <c r="CX345"/>
  <c r="CY345"/>
  <c r="CZ345"/>
  <c r="DB345" s="1"/>
  <c r="DA345"/>
  <c r="DC345"/>
  <c r="A346"/>
  <c r="CX346"/>
  <c r="CY346"/>
  <c r="CZ346"/>
  <c r="DB346" s="1"/>
  <c r="DA346"/>
  <c r="DC346"/>
  <c r="A347"/>
  <c r="CX347"/>
  <c r="CY347"/>
  <c r="CZ347"/>
  <c r="DA347"/>
  <c r="DB347"/>
  <c r="DC347"/>
  <c r="A348"/>
  <c r="CX348"/>
  <c r="CY348"/>
  <c r="CZ348"/>
  <c r="DA348"/>
  <c r="DB348"/>
  <c r="DC348"/>
  <c r="A349"/>
  <c r="CX349"/>
  <c r="CY349"/>
  <c r="CZ349"/>
  <c r="DB349" s="1"/>
  <c r="DA349"/>
  <c r="DC349"/>
  <c r="A350"/>
  <c r="CX350"/>
  <c r="CY350"/>
  <c r="CZ350"/>
  <c r="DB350" s="1"/>
  <c r="DA350"/>
  <c r="DC350"/>
  <c r="A351"/>
  <c r="CX351"/>
  <c r="CY351"/>
  <c r="CZ351"/>
  <c r="DA351"/>
  <c r="DB351"/>
  <c r="DC351"/>
  <c r="A352"/>
  <c r="CX352"/>
  <c r="CY352"/>
  <c r="CZ352"/>
  <c r="DA352"/>
  <c r="DB352"/>
  <c r="DC352"/>
  <c r="A353"/>
  <c r="CX353"/>
  <c r="CY353"/>
  <c r="CZ353"/>
  <c r="DB353" s="1"/>
  <c r="DA353"/>
  <c r="DC353"/>
  <c r="A354"/>
  <c r="CX354"/>
  <c r="CY354"/>
  <c r="CZ354"/>
  <c r="DA354"/>
  <c r="DB354"/>
  <c r="DC354"/>
  <c r="A355"/>
  <c r="CX355"/>
  <c r="CY355"/>
  <c r="CZ355"/>
  <c r="DA355"/>
  <c r="DB355"/>
  <c r="DC355"/>
  <c r="A356"/>
  <c r="CX356"/>
  <c r="CY356"/>
  <c r="CZ356"/>
  <c r="DB356" s="1"/>
  <c r="DA356"/>
  <c r="DC356"/>
  <c r="A357"/>
  <c r="CX357"/>
  <c r="CY357"/>
  <c r="CZ357"/>
  <c r="DB357" s="1"/>
  <c r="DA357"/>
  <c r="DC357"/>
  <c r="A358"/>
  <c r="CX358"/>
  <c r="CY358"/>
  <c r="CZ358"/>
  <c r="DB358" s="1"/>
  <c r="DA358"/>
  <c r="DC358"/>
  <c r="A359"/>
  <c r="CX359"/>
  <c r="CY359"/>
  <c r="CZ359"/>
  <c r="DA359"/>
  <c r="DB359"/>
  <c r="DC359"/>
  <c r="A360"/>
  <c r="CX360"/>
  <c r="CY360"/>
  <c r="CZ360"/>
  <c r="DA360"/>
  <c r="DB360"/>
  <c r="DC360"/>
  <c r="A361"/>
  <c r="CX361"/>
  <c r="CY361"/>
  <c r="CZ361"/>
  <c r="DB361" s="1"/>
  <c r="DA361"/>
  <c r="DC361"/>
  <c r="A362"/>
  <c r="CX362"/>
  <c r="CY362"/>
  <c r="CZ362"/>
  <c r="DB362" s="1"/>
  <c r="DA362"/>
  <c r="DC362"/>
  <c r="A363"/>
  <c r="CX363"/>
  <c r="CY363"/>
  <c r="CZ363"/>
  <c r="DA363"/>
  <c r="DB363"/>
  <c r="DC363"/>
  <c r="A364"/>
  <c r="CX364"/>
  <c r="CY364"/>
  <c r="CZ364"/>
  <c r="DA364"/>
  <c r="DB364"/>
  <c r="DC364"/>
  <c r="A365"/>
  <c r="CX365"/>
  <c r="CY365"/>
  <c r="CZ365"/>
  <c r="DB365" s="1"/>
  <c r="DA365"/>
  <c r="DC365"/>
  <c r="A366"/>
  <c r="CX366"/>
  <c r="CY366"/>
  <c r="CZ366"/>
  <c r="DA366"/>
  <c r="DB366"/>
  <c r="DC366"/>
  <c r="A367"/>
  <c r="CX367"/>
  <c r="CY367"/>
  <c r="CZ367"/>
  <c r="DA367"/>
  <c r="DB367"/>
  <c r="DC367"/>
  <c r="A368"/>
  <c r="CX368"/>
  <c r="CY368"/>
  <c r="CZ368"/>
  <c r="DB368" s="1"/>
  <c r="DA368"/>
  <c r="DC368"/>
  <c r="A369"/>
  <c r="CX369"/>
  <c r="CY369"/>
  <c r="CZ369"/>
  <c r="DB369" s="1"/>
  <c r="DA369"/>
  <c r="DC369"/>
  <c r="A370"/>
  <c r="CX370"/>
  <c r="CY370"/>
  <c r="CZ370"/>
  <c r="DA370"/>
  <c r="DB370"/>
  <c r="DC370"/>
  <c r="A371"/>
  <c r="CX371"/>
  <c r="CY371"/>
  <c r="CZ371"/>
  <c r="DA371"/>
  <c r="DB371"/>
  <c r="DC371"/>
  <c r="A372"/>
  <c r="CX372"/>
  <c r="CY372"/>
  <c r="CZ372"/>
  <c r="DB372" s="1"/>
  <c r="DA372"/>
  <c r="DC372"/>
  <c r="A373"/>
  <c r="CX373"/>
  <c r="CY373"/>
  <c r="CZ373"/>
  <c r="DB373" s="1"/>
  <c r="DA373"/>
  <c r="DC373"/>
  <c r="A374"/>
  <c r="CX374"/>
  <c r="CY374"/>
  <c r="CZ374"/>
  <c r="DA374"/>
  <c r="DB374"/>
  <c r="DC374"/>
  <c r="A375"/>
  <c r="CX375"/>
  <c r="CY375"/>
  <c r="CZ375"/>
  <c r="DA375"/>
  <c r="DB375"/>
  <c r="DC375"/>
  <c r="A376"/>
  <c r="CX376"/>
  <c r="CY376"/>
  <c r="CZ376"/>
  <c r="DB376" s="1"/>
  <c r="DA376"/>
  <c r="DC376"/>
  <c r="A377"/>
  <c r="CX377"/>
  <c r="CY377"/>
  <c r="CZ377"/>
  <c r="DB377" s="1"/>
  <c r="DA377"/>
  <c r="DC377"/>
  <c r="A378"/>
  <c r="CX378"/>
  <c r="CY378"/>
  <c r="CZ378"/>
  <c r="DB378" s="1"/>
  <c r="DA378"/>
  <c r="DC378"/>
  <c r="A379"/>
  <c r="CX379"/>
  <c r="CY379"/>
  <c r="CZ379"/>
  <c r="DA379"/>
  <c r="DB379"/>
  <c r="DC379"/>
  <c r="A380"/>
  <c r="CX380"/>
  <c r="CY380"/>
  <c r="CZ380"/>
  <c r="DA380"/>
  <c r="DB380"/>
  <c r="DC380"/>
  <c r="A381"/>
  <c r="CX381"/>
  <c r="CY381"/>
  <c r="CZ381"/>
  <c r="DB381" s="1"/>
  <c r="DA381"/>
  <c r="DC381"/>
  <c r="A382"/>
  <c r="CX382"/>
  <c r="CY382"/>
  <c r="CZ382"/>
  <c r="DA382"/>
  <c r="DB382"/>
  <c r="DC382"/>
  <c r="A383"/>
  <c r="CX383"/>
  <c r="CY383"/>
  <c r="CZ383"/>
  <c r="DA383"/>
  <c r="DB383"/>
  <c r="DC383"/>
  <c r="A384"/>
  <c r="CX384"/>
  <c r="CY384"/>
  <c r="CZ384"/>
  <c r="DB384" s="1"/>
  <c r="DA384"/>
  <c r="DC384"/>
  <c r="A385"/>
  <c r="CX385"/>
  <c r="CY385"/>
  <c r="CZ385"/>
  <c r="DB385" s="1"/>
  <c r="DA385"/>
  <c r="DC385"/>
  <c r="A386"/>
  <c r="CX386"/>
  <c r="CY386"/>
  <c r="CZ386"/>
  <c r="DA386"/>
  <c r="DB386"/>
  <c r="DC386"/>
  <c r="A387"/>
  <c r="CX387"/>
  <c r="CY387"/>
  <c r="CZ387"/>
  <c r="DA387"/>
  <c r="DB387"/>
  <c r="DC387"/>
  <c r="A388"/>
  <c r="CX388"/>
  <c r="CY388"/>
  <c r="CZ388"/>
  <c r="DB388" s="1"/>
  <c r="DA388"/>
  <c r="DC388"/>
  <c r="A389"/>
  <c r="CX389"/>
  <c r="CY389"/>
  <c r="CZ389"/>
  <c r="DB389" s="1"/>
  <c r="DA389"/>
  <c r="DC389"/>
  <c r="A390"/>
  <c r="CX390"/>
  <c r="CY390"/>
  <c r="CZ390"/>
  <c r="DB390" s="1"/>
  <c r="DA390"/>
  <c r="DC390"/>
  <c r="A391"/>
  <c r="CX391"/>
  <c r="CY391"/>
  <c r="CZ391"/>
  <c r="DA391"/>
  <c r="DB391"/>
  <c r="DC391"/>
  <c r="A392"/>
  <c r="CX392"/>
  <c r="CY392"/>
  <c r="CZ392"/>
  <c r="DA392"/>
  <c r="DB392"/>
  <c r="DC392"/>
  <c r="A393"/>
  <c r="CX393"/>
  <c r="CY393"/>
  <c r="CZ393"/>
  <c r="DB393" s="1"/>
  <c r="DA393"/>
  <c r="DC393"/>
  <c r="A394"/>
  <c r="CX394"/>
  <c r="CY394"/>
  <c r="CZ394"/>
  <c r="DB394" s="1"/>
  <c r="DA394"/>
  <c r="DC394"/>
  <c r="A395"/>
  <c r="CX395"/>
  <c r="CY395"/>
  <c r="CZ395"/>
  <c r="DA395"/>
  <c r="DB395"/>
  <c r="DC395"/>
  <c r="A396"/>
  <c r="CX396"/>
  <c r="CY396"/>
  <c r="CZ396"/>
  <c r="DA396"/>
  <c r="DB396"/>
  <c r="DC396"/>
  <c r="A397"/>
  <c r="CX397"/>
  <c r="CY397"/>
  <c r="CZ397"/>
  <c r="DB397" s="1"/>
  <c r="DA397"/>
  <c r="DC397"/>
  <c r="A398"/>
  <c r="CX398"/>
  <c r="CY398"/>
  <c r="CZ398"/>
  <c r="DB398" s="1"/>
  <c r="DA398"/>
  <c r="DC398"/>
  <c r="A399"/>
  <c r="CX399"/>
  <c r="CY399"/>
  <c r="CZ399"/>
  <c r="DA399"/>
  <c r="DB399"/>
  <c r="DC399"/>
  <c r="A400"/>
  <c r="CX400"/>
  <c r="CY400"/>
  <c r="CZ400"/>
  <c r="DA400"/>
  <c r="DB400"/>
  <c r="DC400"/>
  <c r="A401"/>
  <c r="CX401"/>
  <c r="CY401"/>
  <c r="CZ401"/>
  <c r="DB401" s="1"/>
  <c r="DA401"/>
  <c r="DC401"/>
  <c r="A402"/>
  <c r="CX402"/>
  <c r="CY402"/>
  <c r="CZ402"/>
  <c r="DA402"/>
  <c r="DB402"/>
  <c r="DC402"/>
  <c r="A403"/>
  <c r="CX403"/>
  <c r="CY403"/>
  <c r="CZ403"/>
  <c r="DA403"/>
  <c r="DB403"/>
  <c r="DC403"/>
  <c r="A404"/>
  <c r="CX404"/>
  <c r="CY404"/>
  <c r="CZ404"/>
  <c r="DB404" s="1"/>
  <c r="DA404"/>
  <c r="DC404"/>
  <c r="A405"/>
  <c r="CX405"/>
  <c r="CY405"/>
  <c r="CZ405"/>
  <c r="DB405" s="1"/>
  <c r="DA405"/>
  <c r="DC405"/>
  <c r="A406"/>
  <c r="CX406"/>
  <c r="CY406"/>
  <c r="CZ406"/>
  <c r="DA406"/>
  <c r="DB406"/>
  <c r="DC406"/>
  <c r="A407"/>
  <c r="CX407"/>
  <c r="CY407"/>
  <c r="CZ407"/>
  <c r="DA407"/>
  <c r="DB407"/>
  <c r="DC407"/>
  <c r="A408"/>
  <c r="CX408"/>
  <c r="CY408"/>
  <c r="CZ408"/>
  <c r="DB408" s="1"/>
  <c r="DA408"/>
  <c r="DC408"/>
  <c r="A409"/>
  <c r="CX409"/>
  <c r="CY409"/>
  <c r="CZ409"/>
  <c r="DB409" s="1"/>
  <c r="DA409"/>
  <c r="DC409"/>
  <c r="A410"/>
  <c r="CX410"/>
  <c r="CY410"/>
  <c r="CZ410"/>
  <c r="DB410" s="1"/>
  <c r="DA410"/>
  <c r="DC410"/>
  <c r="A411"/>
  <c r="CX411"/>
  <c r="CY411"/>
  <c r="CZ411"/>
  <c r="DA411"/>
  <c r="DB411"/>
  <c r="DC411"/>
  <c r="A412"/>
  <c r="CX412"/>
  <c r="CY412"/>
  <c r="CZ412"/>
  <c r="DA412"/>
  <c r="DB412"/>
  <c r="DC412"/>
  <c r="A413"/>
  <c r="CX413"/>
  <c r="CY413"/>
  <c r="CZ413"/>
  <c r="DB413" s="1"/>
  <c r="DA413"/>
  <c r="DC413"/>
  <c r="A414"/>
  <c r="CX414"/>
  <c r="CY414"/>
  <c r="CZ414"/>
  <c r="DB414" s="1"/>
  <c r="DA414"/>
  <c r="DC414"/>
  <c r="A415"/>
  <c r="CX415"/>
  <c r="CY415"/>
  <c r="CZ415"/>
  <c r="DA415"/>
  <c r="DB415"/>
  <c r="DC415"/>
  <c r="A416"/>
  <c r="CX416"/>
  <c r="CY416"/>
  <c r="CZ416"/>
  <c r="DA416"/>
  <c r="DB416"/>
  <c r="DC416"/>
  <c r="A417"/>
  <c r="CX417"/>
  <c r="CY417"/>
  <c r="CZ417"/>
  <c r="DB417" s="1"/>
  <c r="DA417"/>
  <c r="DC417"/>
  <c r="A418"/>
  <c r="CX418"/>
  <c r="CY418"/>
  <c r="CZ418"/>
  <c r="DA418"/>
  <c r="DB418"/>
  <c r="DC418"/>
  <c r="A419"/>
  <c r="CX419"/>
  <c r="CY419"/>
  <c r="CZ419"/>
  <c r="DA419"/>
  <c r="DB419"/>
  <c r="DC419"/>
  <c r="A420"/>
  <c r="CX420"/>
  <c r="CY420"/>
  <c r="CZ420"/>
  <c r="DB420" s="1"/>
  <c r="DA420"/>
  <c r="DC420"/>
  <c r="A421"/>
  <c r="CX421"/>
  <c r="CY421"/>
  <c r="CZ421"/>
  <c r="DB421" s="1"/>
  <c r="DA421"/>
  <c r="DC421"/>
  <c r="A422"/>
  <c r="CX422"/>
  <c r="CY422"/>
  <c r="CZ422"/>
  <c r="DB422" s="1"/>
  <c r="DA422"/>
  <c r="DC422"/>
  <c r="A423"/>
  <c r="CX423"/>
  <c r="CY423"/>
  <c r="CZ423"/>
  <c r="DA423"/>
  <c r="DB423"/>
  <c r="DC423"/>
  <c r="A424"/>
  <c r="CX424"/>
  <c r="CY424"/>
  <c r="CZ424"/>
  <c r="DA424"/>
  <c r="DB424"/>
  <c r="DC424"/>
  <c r="A425"/>
  <c r="CX425"/>
  <c r="CY425"/>
  <c r="CZ425"/>
  <c r="DB425" s="1"/>
  <c r="DA425"/>
  <c r="DC425"/>
  <c r="A426"/>
  <c r="CX426"/>
  <c r="CY426"/>
  <c r="CZ426"/>
  <c r="DB426" s="1"/>
  <c r="DA426"/>
  <c r="DC426"/>
  <c r="A427"/>
  <c r="CX427"/>
  <c r="CY427"/>
  <c r="CZ427"/>
  <c r="DA427"/>
  <c r="DB427"/>
  <c r="DC427"/>
  <c r="A428"/>
  <c r="CX428"/>
  <c r="CY428"/>
  <c r="CZ428"/>
  <c r="DA428"/>
  <c r="DB428"/>
  <c r="DC428"/>
  <c r="A429"/>
  <c r="CX429"/>
  <c r="CY429"/>
  <c r="CZ429"/>
  <c r="DB429" s="1"/>
  <c r="DA429"/>
  <c r="DC429"/>
  <c r="A430"/>
  <c r="CX430"/>
  <c r="CY430"/>
  <c r="CZ430"/>
  <c r="DA430"/>
  <c r="DB430"/>
  <c r="DC430"/>
  <c r="A431"/>
  <c r="CX431"/>
  <c r="CY431"/>
  <c r="CZ431"/>
  <c r="DA431"/>
  <c r="DB431"/>
  <c r="DC431"/>
  <c r="A432"/>
  <c r="CX432"/>
  <c r="CY432"/>
  <c r="CZ432"/>
  <c r="DB432" s="1"/>
  <c r="DA432"/>
  <c r="DC432"/>
  <c r="A433"/>
  <c r="CX433"/>
  <c r="CY433"/>
  <c r="CZ433"/>
  <c r="DB433" s="1"/>
  <c r="DA433"/>
  <c r="DC433"/>
  <c r="A434"/>
  <c r="CX434"/>
  <c r="CY434"/>
  <c r="CZ434"/>
  <c r="DA434"/>
  <c r="DB434"/>
  <c r="DC434"/>
  <c r="A435"/>
  <c r="CX435"/>
  <c r="CY435"/>
  <c r="CZ435"/>
  <c r="DA435"/>
  <c r="DB435"/>
  <c r="DC435"/>
  <c r="A436"/>
  <c r="CX436"/>
  <c r="CY436"/>
  <c r="CZ436"/>
  <c r="DB436" s="1"/>
  <c r="DA436"/>
  <c r="DC436"/>
  <c r="A437"/>
  <c r="CX437"/>
  <c r="CY437"/>
  <c r="CZ437"/>
  <c r="DB437" s="1"/>
  <c r="DA437"/>
  <c r="DC437"/>
  <c r="A438"/>
  <c r="CX438"/>
  <c r="CY438"/>
  <c r="CZ438"/>
  <c r="DA438"/>
  <c r="DB438"/>
  <c r="DC438"/>
  <c r="A439"/>
  <c r="CX439"/>
  <c r="CY439"/>
  <c r="CZ439"/>
  <c r="DA439"/>
  <c r="DB439"/>
  <c r="DC439"/>
  <c r="A440"/>
  <c r="CX440"/>
  <c r="CY440"/>
  <c r="CZ440"/>
  <c r="DB440" s="1"/>
  <c r="DA440"/>
  <c r="DC440"/>
  <c r="A441"/>
  <c r="CX441"/>
  <c r="CY441"/>
  <c r="CZ441"/>
  <c r="DB441" s="1"/>
  <c r="DA441"/>
  <c r="DC441"/>
  <c r="A442"/>
  <c r="CX442"/>
  <c r="CY442"/>
  <c r="CZ442"/>
  <c r="DB442" s="1"/>
  <c r="DA442"/>
  <c r="DC442"/>
  <c r="A443"/>
  <c r="CX443"/>
  <c r="CY443"/>
  <c r="CZ443"/>
  <c r="DA443"/>
  <c r="DB443"/>
  <c r="DC443"/>
  <c r="A444"/>
  <c r="CX444"/>
  <c r="CY444"/>
  <c r="CZ444"/>
  <c r="DA444"/>
  <c r="DB444"/>
  <c r="DC444"/>
  <c r="A445"/>
  <c r="CX445"/>
  <c r="CY445"/>
  <c r="CZ445"/>
  <c r="DB445" s="1"/>
  <c r="DA445"/>
  <c r="DC445"/>
  <c r="A446"/>
  <c r="CX446"/>
  <c r="CY446"/>
  <c r="CZ446"/>
  <c r="DA446"/>
  <c r="DB446"/>
  <c r="DC446"/>
  <c r="A447"/>
  <c r="CX447"/>
  <c r="CY447"/>
  <c r="CZ447"/>
  <c r="DA447"/>
  <c r="DB447"/>
  <c r="DC447"/>
  <c r="A448"/>
  <c r="CX448"/>
  <c r="CY448"/>
  <c r="CZ448"/>
  <c r="DB448" s="1"/>
  <c r="DA448"/>
  <c r="DC448"/>
  <c r="A449"/>
  <c r="CX449"/>
  <c r="CY449"/>
  <c r="CZ449"/>
  <c r="DB449" s="1"/>
  <c r="DA449"/>
  <c r="DC449"/>
  <c r="A450"/>
  <c r="CX450"/>
  <c r="CY450"/>
  <c r="CZ450"/>
  <c r="DA450"/>
  <c r="DB450"/>
  <c r="DC450"/>
  <c r="A451"/>
  <c r="CX451"/>
  <c r="CY451"/>
  <c r="CZ451"/>
  <c r="DA451"/>
  <c r="DB451"/>
  <c r="DC451"/>
  <c r="A452"/>
  <c r="CX452"/>
  <c r="CY452"/>
  <c r="CZ452"/>
  <c r="DB452" s="1"/>
  <c r="DA452"/>
  <c r="DC452"/>
  <c r="A453"/>
  <c r="CX453"/>
  <c r="CY453"/>
  <c r="CZ453"/>
  <c r="DB453" s="1"/>
  <c r="DA453"/>
  <c r="DC453"/>
  <c r="A454"/>
  <c r="CX454"/>
  <c r="CY454"/>
  <c r="CZ454"/>
  <c r="DB454" s="1"/>
  <c r="DA454"/>
  <c r="DC454"/>
  <c r="A455"/>
  <c r="CX455"/>
  <c r="CY455"/>
  <c r="CZ455"/>
  <c r="DA455"/>
  <c r="DB455"/>
  <c r="DC455"/>
  <c r="A456"/>
  <c r="CX456"/>
  <c r="CY456"/>
  <c r="CZ456"/>
  <c r="DA456"/>
  <c r="DB456"/>
  <c r="DC456"/>
  <c r="A457"/>
  <c r="CX457"/>
  <c r="CY457"/>
  <c r="CZ457"/>
  <c r="DB457" s="1"/>
  <c r="DA457"/>
  <c r="DC457"/>
  <c r="A458"/>
  <c r="CX458"/>
  <c r="CY458"/>
  <c r="CZ458"/>
  <c r="DB458" s="1"/>
  <c r="DA458"/>
  <c r="DC458"/>
  <c r="A459"/>
  <c r="CX459"/>
  <c r="CY459"/>
  <c r="CZ459"/>
  <c r="DA459"/>
  <c r="DB459"/>
  <c r="DC459"/>
  <c r="A460"/>
  <c r="CX460"/>
  <c r="CY460"/>
  <c r="CZ460"/>
  <c r="DA460"/>
  <c r="DB460"/>
  <c r="DC460"/>
  <c r="A461"/>
  <c r="CX461"/>
  <c r="CY461"/>
  <c r="CZ461"/>
  <c r="DB461" s="1"/>
  <c r="DA461"/>
  <c r="DC461"/>
  <c r="A462"/>
  <c r="CX462"/>
  <c r="CY462"/>
  <c r="CZ462"/>
  <c r="DB462" s="1"/>
  <c r="DA462"/>
  <c r="DC462"/>
  <c r="A463"/>
  <c r="CX463"/>
  <c r="CY463"/>
  <c r="CZ463"/>
  <c r="DA463"/>
  <c r="DB463"/>
  <c r="DC463"/>
  <c r="A464"/>
  <c r="CX464"/>
  <c r="CY464"/>
  <c r="CZ464"/>
  <c r="DA464"/>
  <c r="DB464"/>
  <c r="DC464"/>
  <c r="A465"/>
  <c r="CX465"/>
  <c r="CY465"/>
  <c r="CZ465"/>
  <c r="DB465" s="1"/>
  <c r="DA465"/>
  <c r="DC465"/>
  <c r="A466"/>
  <c r="CX466"/>
  <c r="CY466"/>
  <c r="CZ466"/>
  <c r="DA466"/>
  <c r="DB466"/>
  <c r="DC466"/>
  <c r="A467"/>
  <c r="CX467"/>
  <c r="CY467"/>
  <c r="CZ467"/>
  <c r="DA467"/>
  <c r="DB467"/>
  <c r="DC467"/>
  <c r="A468"/>
  <c r="CX468"/>
  <c r="CY468"/>
  <c r="CZ468"/>
  <c r="DB468" s="1"/>
  <c r="DA468"/>
  <c r="DC468"/>
  <c r="A469"/>
  <c r="CX469"/>
  <c r="CY469"/>
  <c r="CZ469"/>
  <c r="DB469" s="1"/>
  <c r="DA469"/>
  <c r="DC469"/>
  <c r="A470"/>
  <c r="CX470"/>
  <c r="CY470"/>
  <c r="CZ470"/>
  <c r="DA470"/>
  <c r="DB470"/>
  <c r="DC470"/>
  <c r="A471"/>
  <c r="CX471"/>
  <c r="CY471"/>
  <c r="CZ471"/>
  <c r="DA471"/>
  <c r="DB471"/>
  <c r="DC471"/>
  <c r="A472"/>
  <c r="CX472"/>
  <c r="CY472"/>
  <c r="CZ472"/>
  <c r="DB472" s="1"/>
  <c r="DA472"/>
  <c r="DC472"/>
  <c r="A473"/>
  <c r="CX473"/>
  <c r="CY473"/>
  <c r="CZ473"/>
  <c r="DB473" s="1"/>
  <c r="DA473"/>
  <c r="DC473"/>
  <c r="A474"/>
  <c r="CX474"/>
  <c r="CY474"/>
  <c r="CZ474"/>
  <c r="DB474" s="1"/>
  <c r="DA474"/>
  <c r="DC474"/>
  <c r="A475"/>
  <c r="CX475"/>
  <c r="CY475"/>
  <c r="CZ475"/>
  <c r="DA475"/>
  <c r="DB475"/>
  <c r="DC475"/>
  <c r="A476"/>
  <c r="CX476"/>
  <c r="CY476"/>
  <c r="CZ476"/>
  <c r="DA476"/>
  <c r="DB476"/>
  <c r="DC476"/>
  <c r="A477"/>
  <c r="CX477"/>
  <c r="CY477"/>
  <c r="CZ477"/>
  <c r="DB477" s="1"/>
  <c r="DA477"/>
  <c r="DC477"/>
  <c r="A478"/>
  <c r="CX478"/>
  <c r="CY478"/>
  <c r="CZ478"/>
  <c r="DB478" s="1"/>
  <c r="DA478"/>
  <c r="DC478"/>
  <c r="A479"/>
  <c r="CX479"/>
  <c r="CY479"/>
  <c r="CZ479"/>
  <c r="DA479"/>
  <c r="DB479"/>
  <c r="DC479"/>
  <c r="A480"/>
  <c r="CX480"/>
  <c r="CY480"/>
  <c r="CZ480"/>
  <c r="DA480"/>
  <c r="DB480"/>
  <c r="DC480"/>
  <c r="A481"/>
  <c r="CX481"/>
  <c r="CY481"/>
  <c r="CZ481"/>
  <c r="DB481" s="1"/>
  <c r="DA481"/>
  <c r="DC481"/>
  <c r="A482"/>
  <c r="CX482"/>
  <c r="CY482"/>
  <c r="CZ482"/>
  <c r="DA482"/>
  <c r="DB482"/>
  <c r="DC482"/>
  <c r="A483"/>
  <c r="CX483"/>
  <c r="CY483"/>
  <c r="CZ483"/>
  <c r="DA483"/>
  <c r="DB483"/>
  <c r="DC483"/>
  <c r="A484"/>
  <c r="CX484"/>
  <c r="CY484"/>
  <c r="CZ484"/>
  <c r="DB484" s="1"/>
  <c r="DA484"/>
  <c r="DC484"/>
  <c r="A485"/>
  <c r="CX485"/>
  <c r="CY485"/>
  <c r="CZ485"/>
  <c r="DB485" s="1"/>
  <c r="DA485"/>
  <c r="DC485"/>
  <c r="A486"/>
  <c r="CX486"/>
  <c r="CY486"/>
  <c r="CZ486"/>
  <c r="DB486" s="1"/>
  <c r="DA486"/>
  <c r="DC486"/>
  <c r="A487"/>
  <c r="CX487"/>
  <c r="CY487"/>
  <c r="CZ487"/>
  <c r="DA487"/>
  <c r="DB487"/>
  <c r="DC487"/>
  <c r="A488"/>
  <c r="CX488"/>
  <c r="CY488"/>
  <c r="CZ488"/>
  <c r="DA488"/>
  <c r="DB488"/>
  <c r="DC488"/>
  <c r="A489"/>
  <c r="CX489"/>
  <c r="CY489"/>
  <c r="CZ489"/>
  <c r="DB489" s="1"/>
  <c r="DA489"/>
  <c r="DC489"/>
  <c r="A490"/>
  <c r="CX490"/>
  <c r="CY490"/>
  <c r="CZ490"/>
  <c r="DB490" s="1"/>
  <c r="DA490"/>
  <c r="DC490"/>
  <c r="A491"/>
  <c r="CX491"/>
  <c r="CY491"/>
  <c r="CZ491"/>
  <c r="DA491"/>
  <c r="DB491"/>
  <c r="DC491"/>
  <c r="A492"/>
  <c r="CX492"/>
  <c r="CY492"/>
  <c r="CZ492"/>
  <c r="DA492"/>
  <c r="DB492"/>
  <c r="DC492"/>
  <c r="A493"/>
  <c r="CX493"/>
  <c r="CY493"/>
  <c r="CZ493"/>
  <c r="DB493" s="1"/>
  <c r="DA493"/>
  <c r="DC493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I24"/>
  <c r="AC24"/>
  <c r="AE24"/>
  <c r="AD24" s="1"/>
  <c r="CR24" s="1"/>
  <c r="Q24" s="1"/>
  <c r="AF24"/>
  <c r="AG24"/>
  <c r="AH24"/>
  <c r="CV24" s="1"/>
  <c r="AI24"/>
  <c r="CW24" s="1"/>
  <c r="V24" s="1"/>
  <c r="AJ24"/>
  <c r="CX24" s="1"/>
  <c r="CQ24"/>
  <c r="P24" s="1"/>
  <c r="CU24"/>
  <c r="T24" s="1"/>
  <c r="FR24"/>
  <c r="GL24"/>
  <c r="GO24"/>
  <c r="GP24"/>
  <c r="GV24"/>
  <c r="HC24" s="1"/>
  <c r="GX24" s="1"/>
  <c r="C25"/>
  <c r="D25"/>
  <c r="AC25"/>
  <c r="AE25"/>
  <c r="AD25" s="1"/>
  <c r="CR25" s="1"/>
  <c r="Q25" s="1"/>
  <c r="AF25"/>
  <c r="AG25"/>
  <c r="AH25"/>
  <c r="CV25" s="1"/>
  <c r="U25" s="1"/>
  <c r="AI25"/>
  <c r="CW25" s="1"/>
  <c r="V25" s="1"/>
  <c r="AJ25"/>
  <c r="CX25" s="1"/>
  <c r="W25" s="1"/>
  <c r="CQ25"/>
  <c r="P25" s="1"/>
  <c r="CU25"/>
  <c r="T25" s="1"/>
  <c r="FR25"/>
  <c r="GL25"/>
  <c r="GO25"/>
  <c r="GP25"/>
  <c r="GV25"/>
  <c r="HC25" s="1"/>
  <c r="GX25" s="1"/>
  <c r="C26"/>
  <c r="D26"/>
  <c r="I26"/>
  <c r="U26"/>
  <c r="L58" i="5" s="1"/>
  <c r="Q58" s="1"/>
  <c r="AC26" i="1"/>
  <c r="AE26"/>
  <c r="H55" i="5" s="1"/>
  <c r="R55" s="1"/>
  <c r="AF26" i="1"/>
  <c r="AG26"/>
  <c r="CU26" s="1"/>
  <c r="T26" s="1"/>
  <c r="AH26"/>
  <c r="AI26"/>
  <c r="CW26" s="1"/>
  <c r="V26" s="1"/>
  <c r="AJ26"/>
  <c r="CT26"/>
  <c r="S26" s="1"/>
  <c r="CV26"/>
  <c r="CX26"/>
  <c r="W26" s="1"/>
  <c r="FR26"/>
  <c r="GL26"/>
  <c r="GO26"/>
  <c r="GP26"/>
  <c r="GV26"/>
  <c r="HC26" s="1"/>
  <c r="GX26"/>
  <c r="C27"/>
  <c r="D27"/>
  <c r="I27"/>
  <c r="AC27"/>
  <c r="AD27"/>
  <c r="CR27" s="1"/>
  <c r="Q27" s="1"/>
  <c r="AE27"/>
  <c r="AF27"/>
  <c r="AG27"/>
  <c r="AH27"/>
  <c r="CV27" s="1"/>
  <c r="U27" s="1"/>
  <c r="AI27"/>
  <c r="AJ27"/>
  <c r="CX27" s="1"/>
  <c r="W27" s="1"/>
  <c r="CQ27"/>
  <c r="P27" s="1"/>
  <c r="CS27"/>
  <c r="R27" s="1"/>
  <c r="CU27"/>
  <c r="T27" s="1"/>
  <c r="CW27"/>
  <c r="V27" s="1"/>
  <c r="FR27"/>
  <c r="GL27"/>
  <c r="GO27"/>
  <c r="GP27"/>
  <c r="GV27"/>
  <c r="HC27" s="1"/>
  <c r="GX27" s="1"/>
  <c r="C28"/>
  <c r="D28"/>
  <c r="AC28"/>
  <c r="H70" i="5" s="1"/>
  <c r="AD28" i="1"/>
  <c r="AE28"/>
  <c r="H69" i="5" s="1"/>
  <c r="R69" s="1"/>
  <c r="AF28" i="1"/>
  <c r="AG28"/>
  <c r="AH28"/>
  <c r="CV28" s="1"/>
  <c r="U28" s="1"/>
  <c r="AI28"/>
  <c r="AJ28"/>
  <c r="CX28" s="1"/>
  <c r="W28" s="1"/>
  <c r="CQ28"/>
  <c r="P28" s="1"/>
  <c r="CS28"/>
  <c r="R28" s="1"/>
  <c r="K69" i="5" s="1"/>
  <c r="CU28" i="1"/>
  <c r="T28" s="1"/>
  <c r="CW28"/>
  <c r="V28" s="1"/>
  <c r="FR28"/>
  <c r="GL28"/>
  <c r="GO28"/>
  <c r="GP28"/>
  <c r="GV28"/>
  <c r="HC28" s="1"/>
  <c r="GX28" s="1"/>
  <c r="C29"/>
  <c r="D29"/>
  <c r="I29"/>
  <c r="U29"/>
  <c r="AC29"/>
  <c r="AE29"/>
  <c r="AF29"/>
  <c r="AG29"/>
  <c r="CU29" s="1"/>
  <c r="T29" s="1"/>
  <c r="AH29"/>
  <c r="AI29"/>
  <c r="CW29" s="1"/>
  <c r="V29" s="1"/>
  <c r="AJ29"/>
  <c r="CT29"/>
  <c r="S29" s="1"/>
  <c r="K77" i="5" s="1"/>
  <c r="CV29" i="1"/>
  <c r="CX29"/>
  <c r="W29" s="1"/>
  <c r="FR29"/>
  <c r="GL29"/>
  <c r="GO29"/>
  <c r="GP29"/>
  <c r="GV29"/>
  <c r="HC29" s="1"/>
  <c r="GX29"/>
  <c r="V30"/>
  <c r="AC30"/>
  <c r="H82" i="5" s="1"/>
  <c r="G84" s="1"/>
  <c r="O84" s="1"/>
  <c r="AD30" i="1"/>
  <c r="CR30" s="1"/>
  <c r="Q30" s="1"/>
  <c r="AE30"/>
  <c r="AF30"/>
  <c r="AG30"/>
  <c r="CU30" s="1"/>
  <c r="T30" s="1"/>
  <c r="AH30"/>
  <c r="CV30" s="1"/>
  <c r="U30" s="1"/>
  <c r="L84" i="5" s="1"/>
  <c r="Q84" s="1"/>
  <c r="AI30" i="1"/>
  <c r="AJ30"/>
  <c r="CS30"/>
  <c r="R30" s="1"/>
  <c r="CT30"/>
  <c r="S30" s="1"/>
  <c r="CW30"/>
  <c r="CX30"/>
  <c r="W30" s="1"/>
  <c r="FR30"/>
  <c r="GL30"/>
  <c r="GO30"/>
  <c r="GP30"/>
  <c r="GV30"/>
  <c r="HC30"/>
  <c r="GX30" s="1"/>
  <c r="C31"/>
  <c r="D31"/>
  <c r="I31"/>
  <c r="AC31"/>
  <c r="AE31"/>
  <c r="AF31"/>
  <c r="AG31"/>
  <c r="AH31"/>
  <c r="CV31" s="1"/>
  <c r="U31" s="1"/>
  <c r="L91" i="5" s="1"/>
  <c r="Q91" s="1"/>
  <c r="AI31" i="1"/>
  <c r="CW31" s="1"/>
  <c r="V31" s="1"/>
  <c r="AJ31"/>
  <c r="CQ31"/>
  <c r="P31" s="1"/>
  <c r="CT31"/>
  <c r="S31" s="1"/>
  <c r="CU31"/>
  <c r="T31" s="1"/>
  <c r="CX31"/>
  <c r="W31" s="1"/>
  <c r="FR31"/>
  <c r="GL31"/>
  <c r="GO31"/>
  <c r="GP31"/>
  <c r="GV31"/>
  <c r="HC31" s="1"/>
  <c r="GX31" s="1"/>
  <c r="C32"/>
  <c r="D32"/>
  <c r="I32"/>
  <c r="AC32"/>
  <c r="AE32"/>
  <c r="H96" i="5" s="1"/>
  <c r="R96" s="1"/>
  <c r="AF32" i="1"/>
  <c r="AG32"/>
  <c r="CU32" s="1"/>
  <c r="T32" s="1"/>
  <c r="AH32"/>
  <c r="AI32"/>
  <c r="CW32" s="1"/>
  <c r="V32" s="1"/>
  <c r="AJ32"/>
  <c r="CX32" s="1"/>
  <c r="CQ32"/>
  <c r="P32" s="1"/>
  <c r="CV32"/>
  <c r="U32" s="1"/>
  <c r="FR32"/>
  <c r="GL32"/>
  <c r="GO32"/>
  <c r="GP32"/>
  <c r="GV32"/>
  <c r="HC32" s="1"/>
  <c r="GX32" s="1"/>
  <c r="C33"/>
  <c r="D33"/>
  <c r="S33"/>
  <c r="K102" i="5" s="1"/>
  <c r="AC33" i="1"/>
  <c r="H104" i="5" s="1"/>
  <c r="AE33" i="1"/>
  <c r="AD33" s="1"/>
  <c r="AF33"/>
  <c r="AG33"/>
  <c r="CU33" s="1"/>
  <c r="T33" s="1"/>
  <c r="AH33"/>
  <c r="CV33" s="1"/>
  <c r="U33" s="1"/>
  <c r="AI33"/>
  <c r="AJ33"/>
  <c r="CS33"/>
  <c r="R33" s="1"/>
  <c r="CT33"/>
  <c r="CW33"/>
  <c r="V33" s="1"/>
  <c r="CX33"/>
  <c r="W33" s="1"/>
  <c r="FR33"/>
  <c r="GL33"/>
  <c r="GO33"/>
  <c r="GP33"/>
  <c r="GV33"/>
  <c r="HC33" s="1"/>
  <c r="GX33" s="1"/>
  <c r="S34"/>
  <c r="AC34"/>
  <c r="H109" i="5" s="1"/>
  <c r="AE34" i="1"/>
  <c r="AD34" s="1"/>
  <c r="CR34" s="1"/>
  <c r="Q34" s="1"/>
  <c r="AF34"/>
  <c r="AG34"/>
  <c r="AH34"/>
  <c r="CV34" s="1"/>
  <c r="U34" s="1"/>
  <c r="L110" i="5" s="1"/>
  <c r="Q110" s="1"/>
  <c r="AI34" i="1"/>
  <c r="CW34" s="1"/>
  <c r="V34" s="1"/>
  <c r="AJ34"/>
  <c r="CS34"/>
  <c r="R34" s="1"/>
  <c r="CT34"/>
  <c r="CU34"/>
  <c r="T34" s="1"/>
  <c r="CX34"/>
  <c r="W34" s="1"/>
  <c r="FR34"/>
  <c r="GL34"/>
  <c r="GN34"/>
  <c r="GP34"/>
  <c r="GV34"/>
  <c r="HC34" s="1"/>
  <c r="GX34" s="1"/>
  <c r="I35"/>
  <c r="AC35"/>
  <c r="AE35"/>
  <c r="AD35" s="1"/>
  <c r="AF35"/>
  <c r="AG35"/>
  <c r="CU35" s="1"/>
  <c r="AH35"/>
  <c r="AI35"/>
  <c r="AJ35"/>
  <c r="CX35" s="1"/>
  <c r="CR35"/>
  <c r="Q35" s="1"/>
  <c r="CT35"/>
  <c r="S35" s="1"/>
  <c r="CV35"/>
  <c r="CW35"/>
  <c r="V35" s="1"/>
  <c r="FR35"/>
  <c r="GL35"/>
  <c r="GN35"/>
  <c r="GP35"/>
  <c r="GV35"/>
  <c r="HC35"/>
  <c r="GX35" s="1"/>
  <c r="C36"/>
  <c r="D36"/>
  <c r="U36"/>
  <c r="AC36"/>
  <c r="AE36"/>
  <c r="AF36"/>
  <c r="AG36"/>
  <c r="CU36" s="1"/>
  <c r="T36" s="1"/>
  <c r="AH36"/>
  <c r="AI36"/>
  <c r="CW36" s="1"/>
  <c r="V36" s="1"/>
  <c r="AJ36"/>
  <c r="CT36"/>
  <c r="S36" s="1"/>
  <c r="CV36"/>
  <c r="CX36"/>
  <c r="W36" s="1"/>
  <c r="FR36"/>
  <c r="GL36"/>
  <c r="GO36"/>
  <c r="GP36"/>
  <c r="GV36"/>
  <c r="HC36" s="1"/>
  <c r="GX36"/>
  <c r="C37"/>
  <c r="D37"/>
  <c r="AC37"/>
  <c r="AE37"/>
  <c r="AD37" s="1"/>
  <c r="H119" i="5" s="1"/>
  <c r="AF37" i="1"/>
  <c r="AG37"/>
  <c r="CU37" s="1"/>
  <c r="T37" s="1"/>
  <c r="AH37"/>
  <c r="AI37"/>
  <c r="AJ37"/>
  <c r="CR37"/>
  <c r="Q37" s="1"/>
  <c r="K119" i="5" s="1"/>
  <c r="CT37" i="1"/>
  <c r="S37" s="1"/>
  <c r="K118" i="5" s="1"/>
  <c r="CV37" i="1"/>
  <c r="U37" s="1"/>
  <c r="CW37"/>
  <c r="V37" s="1"/>
  <c r="CX37"/>
  <c r="W37" s="1"/>
  <c r="FR37"/>
  <c r="GL37"/>
  <c r="GO37"/>
  <c r="GP37"/>
  <c r="GV37"/>
  <c r="HC37"/>
  <c r="GX37" s="1"/>
  <c r="C38"/>
  <c r="D38"/>
  <c r="AC38"/>
  <c r="H127" i="5" s="1"/>
  <c r="AE38" i="1"/>
  <c r="AF38"/>
  <c r="AG38"/>
  <c r="AH38"/>
  <c r="CV38" s="1"/>
  <c r="U38" s="1"/>
  <c r="AI38"/>
  <c r="CW38" s="1"/>
  <c r="V38" s="1"/>
  <c r="AJ38"/>
  <c r="CU38"/>
  <c r="T38" s="1"/>
  <c r="CX38"/>
  <c r="W38" s="1"/>
  <c r="FR38"/>
  <c r="GL38"/>
  <c r="GO38"/>
  <c r="GP38"/>
  <c r="GV38"/>
  <c r="HC38" s="1"/>
  <c r="GX38"/>
  <c r="AC39"/>
  <c r="H132" i="5" s="1"/>
  <c r="AD39" i="1"/>
  <c r="AE39"/>
  <c r="AF39"/>
  <c r="AG39"/>
  <c r="AH39"/>
  <c r="CV39" s="1"/>
  <c r="U39" s="1"/>
  <c r="L133" i="5" s="1"/>
  <c r="Q133" s="1"/>
  <c r="AI39" i="1"/>
  <c r="CW39" s="1"/>
  <c r="V39" s="1"/>
  <c r="AJ39"/>
  <c r="CX39" s="1"/>
  <c r="W39" s="1"/>
  <c r="CQ39"/>
  <c r="P39" s="1"/>
  <c r="K132" i="5" s="1"/>
  <c r="J133" s="1"/>
  <c r="P133" s="1"/>
  <c r="CR39" i="1"/>
  <c r="Q39" s="1"/>
  <c r="CS39"/>
  <c r="R39" s="1"/>
  <c r="CU39"/>
  <c r="T39" s="1"/>
  <c r="FR39"/>
  <c r="GL39"/>
  <c r="GN39"/>
  <c r="GP39"/>
  <c r="GV39"/>
  <c r="HC39" s="1"/>
  <c r="GX39" s="1"/>
  <c r="I40"/>
  <c r="AC40"/>
  <c r="H134" i="5" s="1"/>
  <c r="AE40" i="1"/>
  <c r="AF40"/>
  <c r="AG40"/>
  <c r="AH40"/>
  <c r="AI40"/>
  <c r="CW40" s="1"/>
  <c r="V40" s="1"/>
  <c r="AJ40"/>
  <c r="CQ40"/>
  <c r="P40" s="1"/>
  <c r="K134" i="5" s="1"/>
  <c r="J136" s="1"/>
  <c r="P136" s="1"/>
  <c r="CT40" i="1"/>
  <c r="S40" s="1"/>
  <c r="CU40"/>
  <c r="T40" s="1"/>
  <c r="CV40"/>
  <c r="U40" s="1"/>
  <c r="L136" i="5" s="1"/>
  <c r="Q136" s="1"/>
  <c r="CX40" i="1"/>
  <c r="W40" s="1"/>
  <c r="FR40"/>
  <c r="GL40"/>
  <c r="GN40"/>
  <c r="GP40"/>
  <c r="GV40"/>
  <c r="HC40" s="1"/>
  <c r="GX40" s="1"/>
  <c r="C41"/>
  <c r="D41"/>
  <c r="AC41"/>
  <c r="CQ41" s="1"/>
  <c r="P41" s="1"/>
  <c r="AE41"/>
  <c r="AD41" s="1"/>
  <c r="H139" i="5" s="1"/>
  <c r="AF41" i="1"/>
  <c r="AG41"/>
  <c r="CU41" s="1"/>
  <c r="T41" s="1"/>
  <c r="AH41"/>
  <c r="AI41"/>
  <c r="CW41" s="1"/>
  <c r="V41" s="1"/>
  <c r="AJ41"/>
  <c r="CX41" s="1"/>
  <c r="W41" s="1"/>
  <c r="CS41"/>
  <c r="R41" s="1"/>
  <c r="CT41"/>
  <c r="S41" s="1"/>
  <c r="K138" i="5" s="1"/>
  <c r="CV41" i="1"/>
  <c r="U41" s="1"/>
  <c r="FR41"/>
  <c r="GL41"/>
  <c r="GO41"/>
  <c r="GP41"/>
  <c r="GV41"/>
  <c r="HC41" s="1"/>
  <c r="GX41" s="1"/>
  <c r="C42"/>
  <c r="D42"/>
  <c r="AC42"/>
  <c r="CQ42" s="1"/>
  <c r="P42" s="1"/>
  <c r="AE42"/>
  <c r="AF42"/>
  <c r="AG42"/>
  <c r="AH42"/>
  <c r="AI42"/>
  <c r="CW42" s="1"/>
  <c r="V42" s="1"/>
  <c r="AJ42"/>
  <c r="CX42" s="1"/>
  <c r="W42" s="1"/>
  <c r="CT42"/>
  <c r="S42" s="1"/>
  <c r="K145" i="5" s="1"/>
  <c r="CU42" i="1"/>
  <c r="T42" s="1"/>
  <c r="CV42"/>
  <c r="U42" s="1"/>
  <c r="FR42"/>
  <c r="GL42"/>
  <c r="GO42"/>
  <c r="GP42"/>
  <c r="GV42"/>
  <c r="HC42" s="1"/>
  <c r="GX42" s="1"/>
  <c r="C43"/>
  <c r="D43"/>
  <c r="AC43"/>
  <c r="AE43"/>
  <c r="AD43" s="1"/>
  <c r="AF43"/>
  <c r="AG43"/>
  <c r="CU43" s="1"/>
  <c r="T43" s="1"/>
  <c r="AH43"/>
  <c r="CV43" s="1"/>
  <c r="U43" s="1"/>
  <c r="AI43"/>
  <c r="CW43" s="1"/>
  <c r="V43" s="1"/>
  <c r="AJ43"/>
  <c r="CX43" s="1"/>
  <c r="W43" s="1"/>
  <c r="FR43"/>
  <c r="GL43"/>
  <c r="GO43"/>
  <c r="GP43"/>
  <c r="GV43"/>
  <c r="HC43"/>
  <c r="GX43" s="1"/>
  <c r="C44"/>
  <c r="D44"/>
  <c r="AC44"/>
  <c r="H162" i="5" s="1"/>
  <c r="AE44" i="1"/>
  <c r="CS44" s="1"/>
  <c r="R44" s="1"/>
  <c r="AF44"/>
  <c r="AG44"/>
  <c r="CU44" s="1"/>
  <c r="T44" s="1"/>
  <c r="AH44"/>
  <c r="AI44"/>
  <c r="CW44" s="1"/>
  <c r="V44" s="1"/>
  <c r="AJ44"/>
  <c r="CT44"/>
  <c r="S44" s="1"/>
  <c r="K160" i="5" s="1"/>
  <c r="CV44" i="1"/>
  <c r="U44" s="1"/>
  <c r="CX44"/>
  <c r="W44" s="1"/>
  <c r="CY44"/>
  <c r="X44" s="1"/>
  <c r="T159" i="5" s="1"/>
  <c r="FR44" i="1"/>
  <c r="GL44"/>
  <c r="GO44"/>
  <c r="GP44"/>
  <c r="GV44"/>
  <c r="HC44" s="1"/>
  <c r="GX44" s="1"/>
  <c r="I45"/>
  <c r="E166" i="5" s="1"/>
  <c r="V45" i="1"/>
  <c r="AC45"/>
  <c r="AD45"/>
  <c r="CR45" s="1"/>
  <c r="Q45" s="1"/>
  <c r="AE45"/>
  <c r="AF45"/>
  <c r="AG45"/>
  <c r="CU45" s="1"/>
  <c r="AH45"/>
  <c r="CV45" s="1"/>
  <c r="U45" s="1"/>
  <c r="AI45"/>
  <c r="AJ45"/>
  <c r="CX45" s="1"/>
  <c r="W45" s="1"/>
  <c r="CS45"/>
  <c r="R45" s="1"/>
  <c r="CT45"/>
  <c r="S45" s="1"/>
  <c r="CW45"/>
  <c r="FR45"/>
  <c r="GL45"/>
  <c r="GO45"/>
  <c r="GP45"/>
  <c r="GV45"/>
  <c r="HC45" s="1"/>
  <c r="GX45" s="1"/>
  <c r="AC46"/>
  <c r="H168" i="5" s="1"/>
  <c r="AE46" i="1"/>
  <c r="AD46" s="1"/>
  <c r="CR46" s="1"/>
  <c r="Q46" s="1"/>
  <c r="AF46"/>
  <c r="AG46"/>
  <c r="CU46" s="1"/>
  <c r="T46" s="1"/>
  <c r="AH46"/>
  <c r="CV46" s="1"/>
  <c r="U46" s="1"/>
  <c r="L169" i="5" s="1"/>
  <c r="Q169" s="1"/>
  <c r="AI46" i="1"/>
  <c r="AJ46"/>
  <c r="CX46" s="1"/>
  <c r="W46" s="1"/>
  <c r="CQ46"/>
  <c r="P46" s="1"/>
  <c r="K168" i="5" s="1"/>
  <c r="J169" s="1"/>
  <c r="P169" s="1"/>
  <c r="CT46" i="1"/>
  <c r="S46" s="1"/>
  <c r="CW46"/>
  <c r="V46" s="1"/>
  <c r="FR46"/>
  <c r="GL46"/>
  <c r="GN46"/>
  <c r="GP46"/>
  <c r="GV46"/>
  <c r="HC46"/>
  <c r="GX46" s="1"/>
  <c r="C47"/>
  <c r="D47"/>
  <c r="AC47"/>
  <c r="H173" i="5" s="1"/>
  <c r="AE47" i="1"/>
  <c r="AD47" s="1"/>
  <c r="H172" i="5" s="1"/>
  <c r="AF47" i="1"/>
  <c r="AG47"/>
  <c r="AH47"/>
  <c r="CV47" s="1"/>
  <c r="U47" s="1"/>
  <c r="AI47"/>
  <c r="AJ47"/>
  <c r="CX47" s="1"/>
  <c r="W47" s="1"/>
  <c r="CS47"/>
  <c r="R47" s="1"/>
  <c r="CU47"/>
  <c r="T47" s="1"/>
  <c r="CW47"/>
  <c r="V47" s="1"/>
  <c r="FR47"/>
  <c r="GL47"/>
  <c r="GO47"/>
  <c r="GP47"/>
  <c r="GV47"/>
  <c r="HC47" s="1"/>
  <c r="GX47" s="1"/>
  <c r="I48"/>
  <c r="E177" i="5" s="1"/>
  <c r="AC48" i="1"/>
  <c r="AE48"/>
  <c r="AF48"/>
  <c r="AG48"/>
  <c r="AH48"/>
  <c r="AI48"/>
  <c r="CW48" s="1"/>
  <c r="V48" s="1"/>
  <c r="AJ48"/>
  <c r="CQ48"/>
  <c r="P48" s="1"/>
  <c r="CT48"/>
  <c r="S48" s="1"/>
  <c r="CU48"/>
  <c r="T48" s="1"/>
  <c r="CV48"/>
  <c r="CX48"/>
  <c r="W48" s="1"/>
  <c r="FR48"/>
  <c r="GL48"/>
  <c r="GO48"/>
  <c r="GP48"/>
  <c r="GV48"/>
  <c r="HC48" s="1"/>
  <c r="AC49"/>
  <c r="H179" i="5" s="1"/>
  <c r="AD49" i="1"/>
  <c r="CR49" s="1"/>
  <c r="Q49" s="1"/>
  <c r="AE49"/>
  <c r="CS49" s="1"/>
  <c r="R49" s="1"/>
  <c r="AF49"/>
  <c r="AG49"/>
  <c r="CU49" s="1"/>
  <c r="T49" s="1"/>
  <c r="AH49"/>
  <c r="AI49"/>
  <c r="CW49" s="1"/>
  <c r="V49" s="1"/>
  <c r="AJ49"/>
  <c r="CX49" s="1"/>
  <c r="W49" s="1"/>
  <c r="CV49"/>
  <c r="U49" s="1"/>
  <c r="L180" i="5" s="1"/>
  <c r="Q180" s="1"/>
  <c r="FR49" i="1"/>
  <c r="GL49"/>
  <c r="GN49"/>
  <c r="GP49"/>
  <c r="GV49"/>
  <c r="HC49" s="1"/>
  <c r="GX49" s="1"/>
  <c r="C50"/>
  <c r="D50"/>
  <c r="AC50"/>
  <c r="H184" i="5" s="1"/>
  <c r="AE50" i="1"/>
  <c r="AD50" s="1"/>
  <c r="AF50"/>
  <c r="AG50"/>
  <c r="CU50" s="1"/>
  <c r="T50" s="1"/>
  <c r="AH50"/>
  <c r="AI50"/>
  <c r="CW50" s="1"/>
  <c r="V50" s="1"/>
  <c r="AJ50"/>
  <c r="CS50"/>
  <c r="R50" s="1"/>
  <c r="CV50"/>
  <c r="U50" s="1"/>
  <c r="CX50"/>
  <c r="W50" s="1"/>
  <c r="FR50"/>
  <c r="GL50"/>
  <c r="GO50"/>
  <c r="GP50"/>
  <c r="GV50"/>
  <c r="HC50"/>
  <c r="GX50" s="1"/>
  <c r="I51"/>
  <c r="E188" i="5" s="1"/>
  <c r="AC51" i="1"/>
  <c r="AE51"/>
  <c r="AF51"/>
  <c r="AG51"/>
  <c r="CU51" s="1"/>
  <c r="T51" s="1"/>
  <c r="AH51"/>
  <c r="AI51"/>
  <c r="CW51" s="1"/>
  <c r="V51" s="1"/>
  <c r="AJ51"/>
  <c r="CT51"/>
  <c r="S51" s="1"/>
  <c r="CV51"/>
  <c r="U51" s="1"/>
  <c r="CX51"/>
  <c r="W51" s="1"/>
  <c r="FR51"/>
  <c r="GL51"/>
  <c r="GO51"/>
  <c r="GP51"/>
  <c r="GV51"/>
  <c r="GX51"/>
  <c r="HC51"/>
  <c r="AC52"/>
  <c r="AE52"/>
  <c r="AD52" s="1"/>
  <c r="AF52"/>
  <c r="AG52"/>
  <c r="CU52" s="1"/>
  <c r="T52" s="1"/>
  <c r="AH52"/>
  <c r="AI52"/>
  <c r="CW52" s="1"/>
  <c r="V52" s="1"/>
  <c r="AJ52"/>
  <c r="CS52"/>
  <c r="R52" s="1"/>
  <c r="CT52"/>
  <c r="S52" s="1"/>
  <c r="CV52"/>
  <c r="U52" s="1"/>
  <c r="L191" i="5" s="1"/>
  <c r="Q191" s="1"/>
  <c r="CX52" i="1"/>
  <c r="W52" s="1"/>
  <c r="FR52"/>
  <c r="GL52"/>
  <c r="GN52"/>
  <c r="GP52"/>
  <c r="GV52"/>
  <c r="HC52"/>
  <c r="GX52" s="1"/>
  <c r="C53"/>
  <c r="D53"/>
  <c r="AC53"/>
  <c r="H196" i="5" s="1"/>
  <c r="AE53" i="1"/>
  <c r="AF53"/>
  <c r="AG53"/>
  <c r="AH53"/>
  <c r="AI53"/>
  <c r="CW53" s="1"/>
  <c r="V53" s="1"/>
  <c r="AJ53"/>
  <c r="CQ53"/>
  <c r="P53" s="1"/>
  <c r="K196" i="5" s="1"/>
  <c r="CT53" i="1"/>
  <c r="S53" s="1"/>
  <c r="CU53"/>
  <c r="T53" s="1"/>
  <c r="CV53"/>
  <c r="U53" s="1"/>
  <c r="CX53"/>
  <c r="W53" s="1"/>
  <c r="FR53"/>
  <c r="GL53"/>
  <c r="GN53"/>
  <c r="GP53"/>
  <c r="GV53"/>
  <c r="HC53" s="1"/>
  <c r="GX53" s="1"/>
  <c r="AC54"/>
  <c r="H201" i="5" s="1"/>
  <c r="AE54" i="1"/>
  <c r="AF54"/>
  <c r="AG54"/>
  <c r="AH54"/>
  <c r="CV54" s="1"/>
  <c r="U54" s="1"/>
  <c r="L202" i="5" s="1"/>
  <c r="Q202" s="1"/>
  <c r="AI54" i="1"/>
  <c r="CW54" s="1"/>
  <c r="V54" s="1"/>
  <c r="AJ54"/>
  <c r="CU54"/>
  <c r="T54" s="1"/>
  <c r="CX54"/>
  <c r="W54" s="1"/>
  <c r="FR54"/>
  <c r="GL54"/>
  <c r="GN54"/>
  <c r="GP54"/>
  <c r="GV54"/>
  <c r="HC54" s="1"/>
  <c r="GX54" s="1"/>
  <c r="C55"/>
  <c r="D55"/>
  <c r="AC55"/>
  <c r="AE55"/>
  <c r="AD55" s="1"/>
  <c r="AF55"/>
  <c r="AG55"/>
  <c r="CU55" s="1"/>
  <c r="T55" s="1"/>
  <c r="AH55"/>
  <c r="AI55"/>
  <c r="CW55" s="1"/>
  <c r="V55" s="1"/>
  <c r="AJ55"/>
  <c r="CT55"/>
  <c r="S55" s="1"/>
  <c r="K204" i="5" s="1"/>
  <c r="CV55" i="1"/>
  <c r="U55" s="1"/>
  <c r="CX55"/>
  <c r="W55" s="1"/>
  <c r="FR55"/>
  <c r="GL55"/>
  <c r="GO55"/>
  <c r="GP55"/>
  <c r="GV55"/>
  <c r="GX55"/>
  <c r="HC55"/>
  <c r="I56"/>
  <c r="AC56"/>
  <c r="AE56"/>
  <c r="AD56" s="1"/>
  <c r="AF56"/>
  <c r="AG56"/>
  <c r="AH56"/>
  <c r="CV56" s="1"/>
  <c r="U56" s="1"/>
  <c r="AI56"/>
  <c r="CW56" s="1"/>
  <c r="V56" s="1"/>
  <c r="AJ56"/>
  <c r="CX56" s="1"/>
  <c r="CU56"/>
  <c r="FR56"/>
  <c r="GL56"/>
  <c r="GO56"/>
  <c r="GP56"/>
  <c r="GV56"/>
  <c r="HC56" s="1"/>
  <c r="GX56" s="1"/>
  <c r="AC57"/>
  <c r="H212" i="5" s="1"/>
  <c r="AE57" i="1"/>
  <c r="AD57" s="1"/>
  <c r="AF57"/>
  <c r="AG57"/>
  <c r="AH57"/>
  <c r="AI57"/>
  <c r="CW57" s="1"/>
  <c r="V57" s="1"/>
  <c r="AJ57"/>
  <c r="CX57" s="1"/>
  <c r="W57" s="1"/>
  <c r="CQ57"/>
  <c r="P57" s="1"/>
  <c r="K212" i="5" s="1"/>
  <c r="J213" s="1"/>
  <c r="P213" s="1"/>
  <c r="CU57" i="1"/>
  <c r="T57" s="1"/>
  <c r="CV57"/>
  <c r="U57" s="1"/>
  <c r="L213" i="5" s="1"/>
  <c r="Q213" s="1"/>
  <c r="FR57" i="1"/>
  <c r="GL57"/>
  <c r="GO57"/>
  <c r="GP57"/>
  <c r="GV57"/>
  <c r="HC57"/>
  <c r="GX57" s="1"/>
  <c r="C58"/>
  <c r="D58"/>
  <c r="AC58"/>
  <c r="H218" i="5" s="1"/>
  <c r="AD58" i="1"/>
  <c r="AE58"/>
  <c r="H217" i="5" s="1"/>
  <c r="R217" s="1"/>
  <c r="AF58" i="1"/>
  <c r="AG58"/>
  <c r="AH58"/>
  <c r="CV58" s="1"/>
  <c r="U58" s="1"/>
  <c r="AI58"/>
  <c r="AJ58"/>
  <c r="CX58" s="1"/>
  <c r="W58" s="1"/>
  <c r="CS58"/>
  <c r="R58" s="1"/>
  <c r="K217" i="5" s="1"/>
  <c r="CT58" i="1"/>
  <c r="S58" s="1"/>
  <c r="K215" i="5" s="1"/>
  <c r="CU58" i="1"/>
  <c r="T58" s="1"/>
  <c r="CW58"/>
  <c r="V58" s="1"/>
  <c r="FR58"/>
  <c r="GL58"/>
  <c r="GO58"/>
  <c r="GP58"/>
  <c r="GV58"/>
  <c r="HC58" s="1"/>
  <c r="GX58" s="1"/>
  <c r="I59"/>
  <c r="AC59"/>
  <c r="CQ59" s="1"/>
  <c r="P59" s="1"/>
  <c r="AE59"/>
  <c r="AD59" s="1"/>
  <c r="CR59" s="1"/>
  <c r="AF59"/>
  <c r="CT59" s="1"/>
  <c r="S59" s="1"/>
  <c r="AG59"/>
  <c r="CU59" s="1"/>
  <c r="AH59"/>
  <c r="AI59"/>
  <c r="CW59" s="1"/>
  <c r="AJ59"/>
  <c r="CX59" s="1"/>
  <c r="W59" s="1"/>
  <c r="CS59"/>
  <c r="R59" s="1"/>
  <c r="CV59"/>
  <c r="U59" s="1"/>
  <c r="FR59"/>
  <c r="GL59"/>
  <c r="GO59"/>
  <c r="GP59"/>
  <c r="GV59"/>
  <c r="HC59"/>
  <c r="GX59" s="1"/>
  <c r="AC60"/>
  <c r="AE60"/>
  <c r="AD60" s="1"/>
  <c r="CR60" s="1"/>
  <c r="Q60" s="1"/>
  <c r="AF60"/>
  <c r="AG60"/>
  <c r="CU60" s="1"/>
  <c r="T60" s="1"/>
  <c r="AH60"/>
  <c r="CV60" s="1"/>
  <c r="U60" s="1"/>
  <c r="L224" i="5" s="1"/>
  <c r="Q224" s="1"/>
  <c r="AI60" i="1"/>
  <c r="CW60" s="1"/>
  <c r="V60" s="1"/>
  <c r="AJ60"/>
  <c r="CT60"/>
  <c r="S60" s="1"/>
  <c r="CX60"/>
  <c r="W60" s="1"/>
  <c r="FR60"/>
  <c r="GL60"/>
  <c r="GO60"/>
  <c r="GP60"/>
  <c r="GV60"/>
  <c r="GX60"/>
  <c r="HC60"/>
  <c r="C61"/>
  <c r="D61"/>
  <c r="AC61"/>
  <c r="H227" i="5" s="1"/>
  <c r="AE61" i="1"/>
  <c r="AF61"/>
  <c r="AG61"/>
  <c r="CU61" s="1"/>
  <c r="T61" s="1"/>
  <c r="AH61"/>
  <c r="AI61"/>
  <c r="CW61" s="1"/>
  <c r="V61" s="1"/>
  <c r="AJ61"/>
  <c r="CX61" s="1"/>
  <c r="W61" s="1"/>
  <c r="CV61"/>
  <c r="U61" s="1"/>
  <c r="FR61"/>
  <c r="GL61"/>
  <c r="GO61"/>
  <c r="GP61"/>
  <c r="GV61"/>
  <c r="HC61"/>
  <c r="GX61" s="1"/>
  <c r="AC62"/>
  <c r="H232" i="5" s="1"/>
  <c r="AE62" i="1"/>
  <c r="AF62"/>
  <c r="AG62"/>
  <c r="CU62" s="1"/>
  <c r="T62" s="1"/>
  <c r="AH62"/>
  <c r="AI62"/>
  <c r="CW62" s="1"/>
  <c r="V62" s="1"/>
  <c r="AJ62"/>
  <c r="CX62" s="1"/>
  <c r="W62" s="1"/>
  <c r="CV62"/>
  <c r="U62" s="1"/>
  <c r="L233" i="5" s="1"/>
  <c r="Q233" s="1"/>
  <c r="FR62" i="1"/>
  <c r="GL62"/>
  <c r="GO62"/>
  <c r="GP62"/>
  <c r="GV62"/>
  <c r="HC62"/>
  <c r="GX62" s="1"/>
  <c r="C63"/>
  <c r="D63"/>
  <c r="AC63"/>
  <c r="H237" i="5" s="1"/>
  <c r="AE63" i="1"/>
  <c r="AF63"/>
  <c r="AG63"/>
  <c r="CU63" s="1"/>
  <c r="T63" s="1"/>
  <c r="AH63"/>
  <c r="AI63"/>
  <c r="CW63" s="1"/>
  <c r="V63" s="1"/>
  <c r="AJ63"/>
  <c r="CT63"/>
  <c r="S63" s="1"/>
  <c r="K235" i="5" s="1"/>
  <c r="CV63" i="1"/>
  <c r="U63" s="1"/>
  <c r="CX63"/>
  <c r="W63" s="1"/>
  <c r="FR63"/>
  <c r="GL63"/>
  <c r="GO63"/>
  <c r="GP63"/>
  <c r="GV63"/>
  <c r="HC63" s="1"/>
  <c r="GX63"/>
  <c r="C64"/>
  <c r="D64"/>
  <c r="AC64"/>
  <c r="H246" i="5" s="1"/>
  <c r="AE64" i="1"/>
  <c r="H245" i="5" s="1"/>
  <c r="R245" s="1"/>
  <c r="AF64" i="1"/>
  <c r="AG64"/>
  <c r="CU64" s="1"/>
  <c r="T64" s="1"/>
  <c r="AH64"/>
  <c r="AI64"/>
  <c r="CW64" s="1"/>
  <c r="V64" s="1"/>
  <c r="AJ64"/>
  <c r="CX64" s="1"/>
  <c r="W64" s="1"/>
  <c r="CV64"/>
  <c r="U64" s="1"/>
  <c r="FR64"/>
  <c r="GL64"/>
  <c r="GO64"/>
  <c r="GP64"/>
  <c r="GV64"/>
  <c r="HC64"/>
  <c r="GX64" s="1"/>
  <c r="AC65"/>
  <c r="H251" i="5" s="1"/>
  <c r="AE65" i="1"/>
  <c r="AF65"/>
  <c r="AG65"/>
  <c r="CU65" s="1"/>
  <c r="T65" s="1"/>
  <c r="AH65"/>
  <c r="AI65"/>
  <c r="CW65" s="1"/>
  <c r="V65" s="1"/>
  <c r="AJ65"/>
  <c r="CX65" s="1"/>
  <c r="W65" s="1"/>
  <c r="CV65"/>
  <c r="U65" s="1"/>
  <c r="L252" i="5" s="1"/>
  <c r="Q252" s="1"/>
  <c r="FR65" i="1"/>
  <c r="GL65"/>
  <c r="GO65"/>
  <c r="GP65"/>
  <c r="GV65"/>
  <c r="HC65"/>
  <c r="GX65" s="1"/>
  <c r="AC66"/>
  <c r="H253" i="5" s="1"/>
  <c r="AE66" i="1"/>
  <c r="AF66"/>
  <c r="AG66"/>
  <c r="CU66" s="1"/>
  <c r="T66" s="1"/>
  <c r="AH66"/>
  <c r="AI66"/>
  <c r="CW66" s="1"/>
  <c r="V66" s="1"/>
  <c r="AJ66"/>
  <c r="CX66" s="1"/>
  <c r="W66" s="1"/>
  <c r="CV66"/>
  <c r="U66" s="1"/>
  <c r="L254" i="5" s="1"/>
  <c r="Q254" s="1"/>
  <c r="FR66" i="1"/>
  <c r="GL66"/>
  <c r="GO66"/>
  <c r="GP66"/>
  <c r="GV66"/>
  <c r="HC66"/>
  <c r="GX66" s="1"/>
  <c r="C67"/>
  <c r="D67"/>
  <c r="AC67"/>
  <c r="H259" i="5" s="1"/>
  <c r="AE67" i="1"/>
  <c r="H258" i="5" s="1"/>
  <c r="R258" s="1"/>
  <c r="AF67" i="1"/>
  <c r="AG67"/>
  <c r="CU67" s="1"/>
  <c r="T67" s="1"/>
  <c r="AH67"/>
  <c r="AI67"/>
  <c r="CW67" s="1"/>
  <c r="V67" s="1"/>
  <c r="AJ67"/>
  <c r="CX67" s="1"/>
  <c r="W67" s="1"/>
  <c r="CV67"/>
  <c r="U67" s="1"/>
  <c r="FR67"/>
  <c r="GL67"/>
  <c r="GO67"/>
  <c r="GP67"/>
  <c r="GV67"/>
  <c r="HC67" s="1"/>
  <c r="GX67" s="1"/>
  <c r="C68"/>
  <c r="D68"/>
  <c r="AC68"/>
  <c r="H268" i="5" s="1"/>
  <c r="AE68" i="1"/>
  <c r="H267" i="5" s="1"/>
  <c r="R267" s="1"/>
  <c r="AF68" i="1"/>
  <c r="AG68"/>
  <c r="CU68" s="1"/>
  <c r="T68" s="1"/>
  <c r="AH68"/>
  <c r="AI68"/>
  <c r="CW68" s="1"/>
  <c r="V68" s="1"/>
  <c r="AJ68"/>
  <c r="CT68"/>
  <c r="S68" s="1"/>
  <c r="K265" i="5" s="1"/>
  <c r="CV68" i="1"/>
  <c r="U68" s="1"/>
  <c r="CX68"/>
  <c r="W68" s="1"/>
  <c r="FR68"/>
  <c r="GL68"/>
  <c r="GO68"/>
  <c r="GP68"/>
  <c r="GV68"/>
  <c r="GX68"/>
  <c r="HC68"/>
  <c r="U69"/>
  <c r="L274" i="5" s="1"/>
  <c r="Q274" s="1"/>
  <c r="AC69" i="1"/>
  <c r="H273" i="5" s="1"/>
  <c r="AE69" i="1"/>
  <c r="AF69"/>
  <c r="AG69"/>
  <c r="CU69" s="1"/>
  <c r="T69" s="1"/>
  <c r="AH69"/>
  <c r="AI69"/>
  <c r="CW69" s="1"/>
  <c r="V69" s="1"/>
  <c r="AJ69"/>
  <c r="CT69"/>
  <c r="S69" s="1"/>
  <c r="CV69"/>
  <c r="CX69"/>
  <c r="W69" s="1"/>
  <c r="FR69"/>
  <c r="GL69"/>
  <c r="GO69"/>
  <c r="GP69"/>
  <c r="GV69"/>
  <c r="GX69"/>
  <c r="HC69"/>
  <c r="AC70"/>
  <c r="H275" i="5" s="1"/>
  <c r="AE70" i="1"/>
  <c r="AF70"/>
  <c r="AG70"/>
  <c r="CU70" s="1"/>
  <c r="T70" s="1"/>
  <c r="AH70"/>
  <c r="AI70"/>
  <c r="CW70" s="1"/>
  <c r="V70" s="1"/>
  <c r="AJ70"/>
  <c r="CX70" s="1"/>
  <c r="W70" s="1"/>
  <c r="CV70"/>
  <c r="U70" s="1"/>
  <c r="L276" i="5" s="1"/>
  <c r="Q276" s="1"/>
  <c r="FR70" i="1"/>
  <c r="GL70"/>
  <c r="GO70"/>
  <c r="GP70"/>
  <c r="GV70"/>
  <c r="HC70"/>
  <c r="GX70" s="1"/>
  <c r="C71"/>
  <c r="D71"/>
  <c r="U71"/>
  <c r="AC71"/>
  <c r="H280" i="5" s="1"/>
  <c r="AE71" i="1"/>
  <c r="AF71"/>
  <c r="AG71"/>
  <c r="CU71" s="1"/>
  <c r="T71" s="1"/>
  <c r="AH71"/>
  <c r="AI71"/>
  <c r="CW71" s="1"/>
  <c r="V71" s="1"/>
  <c r="AJ71"/>
  <c r="CT71"/>
  <c r="S71" s="1"/>
  <c r="K278" i="5" s="1"/>
  <c r="CV71" i="1"/>
  <c r="CX71"/>
  <c r="W71" s="1"/>
  <c r="FR71"/>
  <c r="GL71"/>
  <c r="GN71"/>
  <c r="GP71"/>
  <c r="GV71"/>
  <c r="HC71" s="1"/>
  <c r="GX71" s="1"/>
  <c r="C72"/>
  <c r="D72"/>
  <c r="AC72"/>
  <c r="H289" i="5" s="1"/>
  <c r="AE72" i="1"/>
  <c r="H288" i="5" s="1"/>
  <c r="R288" s="1"/>
  <c r="AF72" i="1"/>
  <c r="AG72"/>
  <c r="CU72" s="1"/>
  <c r="T72" s="1"/>
  <c r="AH72"/>
  <c r="AI72"/>
  <c r="CW72" s="1"/>
  <c r="V72" s="1"/>
  <c r="AJ72"/>
  <c r="CT72"/>
  <c r="S72" s="1"/>
  <c r="K286" i="5" s="1"/>
  <c r="CV72" i="1"/>
  <c r="U72" s="1"/>
  <c r="CX72"/>
  <c r="W72" s="1"/>
  <c r="FR72"/>
  <c r="GL72"/>
  <c r="GO72"/>
  <c r="GP72"/>
  <c r="GV72"/>
  <c r="GX72"/>
  <c r="HC72"/>
  <c r="I73"/>
  <c r="E293" i="5" s="1"/>
  <c r="AC73" i="1"/>
  <c r="AD73"/>
  <c r="AE73"/>
  <c r="AF73"/>
  <c r="AG73"/>
  <c r="AH73"/>
  <c r="CV73" s="1"/>
  <c r="U73" s="1"/>
  <c r="AI73"/>
  <c r="AJ73"/>
  <c r="CX73" s="1"/>
  <c r="CQ73"/>
  <c r="P73" s="1"/>
  <c r="CS73"/>
  <c r="R73" s="1"/>
  <c r="CU73"/>
  <c r="CW73"/>
  <c r="V73" s="1"/>
  <c r="FR73"/>
  <c r="GL73"/>
  <c r="GO73"/>
  <c r="GP73"/>
  <c r="GV73"/>
  <c r="HC73" s="1"/>
  <c r="AC74"/>
  <c r="H295" i="5" s="1"/>
  <c r="AE74" i="1"/>
  <c r="AD74" s="1"/>
  <c r="CR74" s="1"/>
  <c r="Q74" s="1"/>
  <c r="AF74"/>
  <c r="AG74"/>
  <c r="AH74"/>
  <c r="CV74" s="1"/>
  <c r="U74" s="1"/>
  <c r="L296" i="5" s="1"/>
  <c r="Q296" s="1"/>
  <c r="AI74" i="1"/>
  <c r="CW74" s="1"/>
  <c r="V74" s="1"/>
  <c r="AJ74"/>
  <c r="CX74" s="1"/>
  <c r="W74" s="1"/>
  <c r="CQ74"/>
  <c r="P74" s="1"/>
  <c r="K295" i="5" s="1"/>
  <c r="J296" s="1"/>
  <c r="P296" s="1"/>
  <c r="CU74" i="1"/>
  <c r="T74" s="1"/>
  <c r="FR74"/>
  <c r="GL74"/>
  <c r="GN74"/>
  <c r="GP74"/>
  <c r="GV74"/>
  <c r="HC74" s="1"/>
  <c r="GX74" s="1"/>
  <c r="AC75"/>
  <c r="H297" i="5" s="1"/>
  <c r="AE75" i="1"/>
  <c r="AD75" s="1"/>
  <c r="AF75"/>
  <c r="AG75"/>
  <c r="AH75"/>
  <c r="CV75" s="1"/>
  <c r="U75" s="1"/>
  <c r="L298" i="5" s="1"/>
  <c r="Q298" s="1"/>
  <c r="AI75" i="1"/>
  <c r="CW75" s="1"/>
  <c r="V75" s="1"/>
  <c r="AJ75"/>
  <c r="CX75" s="1"/>
  <c r="W75" s="1"/>
  <c r="CQ75"/>
  <c r="P75" s="1"/>
  <c r="K297" i="5" s="1"/>
  <c r="J298" s="1"/>
  <c r="P298" s="1"/>
  <c r="CU75" i="1"/>
  <c r="T75" s="1"/>
  <c r="FR75"/>
  <c r="GL75"/>
  <c r="GN75"/>
  <c r="GP75"/>
  <c r="GV75"/>
  <c r="HC75" s="1"/>
  <c r="GX75" s="1"/>
  <c r="AC76"/>
  <c r="H299" i="5" s="1"/>
  <c r="AE76" i="1"/>
  <c r="AD76" s="1"/>
  <c r="AF76"/>
  <c r="AG76"/>
  <c r="AH76"/>
  <c r="CV76" s="1"/>
  <c r="U76" s="1"/>
  <c r="L300" i="5" s="1"/>
  <c r="Q300" s="1"/>
  <c r="AI76" i="1"/>
  <c r="CW76" s="1"/>
  <c r="V76" s="1"/>
  <c r="AJ76"/>
  <c r="CX76" s="1"/>
  <c r="W76" s="1"/>
  <c r="CQ76"/>
  <c r="P76" s="1"/>
  <c r="K299" i="5" s="1"/>
  <c r="J300" s="1"/>
  <c r="P300" s="1"/>
  <c r="CU76" i="1"/>
  <c r="T76" s="1"/>
  <c r="FR76"/>
  <c r="GL76"/>
  <c r="GN76"/>
  <c r="GP76"/>
  <c r="GV76"/>
  <c r="HC76" s="1"/>
  <c r="GX76" s="1"/>
  <c r="AC77"/>
  <c r="H301" i="5" s="1"/>
  <c r="AE77" i="1"/>
  <c r="AD77" s="1"/>
  <c r="CR77" s="1"/>
  <c r="Q77" s="1"/>
  <c r="AF77"/>
  <c r="AG77"/>
  <c r="AH77"/>
  <c r="CV77" s="1"/>
  <c r="U77" s="1"/>
  <c r="L302" i="5" s="1"/>
  <c r="Q302" s="1"/>
  <c r="AI77" i="1"/>
  <c r="CW77" s="1"/>
  <c r="V77" s="1"/>
  <c r="AJ77"/>
  <c r="CX77" s="1"/>
  <c r="W77" s="1"/>
  <c r="CQ77"/>
  <c r="P77" s="1"/>
  <c r="K301" i="5" s="1"/>
  <c r="J302" s="1"/>
  <c r="P302" s="1"/>
  <c r="CU77" i="1"/>
  <c r="T77" s="1"/>
  <c r="FR77"/>
  <c r="GL77"/>
  <c r="GO77"/>
  <c r="GP77"/>
  <c r="GV77"/>
  <c r="HC77" s="1"/>
  <c r="GX77" s="1"/>
  <c r="AC78"/>
  <c r="H303" i="5" s="1"/>
  <c r="AE78" i="1"/>
  <c r="AD78" s="1"/>
  <c r="AF78"/>
  <c r="AG78"/>
  <c r="AH78"/>
  <c r="CV78" s="1"/>
  <c r="U78" s="1"/>
  <c r="L304" i="5" s="1"/>
  <c r="Q304" s="1"/>
  <c r="AI78" i="1"/>
  <c r="CW78" s="1"/>
  <c r="V78" s="1"/>
  <c r="AJ78"/>
  <c r="CX78" s="1"/>
  <c r="W78" s="1"/>
  <c r="CQ78"/>
  <c r="P78" s="1"/>
  <c r="K303" i="5" s="1"/>
  <c r="J304" s="1"/>
  <c r="P304" s="1"/>
  <c r="CU78" i="1"/>
  <c r="T78" s="1"/>
  <c r="FR78"/>
  <c r="GL78"/>
  <c r="GN78"/>
  <c r="GP78"/>
  <c r="GV78"/>
  <c r="HC78" s="1"/>
  <c r="GX78" s="1"/>
  <c r="C79"/>
  <c r="D79"/>
  <c r="AC79"/>
  <c r="H308" i="5" s="1"/>
  <c r="AE79" i="1"/>
  <c r="AD79" s="1"/>
  <c r="AF79"/>
  <c r="AG79"/>
  <c r="AH79"/>
  <c r="CV79" s="1"/>
  <c r="U79" s="1"/>
  <c r="AI79"/>
  <c r="CW79" s="1"/>
  <c r="V79" s="1"/>
  <c r="AJ79"/>
  <c r="CX79" s="1"/>
  <c r="W79" s="1"/>
  <c r="CQ79"/>
  <c r="P79" s="1"/>
  <c r="CU79"/>
  <c r="T79" s="1"/>
  <c r="FR79"/>
  <c r="GL79"/>
  <c r="GO79"/>
  <c r="GP79"/>
  <c r="GV79"/>
  <c r="HC79" s="1"/>
  <c r="GX79" s="1"/>
  <c r="AC80"/>
  <c r="H313" i="5" s="1"/>
  <c r="AE80" i="1"/>
  <c r="AD80" s="1"/>
  <c r="AF80"/>
  <c r="AG80"/>
  <c r="AH80"/>
  <c r="CV80" s="1"/>
  <c r="U80" s="1"/>
  <c r="L314" i="5" s="1"/>
  <c r="Q314" s="1"/>
  <c r="AI80" i="1"/>
  <c r="CW80" s="1"/>
  <c r="V80" s="1"/>
  <c r="AJ80"/>
  <c r="CX80" s="1"/>
  <c r="W80" s="1"/>
  <c r="CQ80"/>
  <c r="P80" s="1"/>
  <c r="K313" i="5" s="1"/>
  <c r="J314" s="1"/>
  <c r="P314" s="1"/>
  <c r="CU80" i="1"/>
  <c r="T80" s="1"/>
  <c r="FR80"/>
  <c r="GL80"/>
  <c r="GO80"/>
  <c r="GP80"/>
  <c r="GV80"/>
  <c r="HC80" s="1"/>
  <c r="GX80" s="1"/>
  <c r="T81"/>
  <c r="AC81"/>
  <c r="H315" i="5" s="1"/>
  <c r="AD81" i="1"/>
  <c r="CR81" s="1"/>
  <c r="Q81" s="1"/>
  <c r="AE81"/>
  <c r="AF81"/>
  <c r="AG81"/>
  <c r="AH81"/>
  <c r="CV81" s="1"/>
  <c r="U81" s="1"/>
  <c r="L316" i="5" s="1"/>
  <c r="Q316" s="1"/>
  <c r="AI81" i="1"/>
  <c r="AJ81"/>
  <c r="CX81" s="1"/>
  <c r="W81" s="1"/>
  <c r="CQ81"/>
  <c r="P81" s="1"/>
  <c r="CS81"/>
  <c r="R81" s="1"/>
  <c r="CU81"/>
  <c r="CW81"/>
  <c r="V81" s="1"/>
  <c r="FR81"/>
  <c r="GL81"/>
  <c r="GO81"/>
  <c r="GP81"/>
  <c r="GV81"/>
  <c r="HC81"/>
  <c r="GX81" s="1"/>
  <c r="C82"/>
  <c r="D82"/>
  <c r="T82"/>
  <c r="AC82"/>
  <c r="H320" i="5" s="1"/>
  <c r="AD82" i="1"/>
  <c r="AE82"/>
  <c r="AF82"/>
  <c r="AG82"/>
  <c r="AH82"/>
  <c r="CV82" s="1"/>
  <c r="U82" s="1"/>
  <c r="AI82"/>
  <c r="AJ82"/>
  <c r="CX82" s="1"/>
  <c r="W82" s="1"/>
  <c r="CQ82"/>
  <c r="P82" s="1"/>
  <c r="CS82"/>
  <c r="R82" s="1"/>
  <c r="CU82"/>
  <c r="CW82"/>
  <c r="V82" s="1"/>
  <c r="FR82"/>
  <c r="GL82"/>
  <c r="GO82"/>
  <c r="GP82"/>
  <c r="GV82"/>
  <c r="HC82" s="1"/>
  <c r="GX82" s="1"/>
  <c r="C84"/>
  <c r="D84"/>
  <c r="AC84"/>
  <c r="H329" i="5" s="1"/>
  <c r="AE84" i="1"/>
  <c r="AD84" s="1"/>
  <c r="AF84"/>
  <c r="AG84"/>
  <c r="AH84"/>
  <c r="CV84" s="1"/>
  <c r="U84" s="1"/>
  <c r="AI84"/>
  <c r="CW84" s="1"/>
  <c r="V84" s="1"/>
  <c r="AJ84"/>
  <c r="CX84" s="1"/>
  <c r="W84" s="1"/>
  <c r="CQ84"/>
  <c r="P84" s="1"/>
  <c r="CU84"/>
  <c r="T84" s="1"/>
  <c r="FR84"/>
  <c r="GL84"/>
  <c r="GO84"/>
  <c r="GP84"/>
  <c r="GV84"/>
  <c r="HC84"/>
  <c r="GX84" s="1"/>
  <c r="I85"/>
  <c r="E333" i="5" s="1"/>
  <c r="U85" i="1"/>
  <c r="AC85"/>
  <c r="AE85"/>
  <c r="AF85"/>
  <c r="AG85"/>
  <c r="CU85" s="1"/>
  <c r="T85" s="1"/>
  <c r="AH85"/>
  <c r="AI85"/>
  <c r="CW85" s="1"/>
  <c r="V85" s="1"/>
  <c r="AJ85"/>
  <c r="CT85"/>
  <c r="S85" s="1"/>
  <c r="CV85"/>
  <c r="CX85"/>
  <c r="W85" s="1"/>
  <c r="FR85"/>
  <c r="GL85"/>
  <c r="GO85"/>
  <c r="GP85"/>
  <c r="GV85"/>
  <c r="GX85"/>
  <c r="HC85"/>
  <c r="AC86"/>
  <c r="H335" i="5" s="1"/>
  <c r="AE86" i="1"/>
  <c r="AF86"/>
  <c r="AG86"/>
  <c r="CU86" s="1"/>
  <c r="T86" s="1"/>
  <c r="AH86"/>
  <c r="AI86"/>
  <c r="CW86" s="1"/>
  <c r="V86" s="1"/>
  <c r="AJ86"/>
  <c r="CX86" s="1"/>
  <c r="W86" s="1"/>
  <c r="CV86"/>
  <c r="U86" s="1"/>
  <c r="L336" i="5" s="1"/>
  <c r="Q336" s="1"/>
  <c r="FR86" i="1"/>
  <c r="GL86"/>
  <c r="GN86"/>
  <c r="GP86"/>
  <c r="GV86"/>
  <c r="HC86"/>
  <c r="GX86" s="1"/>
  <c r="C87"/>
  <c r="D87"/>
  <c r="AC87"/>
  <c r="H341" i="5" s="1"/>
  <c r="AE87" i="1"/>
  <c r="H340" i="5" s="1"/>
  <c r="R340" s="1"/>
  <c r="AF87" i="1"/>
  <c r="AG87"/>
  <c r="CU87" s="1"/>
  <c r="T87" s="1"/>
  <c r="AH87"/>
  <c r="AI87"/>
  <c r="CW87" s="1"/>
  <c r="V87" s="1"/>
  <c r="AJ87"/>
  <c r="CX87" s="1"/>
  <c r="W87" s="1"/>
  <c r="CV87"/>
  <c r="U87" s="1"/>
  <c r="FR87"/>
  <c r="GL87"/>
  <c r="GO87"/>
  <c r="GP87"/>
  <c r="GV87"/>
  <c r="HC87" s="1"/>
  <c r="GX87" s="1"/>
  <c r="C88"/>
  <c r="D88"/>
  <c r="AC88"/>
  <c r="H350" i="5" s="1"/>
  <c r="AE88" i="1"/>
  <c r="H349" i="5" s="1"/>
  <c r="R349" s="1"/>
  <c r="AF88" i="1"/>
  <c r="AG88"/>
  <c r="CU88" s="1"/>
  <c r="T88" s="1"/>
  <c r="AH88"/>
  <c r="AI88"/>
  <c r="CW88" s="1"/>
  <c r="V88" s="1"/>
  <c r="AJ88"/>
  <c r="CX88" s="1"/>
  <c r="W88" s="1"/>
  <c r="CV88"/>
  <c r="U88" s="1"/>
  <c r="FR88"/>
  <c r="GL88"/>
  <c r="GO88"/>
  <c r="GP88"/>
  <c r="GV88"/>
  <c r="HC88"/>
  <c r="GX88" s="1"/>
  <c r="I89"/>
  <c r="E354" i="5" s="1"/>
  <c r="AC89" i="1"/>
  <c r="AE89"/>
  <c r="AD89" s="1"/>
  <c r="AF89"/>
  <c r="AG89"/>
  <c r="AH89"/>
  <c r="CV89" s="1"/>
  <c r="AI89"/>
  <c r="CW89" s="1"/>
  <c r="AJ89"/>
  <c r="CX89" s="1"/>
  <c r="CQ89"/>
  <c r="CU89"/>
  <c r="FR89"/>
  <c r="GL89"/>
  <c r="GO89"/>
  <c r="GP89"/>
  <c r="GV89"/>
  <c r="HC89" s="1"/>
  <c r="GX89" s="1"/>
  <c r="T90"/>
  <c r="AC90"/>
  <c r="H356" i="5" s="1"/>
  <c r="AD90" i="1"/>
  <c r="CR90" s="1"/>
  <c r="Q90" s="1"/>
  <c r="AE90"/>
  <c r="AF90"/>
  <c r="AG90"/>
  <c r="AH90"/>
  <c r="CV90" s="1"/>
  <c r="U90" s="1"/>
  <c r="L357" i="5" s="1"/>
  <c r="Q357" s="1"/>
  <c r="AI90" i="1"/>
  <c r="AJ90"/>
  <c r="CX90" s="1"/>
  <c r="W90" s="1"/>
  <c r="CQ90"/>
  <c r="P90" s="1"/>
  <c r="CS90"/>
  <c r="R90" s="1"/>
  <c r="CU90"/>
  <c r="CW90"/>
  <c r="V90" s="1"/>
  <c r="FR90"/>
  <c r="GL90"/>
  <c r="GO90"/>
  <c r="GP90"/>
  <c r="GV90"/>
  <c r="HC90" s="1"/>
  <c r="GX90" s="1"/>
  <c r="C91"/>
  <c r="D91"/>
  <c r="AC91"/>
  <c r="H361" i="5" s="1"/>
  <c r="AE91" i="1"/>
  <c r="AD91" s="1"/>
  <c r="AF91"/>
  <c r="AG91"/>
  <c r="AH91"/>
  <c r="CV91" s="1"/>
  <c r="U91" s="1"/>
  <c r="AI91"/>
  <c r="CW91" s="1"/>
  <c r="V91" s="1"/>
  <c r="AJ91"/>
  <c r="CX91" s="1"/>
  <c r="W91" s="1"/>
  <c r="CQ91"/>
  <c r="P91" s="1"/>
  <c r="K361" i="5" s="1"/>
  <c r="CU91" i="1"/>
  <c r="T91" s="1"/>
  <c r="FR91"/>
  <c r="GL91"/>
  <c r="GO91"/>
  <c r="GP91"/>
  <c r="GV91"/>
  <c r="HC91" s="1"/>
  <c r="GX91" s="1"/>
  <c r="C92"/>
  <c r="D92"/>
  <c r="AC92"/>
  <c r="H369" i="5" s="1"/>
  <c r="AE92" i="1"/>
  <c r="AD92" s="1"/>
  <c r="AF92"/>
  <c r="AG92"/>
  <c r="AH92"/>
  <c r="CV92" s="1"/>
  <c r="U92" s="1"/>
  <c r="AI92"/>
  <c r="CW92" s="1"/>
  <c r="V92" s="1"/>
  <c r="AJ92"/>
  <c r="CX92" s="1"/>
  <c r="W92" s="1"/>
  <c r="CQ92"/>
  <c r="P92" s="1"/>
  <c r="CU92"/>
  <c r="T92" s="1"/>
  <c r="FR92"/>
  <c r="GL92"/>
  <c r="GO92"/>
  <c r="GP92"/>
  <c r="GV92"/>
  <c r="HC92" s="1"/>
  <c r="GX92" s="1"/>
  <c r="I93"/>
  <c r="AC93"/>
  <c r="AE93"/>
  <c r="CS93" s="1"/>
  <c r="R93" s="1"/>
  <c r="AF93"/>
  <c r="AG93"/>
  <c r="CU93" s="1"/>
  <c r="T93" s="1"/>
  <c r="AH93"/>
  <c r="AI93"/>
  <c r="CW93" s="1"/>
  <c r="V93" s="1"/>
  <c r="AJ93"/>
  <c r="CT93"/>
  <c r="S93" s="1"/>
  <c r="CY93" s="1"/>
  <c r="X93" s="1"/>
  <c r="CV93"/>
  <c r="U93" s="1"/>
  <c r="CX93"/>
  <c r="W93" s="1"/>
  <c r="CZ93"/>
  <c r="Y93" s="1"/>
  <c r="FR93"/>
  <c r="GL93"/>
  <c r="GO93"/>
  <c r="GP93"/>
  <c r="GV93"/>
  <c r="HC93" s="1"/>
  <c r="GX93"/>
  <c r="C94"/>
  <c r="D94"/>
  <c r="AC94"/>
  <c r="H377" i="5" s="1"/>
  <c r="AE94" i="1"/>
  <c r="AD94" s="1"/>
  <c r="H376" i="5" s="1"/>
  <c r="AF94" i="1"/>
  <c r="AG94"/>
  <c r="CU94" s="1"/>
  <c r="T94" s="1"/>
  <c r="AH94"/>
  <c r="AI94"/>
  <c r="AJ94"/>
  <c r="CR94"/>
  <c r="Q94" s="1"/>
  <c r="K376" i="5" s="1"/>
  <c r="CS94" i="1"/>
  <c r="R94" s="1"/>
  <c r="CV94"/>
  <c r="U94" s="1"/>
  <c r="CW94"/>
  <c r="V94" s="1"/>
  <c r="CX94"/>
  <c r="W94" s="1"/>
  <c r="FR94"/>
  <c r="GL94"/>
  <c r="GO94"/>
  <c r="GP94"/>
  <c r="GV94"/>
  <c r="GX94"/>
  <c r="HC94"/>
  <c r="I95"/>
  <c r="E381" i="5" s="1"/>
  <c r="AC95" i="1"/>
  <c r="AE95"/>
  <c r="AD95" s="1"/>
  <c r="AF95"/>
  <c r="AG95"/>
  <c r="AH95"/>
  <c r="AI95"/>
  <c r="CW95" s="1"/>
  <c r="AJ95"/>
  <c r="CX95" s="1"/>
  <c r="W95" s="1"/>
  <c r="CS95"/>
  <c r="R95" s="1"/>
  <c r="CU95"/>
  <c r="CV95"/>
  <c r="U95" s="1"/>
  <c r="FR95"/>
  <c r="GL95"/>
  <c r="GO95"/>
  <c r="GP95"/>
  <c r="GV95"/>
  <c r="HC95"/>
  <c r="GX95" s="1"/>
  <c r="AC96"/>
  <c r="H383" i="5" s="1"/>
  <c r="AD96" i="1"/>
  <c r="AE96"/>
  <c r="AF96"/>
  <c r="AG96"/>
  <c r="AH96"/>
  <c r="CV96" s="1"/>
  <c r="U96" s="1"/>
  <c r="L384" i="5" s="1"/>
  <c r="Q384" s="1"/>
  <c r="AI96" i="1"/>
  <c r="AJ96"/>
  <c r="CX96" s="1"/>
  <c r="W96" s="1"/>
  <c r="CQ96"/>
  <c r="P96" s="1"/>
  <c r="CR96"/>
  <c r="Q96" s="1"/>
  <c r="CS96"/>
  <c r="R96" s="1"/>
  <c r="CU96"/>
  <c r="T96" s="1"/>
  <c r="CW96"/>
  <c r="V96" s="1"/>
  <c r="FR96"/>
  <c r="GL96"/>
  <c r="GN96"/>
  <c r="GP96"/>
  <c r="GV96"/>
  <c r="HC96" s="1"/>
  <c r="GX96" s="1"/>
  <c r="C97"/>
  <c r="D97"/>
  <c r="AC97"/>
  <c r="H389" i="5" s="1"/>
  <c r="AD97" i="1"/>
  <c r="AE97"/>
  <c r="H388" i="5" s="1"/>
  <c r="R388" s="1"/>
  <c r="AF97" i="1"/>
  <c r="AG97"/>
  <c r="AH97"/>
  <c r="CV97" s="1"/>
  <c r="U97" s="1"/>
  <c r="AI97"/>
  <c r="AJ97"/>
  <c r="CQ97"/>
  <c r="P97" s="1"/>
  <c r="K389" i="5" s="1"/>
  <c r="CS97" i="1"/>
  <c r="R97" s="1"/>
  <c r="K388" i="5" s="1"/>
  <c r="CU97" i="1"/>
  <c r="T97" s="1"/>
  <c r="CW97"/>
  <c r="V97" s="1"/>
  <c r="CX97"/>
  <c r="W97" s="1"/>
  <c r="FR97"/>
  <c r="GL97"/>
  <c r="GO97"/>
  <c r="GP97"/>
  <c r="GV97"/>
  <c r="HC97" s="1"/>
  <c r="GX97" s="1"/>
  <c r="C98"/>
  <c r="D98"/>
  <c r="V98"/>
  <c r="AC98"/>
  <c r="H398" i="5" s="1"/>
  <c r="AE98" i="1"/>
  <c r="AF98"/>
  <c r="AG98"/>
  <c r="AH98"/>
  <c r="AI98"/>
  <c r="CW98" s="1"/>
  <c r="AJ98"/>
  <c r="CX98" s="1"/>
  <c r="W98" s="1"/>
  <c r="CS98"/>
  <c r="R98" s="1"/>
  <c r="K397" i="5" s="1"/>
  <c r="CU98" i="1"/>
  <c r="T98" s="1"/>
  <c r="CV98"/>
  <c r="U98" s="1"/>
  <c r="FR98"/>
  <c r="GL98"/>
  <c r="GO98"/>
  <c r="GP98"/>
  <c r="GV98"/>
  <c r="HC98" s="1"/>
  <c r="GX98" s="1"/>
  <c r="I99"/>
  <c r="E402" i="5" s="1"/>
  <c r="W99" i="1"/>
  <c r="AC99"/>
  <c r="AE99"/>
  <c r="AD99" s="1"/>
  <c r="CR99" s="1"/>
  <c r="Q99" s="1"/>
  <c r="AF99"/>
  <c r="AG99"/>
  <c r="CU99" s="1"/>
  <c r="T99" s="1"/>
  <c r="AH99"/>
  <c r="CV99" s="1"/>
  <c r="U99" s="1"/>
  <c r="AI99"/>
  <c r="AJ99"/>
  <c r="CQ99"/>
  <c r="P99" s="1"/>
  <c r="CT99"/>
  <c r="S99" s="1"/>
  <c r="CW99"/>
  <c r="V99" s="1"/>
  <c r="CX99"/>
  <c r="FR99"/>
  <c r="GL99"/>
  <c r="GO99"/>
  <c r="GP99"/>
  <c r="GV99"/>
  <c r="HC99" s="1"/>
  <c r="GX99" s="1"/>
  <c r="AC100"/>
  <c r="H404" i="5" s="1"/>
  <c r="AE100" i="1"/>
  <c r="AD100" s="1"/>
  <c r="CR100" s="1"/>
  <c r="Q100" s="1"/>
  <c r="AF100"/>
  <c r="AG100"/>
  <c r="CU100" s="1"/>
  <c r="T100" s="1"/>
  <c r="AH100"/>
  <c r="CV100" s="1"/>
  <c r="U100" s="1"/>
  <c r="L405" i="5" s="1"/>
  <c r="Q405" s="1"/>
  <c r="AI100" i="1"/>
  <c r="AJ100"/>
  <c r="CQ100"/>
  <c r="P100" s="1"/>
  <c r="CT100"/>
  <c r="S100" s="1"/>
  <c r="CW100"/>
  <c r="V100" s="1"/>
  <c r="CX100"/>
  <c r="W100" s="1"/>
  <c r="FR100"/>
  <c r="GL100"/>
  <c r="GO100"/>
  <c r="GP100"/>
  <c r="GV100"/>
  <c r="HC100" s="1"/>
  <c r="GX100" s="1"/>
  <c r="C101"/>
  <c r="D101"/>
  <c r="AC101"/>
  <c r="H410" i="5" s="1"/>
  <c r="AE101" i="1"/>
  <c r="AF101"/>
  <c r="AG101"/>
  <c r="AH101"/>
  <c r="CV101" s="1"/>
  <c r="U101" s="1"/>
  <c r="AI101"/>
  <c r="AJ101"/>
  <c r="CX101" s="1"/>
  <c r="W101" s="1"/>
  <c r="CS101"/>
  <c r="R101" s="1"/>
  <c r="K409" i="5" s="1"/>
  <c r="CU101" i="1"/>
  <c r="T101" s="1"/>
  <c r="CW101"/>
  <c r="V101" s="1"/>
  <c r="FR101"/>
  <c r="GL101"/>
  <c r="GO101"/>
  <c r="GP101"/>
  <c r="GV101"/>
  <c r="HC101"/>
  <c r="GX101" s="1"/>
  <c r="I102"/>
  <c r="E414" i="5" s="1"/>
  <c r="AC102" i="1"/>
  <c r="AE102"/>
  <c r="CS102" s="1"/>
  <c r="R102" s="1"/>
  <c r="CY102" s="1"/>
  <c r="X102" s="1"/>
  <c r="T414" i="5" s="1"/>
  <c r="AF102" i="1"/>
  <c r="AG102"/>
  <c r="AH102"/>
  <c r="AI102"/>
  <c r="CW102" s="1"/>
  <c r="V102" s="1"/>
  <c r="AJ102"/>
  <c r="CQ102"/>
  <c r="P102" s="1"/>
  <c r="CT102"/>
  <c r="S102" s="1"/>
  <c r="CU102"/>
  <c r="T102" s="1"/>
  <c r="CV102"/>
  <c r="U102" s="1"/>
  <c r="CX102"/>
  <c r="W102" s="1"/>
  <c r="CZ102"/>
  <c r="Y102" s="1"/>
  <c r="V414" i="5" s="1"/>
  <c r="FR102" i="1"/>
  <c r="GL102"/>
  <c r="GO102"/>
  <c r="GP102"/>
  <c r="GV102"/>
  <c r="HC102" s="1"/>
  <c r="GX102"/>
  <c r="AC103"/>
  <c r="H416" i="5" s="1"/>
  <c r="AD103" i="1"/>
  <c r="AE103"/>
  <c r="CS103" s="1"/>
  <c r="R103" s="1"/>
  <c r="AF103"/>
  <c r="AG103"/>
  <c r="AH103"/>
  <c r="CV103" s="1"/>
  <c r="U103" s="1"/>
  <c r="L417" i="5" s="1"/>
  <c r="Q417" s="1"/>
  <c r="AI103" i="1"/>
  <c r="CW103" s="1"/>
  <c r="V103" s="1"/>
  <c r="AJ103"/>
  <c r="CX103" s="1"/>
  <c r="W103" s="1"/>
  <c r="CQ103"/>
  <c r="P103" s="1"/>
  <c r="K416" i="5" s="1"/>
  <c r="J417" s="1"/>
  <c r="P417" s="1"/>
  <c r="CR103" i="1"/>
  <c r="Q103" s="1"/>
  <c r="CU103"/>
  <c r="T103" s="1"/>
  <c r="FR103"/>
  <c r="GL103"/>
  <c r="GO103"/>
  <c r="GP103"/>
  <c r="GV103"/>
  <c r="HC103" s="1"/>
  <c r="GX103" s="1"/>
  <c r="C104"/>
  <c r="D104"/>
  <c r="AC104"/>
  <c r="AE104"/>
  <c r="AD104" s="1"/>
  <c r="AF104"/>
  <c r="AG104"/>
  <c r="CU104" s="1"/>
  <c r="T104" s="1"/>
  <c r="AH104"/>
  <c r="CV104" s="1"/>
  <c r="U104" s="1"/>
  <c r="AI104"/>
  <c r="AJ104"/>
  <c r="CX104" s="1"/>
  <c r="W104" s="1"/>
  <c r="CS104"/>
  <c r="R104" s="1"/>
  <c r="CT104"/>
  <c r="S104" s="1"/>
  <c r="K419" i="5" s="1"/>
  <c r="CW104" i="1"/>
  <c r="V104" s="1"/>
  <c r="FR104"/>
  <c r="GL104"/>
  <c r="GO104"/>
  <c r="GP104"/>
  <c r="GV104"/>
  <c r="HC104"/>
  <c r="GX104" s="1"/>
  <c r="C105"/>
  <c r="D105"/>
  <c r="AC105"/>
  <c r="H429" i="5" s="1"/>
  <c r="AE105" i="1"/>
  <c r="AF105"/>
  <c r="AG105"/>
  <c r="AH105"/>
  <c r="CV105" s="1"/>
  <c r="U105" s="1"/>
  <c r="AI105"/>
  <c r="CW105" s="1"/>
  <c r="V105" s="1"/>
  <c r="AJ105"/>
  <c r="CT105"/>
  <c r="S105" s="1"/>
  <c r="K427" i="5" s="1"/>
  <c r="CU105" i="1"/>
  <c r="T105" s="1"/>
  <c r="CX105"/>
  <c r="W105" s="1"/>
  <c r="FR105"/>
  <c r="GL105"/>
  <c r="GO105"/>
  <c r="GP105"/>
  <c r="GV105"/>
  <c r="HC105" s="1"/>
  <c r="GX105"/>
  <c r="I106"/>
  <c r="AC106"/>
  <c r="AE106"/>
  <c r="AD106" s="1"/>
  <c r="CR106" s="1"/>
  <c r="Q106" s="1"/>
  <c r="AF106"/>
  <c r="AG106"/>
  <c r="CU106" s="1"/>
  <c r="T106" s="1"/>
  <c r="AH106"/>
  <c r="CV106" s="1"/>
  <c r="U106" s="1"/>
  <c r="AI106"/>
  <c r="AJ106"/>
  <c r="CS106"/>
  <c r="R106" s="1"/>
  <c r="CT106"/>
  <c r="S106" s="1"/>
  <c r="CW106"/>
  <c r="V106" s="1"/>
  <c r="CX106"/>
  <c r="W106" s="1"/>
  <c r="FR106"/>
  <c r="GL106"/>
  <c r="GO106"/>
  <c r="GP106"/>
  <c r="GV106"/>
  <c r="HC106" s="1"/>
  <c r="GX106" s="1"/>
  <c r="C107"/>
  <c r="D107"/>
  <c r="AC107"/>
  <c r="H438" i="5" s="1"/>
  <c r="AE107" i="1"/>
  <c r="AF107"/>
  <c r="AG107"/>
  <c r="AH107"/>
  <c r="AI107"/>
  <c r="CW107" s="1"/>
  <c r="V107" s="1"/>
  <c r="AJ107"/>
  <c r="CX107" s="1"/>
  <c r="W107" s="1"/>
  <c r="CS107"/>
  <c r="R107" s="1"/>
  <c r="K437" i="5" s="1"/>
  <c r="CU107" i="1"/>
  <c r="T107" s="1"/>
  <c r="CV107"/>
  <c r="U107" s="1"/>
  <c r="FR107"/>
  <c r="GL107"/>
  <c r="GO107"/>
  <c r="GP107"/>
  <c r="GV107"/>
  <c r="GX107"/>
  <c r="HC107"/>
  <c r="C108"/>
  <c r="D108"/>
  <c r="V108"/>
  <c r="AC108"/>
  <c r="AD108"/>
  <c r="AE108"/>
  <c r="H446" i="5" s="1"/>
  <c r="R446" s="1"/>
  <c r="AF108" i="1"/>
  <c r="AG108"/>
  <c r="AH108"/>
  <c r="CV108" s="1"/>
  <c r="U108" s="1"/>
  <c r="AI108"/>
  <c r="AJ108"/>
  <c r="CX108" s="1"/>
  <c r="W108" s="1"/>
  <c r="CS108"/>
  <c r="R108" s="1"/>
  <c r="K446" i="5" s="1"/>
  <c r="CU108" i="1"/>
  <c r="T108" s="1"/>
  <c r="CW108"/>
  <c r="FR108"/>
  <c r="GL108"/>
  <c r="GO108"/>
  <c r="GP108"/>
  <c r="GV108"/>
  <c r="HC108" s="1"/>
  <c r="GX108" s="1"/>
  <c r="C110"/>
  <c r="D110"/>
  <c r="AC110"/>
  <c r="H455" i="5" s="1"/>
  <c r="AE110" i="1"/>
  <c r="AD110" s="1"/>
  <c r="AF110"/>
  <c r="AG110"/>
  <c r="CU110" s="1"/>
  <c r="T110" s="1"/>
  <c r="AH110"/>
  <c r="CV110" s="1"/>
  <c r="U110" s="1"/>
  <c r="AI110"/>
  <c r="AJ110"/>
  <c r="CX110" s="1"/>
  <c r="W110" s="1"/>
  <c r="CQ110"/>
  <c r="P110" s="1"/>
  <c r="K455" i="5" s="1"/>
  <c r="CS110" i="1"/>
  <c r="R110" s="1"/>
  <c r="CW110"/>
  <c r="V110" s="1"/>
  <c r="FR110"/>
  <c r="GL110"/>
  <c r="GO110"/>
  <c r="GP110"/>
  <c r="GV110"/>
  <c r="HC110" s="1"/>
  <c r="GX110" s="1"/>
  <c r="I111"/>
  <c r="AC111"/>
  <c r="H460" i="5" s="1"/>
  <c r="AE111" i="1"/>
  <c r="AF111"/>
  <c r="AG111"/>
  <c r="AH111"/>
  <c r="AI111"/>
  <c r="CW111" s="1"/>
  <c r="V111" s="1"/>
  <c r="AJ111"/>
  <c r="CX111" s="1"/>
  <c r="W111" s="1"/>
  <c r="CT111"/>
  <c r="S111" s="1"/>
  <c r="CU111"/>
  <c r="T111" s="1"/>
  <c r="CV111"/>
  <c r="U111" s="1"/>
  <c r="L462" i="5" s="1"/>
  <c r="Q462" s="1"/>
  <c r="FR111" i="1"/>
  <c r="GL111"/>
  <c r="GN111"/>
  <c r="GP111"/>
  <c r="GV111"/>
  <c r="HC111" s="1"/>
  <c r="GX111" s="1"/>
  <c r="W112"/>
  <c r="AC112"/>
  <c r="H463" i="5" s="1"/>
  <c r="AE112" i="1"/>
  <c r="CS112" s="1"/>
  <c r="R112" s="1"/>
  <c r="AF112"/>
  <c r="AG112"/>
  <c r="AH112"/>
  <c r="CV112" s="1"/>
  <c r="U112" s="1"/>
  <c r="L464" i="5" s="1"/>
  <c r="Q464" s="1"/>
  <c r="AI112" i="1"/>
  <c r="CW112" s="1"/>
  <c r="V112" s="1"/>
  <c r="AJ112"/>
  <c r="CQ112"/>
  <c r="P112" s="1"/>
  <c r="K463" i="5" s="1"/>
  <c r="J464" s="1"/>
  <c r="P464" s="1"/>
  <c r="CT112" i="1"/>
  <c r="S112" s="1"/>
  <c r="CU112"/>
  <c r="T112" s="1"/>
  <c r="CX112"/>
  <c r="FR112"/>
  <c r="GL112"/>
  <c r="GN112"/>
  <c r="GP112"/>
  <c r="GV112"/>
  <c r="HC112" s="1"/>
  <c r="GX112" s="1"/>
  <c r="C113"/>
  <c r="D113"/>
  <c r="T113"/>
  <c r="AC113"/>
  <c r="H468" i="5" s="1"/>
  <c r="AD113" i="1"/>
  <c r="AE113"/>
  <c r="CS113" s="1"/>
  <c r="R113" s="1"/>
  <c r="AF113"/>
  <c r="AG113"/>
  <c r="AH113"/>
  <c r="CV113" s="1"/>
  <c r="U113" s="1"/>
  <c r="AI113"/>
  <c r="CW113" s="1"/>
  <c r="V113" s="1"/>
  <c r="AJ113"/>
  <c r="CQ113"/>
  <c r="P113" s="1"/>
  <c r="K468" i="5" s="1"/>
  <c r="CT113" i="1"/>
  <c r="S113" s="1"/>
  <c r="CU113"/>
  <c r="CX113"/>
  <c r="W113" s="1"/>
  <c r="FR113"/>
  <c r="GL113"/>
  <c r="GO113"/>
  <c r="GP113"/>
  <c r="GV113"/>
  <c r="HC113" s="1"/>
  <c r="GX113" s="1"/>
  <c r="C114"/>
  <c r="D114"/>
  <c r="AC114"/>
  <c r="AE114"/>
  <c r="AD114" s="1"/>
  <c r="AF114"/>
  <c r="AG114"/>
  <c r="CU114" s="1"/>
  <c r="T114" s="1"/>
  <c r="AH114"/>
  <c r="CV114" s="1"/>
  <c r="U114" s="1"/>
  <c r="AI114"/>
  <c r="AJ114"/>
  <c r="CX114" s="1"/>
  <c r="W114" s="1"/>
  <c r="CS114"/>
  <c r="R114" s="1"/>
  <c r="CT114"/>
  <c r="S114" s="1"/>
  <c r="K474" i="5" s="1"/>
  <c r="CW114" i="1"/>
  <c r="V114" s="1"/>
  <c r="FR114"/>
  <c r="GL114"/>
  <c r="GO114"/>
  <c r="GP114"/>
  <c r="GV114"/>
  <c r="HC114" s="1"/>
  <c r="GX114" s="1"/>
  <c r="I115"/>
  <c r="R115"/>
  <c r="AC115"/>
  <c r="AB115" s="1"/>
  <c r="AE115"/>
  <c r="AD115" s="1"/>
  <c r="AF115"/>
  <c r="CT115" s="1"/>
  <c r="S115" s="1"/>
  <c r="AG115"/>
  <c r="AH115"/>
  <c r="CV115" s="1"/>
  <c r="U115" s="1"/>
  <c r="AI115"/>
  <c r="AJ115"/>
  <c r="CX115" s="1"/>
  <c r="W115" s="1"/>
  <c r="CR115"/>
  <c r="Q115" s="1"/>
  <c r="CS115"/>
  <c r="CU115"/>
  <c r="T115" s="1"/>
  <c r="CW115"/>
  <c r="V115" s="1"/>
  <c r="FR115"/>
  <c r="GL115"/>
  <c r="GO115"/>
  <c r="GP115"/>
  <c r="GV115"/>
  <c r="GX115"/>
  <c r="HC115"/>
  <c r="C116"/>
  <c r="D116"/>
  <c r="AC116"/>
  <c r="AE116"/>
  <c r="AD116" s="1"/>
  <c r="CR116" s="1"/>
  <c r="Q116" s="1"/>
  <c r="AF116"/>
  <c r="AG116"/>
  <c r="CU116" s="1"/>
  <c r="T116" s="1"/>
  <c r="AH116"/>
  <c r="CV116" s="1"/>
  <c r="U116" s="1"/>
  <c r="AI116"/>
  <c r="AJ116"/>
  <c r="CQ116"/>
  <c r="P116" s="1"/>
  <c r="CT116"/>
  <c r="S116" s="1"/>
  <c r="CW116"/>
  <c r="V116" s="1"/>
  <c r="CX116"/>
  <c r="W116" s="1"/>
  <c r="FR116"/>
  <c r="GL116"/>
  <c r="GO116"/>
  <c r="GP116"/>
  <c r="GV116"/>
  <c r="HC116" s="1"/>
  <c r="GX116" s="1"/>
  <c r="AC117"/>
  <c r="AD117"/>
  <c r="CR117" s="1"/>
  <c r="Q117" s="1"/>
  <c r="AE117"/>
  <c r="AF117"/>
  <c r="CT117" s="1"/>
  <c r="S117" s="1"/>
  <c r="CZ117" s="1"/>
  <c r="Y117" s="1"/>
  <c r="AG117"/>
  <c r="AH117"/>
  <c r="CV117" s="1"/>
  <c r="U117" s="1"/>
  <c r="AI117"/>
  <c r="AJ117"/>
  <c r="CQ117"/>
  <c r="P117" s="1"/>
  <c r="CS117"/>
  <c r="R117" s="1"/>
  <c r="CU117"/>
  <c r="T117" s="1"/>
  <c r="CW117"/>
  <c r="V117" s="1"/>
  <c r="CX117"/>
  <c r="W117" s="1"/>
  <c r="FR117"/>
  <c r="GL117"/>
  <c r="GN117"/>
  <c r="GP117"/>
  <c r="GV117"/>
  <c r="HC117" s="1"/>
  <c r="GX117" s="1"/>
  <c r="AC118"/>
  <c r="AE118"/>
  <c r="AD118" s="1"/>
  <c r="CR118" s="1"/>
  <c r="Q118" s="1"/>
  <c r="AF118"/>
  <c r="AG118"/>
  <c r="CU118" s="1"/>
  <c r="T118" s="1"/>
  <c r="AH118"/>
  <c r="CV118" s="1"/>
  <c r="U118" s="1"/>
  <c r="AI118"/>
  <c r="AJ118"/>
  <c r="CQ118"/>
  <c r="P118" s="1"/>
  <c r="CT118"/>
  <c r="S118" s="1"/>
  <c r="CW118"/>
  <c r="V118" s="1"/>
  <c r="CX118"/>
  <c r="W118" s="1"/>
  <c r="FR118"/>
  <c r="GL118"/>
  <c r="GN118"/>
  <c r="GP118"/>
  <c r="GV118"/>
  <c r="HC118" s="1"/>
  <c r="GX118" s="1"/>
  <c r="C119"/>
  <c r="D119"/>
  <c r="R119"/>
  <c r="AC119"/>
  <c r="AB119" s="1"/>
  <c r="AE119"/>
  <c r="AD119" s="1"/>
  <c r="AF119"/>
  <c r="CT119" s="1"/>
  <c r="S119" s="1"/>
  <c r="AG119"/>
  <c r="AH119"/>
  <c r="CV119" s="1"/>
  <c r="U119" s="1"/>
  <c r="AI119"/>
  <c r="AJ119"/>
  <c r="CX119" s="1"/>
  <c r="W119" s="1"/>
  <c r="CR119"/>
  <c r="Q119" s="1"/>
  <c r="CS119"/>
  <c r="CU119"/>
  <c r="T119" s="1"/>
  <c r="CW119"/>
  <c r="V119" s="1"/>
  <c r="FR119"/>
  <c r="GL119"/>
  <c r="GO119"/>
  <c r="GP119"/>
  <c r="GV119"/>
  <c r="GX119"/>
  <c r="HC119"/>
  <c r="C120"/>
  <c r="D120"/>
  <c r="AC120"/>
  <c r="AE120"/>
  <c r="AD120" s="1"/>
  <c r="CR120" s="1"/>
  <c r="Q120" s="1"/>
  <c r="AF120"/>
  <c r="AG120"/>
  <c r="CU120" s="1"/>
  <c r="T120" s="1"/>
  <c r="AH120"/>
  <c r="CV120" s="1"/>
  <c r="U120" s="1"/>
  <c r="AI120"/>
  <c r="AJ120"/>
  <c r="CQ120"/>
  <c r="P120" s="1"/>
  <c r="CT120"/>
  <c r="S120" s="1"/>
  <c r="CW120"/>
  <c r="V120" s="1"/>
  <c r="CX120"/>
  <c r="W120" s="1"/>
  <c r="FR120"/>
  <c r="GL120"/>
  <c r="GO120"/>
  <c r="GP120"/>
  <c r="GV120"/>
  <c r="HC120" s="1"/>
  <c r="GX120" s="1"/>
  <c r="I121"/>
  <c r="S121"/>
  <c r="AC121"/>
  <c r="CQ121" s="1"/>
  <c r="P121" s="1"/>
  <c r="AE121"/>
  <c r="AD121" s="1"/>
  <c r="CR121" s="1"/>
  <c r="Q121" s="1"/>
  <c r="AF121"/>
  <c r="AG121"/>
  <c r="CU121" s="1"/>
  <c r="T121" s="1"/>
  <c r="AH121"/>
  <c r="AI121"/>
  <c r="CW121" s="1"/>
  <c r="V121" s="1"/>
  <c r="AJ121"/>
  <c r="CS121"/>
  <c r="R121" s="1"/>
  <c r="CT121"/>
  <c r="CV121"/>
  <c r="CX121"/>
  <c r="W121" s="1"/>
  <c r="FR121"/>
  <c r="GL121"/>
  <c r="GO121"/>
  <c r="GP121"/>
  <c r="GV121"/>
  <c r="HC121"/>
  <c r="C122"/>
  <c r="D122"/>
  <c r="AC122"/>
  <c r="H484" i="5" s="1"/>
  <c r="AE122" i="1"/>
  <c r="CS122" s="1"/>
  <c r="R122" s="1"/>
  <c r="AF122"/>
  <c r="AG122"/>
  <c r="AH122"/>
  <c r="CV122" s="1"/>
  <c r="U122" s="1"/>
  <c r="AI122"/>
  <c r="CW122" s="1"/>
  <c r="V122" s="1"/>
  <c r="AJ122"/>
  <c r="CQ122"/>
  <c r="P122" s="1"/>
  <c r="K484" i="5" s="1"/>
  <c r="CT122" i="1"/>
  <c r="S122" s="1"/>
  <c r="CU122"/>
  <c r="T122" s="1"/>
  <c r="CX122"/>
  <c r="W122" s="1"/>
  <c r="CY122"/>
  <c r="X122" s="1"/>
  <c r="T481" i="5" s="1"/>
  <c r="FR122" i="1"/>
  <c r="GL122"/>
  <c r="GO122"/>
  <c r="GP122"/>
  <c r="GV122"/>
  <c r="HC122" s="1"/>
  <c r="GX122" s="1"/>
  <c r="I123"/>
  <c r="E488" i="5" s="1"/>
  <c r="AC123" i="1"/>
  <c r="AE123"/>
  <c r="AD123" s="1"/>
  <c r="CR123" s="1"/>
  <c r="Q123" s="1"/>
  <c r="AF123"/>
  <c r="AG123"/>
  <c r="CU123" s="1"/>
  <c r="T123" s="1"/>
  <c r="AH123"/>
  <c r="CV123" s="1"/>
  <c r="AI123"/>
  <c r="AJ123"/>
  <c r="CQ123"/>
  <c r="P123" s="1"/>
  <c r="CT123"/>
  <c r="S123" s="1"/>
  <c r="CW123"/>
  <c r="V123" s="1"/>
  <c r="CX123"/>
  <c r="FR123"/>
  <c r="GL123"/>
  <c r="GO123"/>
  <c r="GP123"/>
  <c r="GV123"/>
  <c r="HC123" s="1"/>
  <c r="GX123" s="1"/>
  <c r="AC124"/>
  <c r="H490" i="5" s="1"/>
  <c r="AE124" i="1"/>
  <c r="AD124" s="1"/>
  <c r="CR124" s="1"/>
  <c r="Q124" s="1"/>
  <c r="AF124"/>
  <c r="AG124"/>
  <c r="CU124" s="1"/>
  <c r="T124" s="1"/>
  <c r="AH124"/>
  <c r="CV124" s="1"/>
  <c r="U124" s="1"/>
  <c r="L491" i="5" s="1"/>
  <c r="Q491" s="1"/>
  <c r="AI124" i="1"/>
  <c r="AJ124"/>
  <c r="CQ124"/>
  <c r="P124" s="1"/>
  <c r="K490" i="5" s="1"/>
  <c r="J491" s="1"/>
  <c r="P491" s="1"/>
  <c r="CT124" i="1"/>
  <c r="S124" s="1"/>
  <c r="CW124"/>
  <c r="V124" s="1"/>
  <c r="CX124"/>
  <c r="W124" s="1"/>
  <c r="FR124"/>
  <c r="GL124"/>
  <c r="GN124"/>
  <c r="GP124"/>
  <c r="GV124"/>
  <c r="HC124" s="1"/>
  <c r="GX124" s="1"/>
  <c r="C125"/>
  <c r="D125"/>
  <c r="AC125"/>
  <c r="AB125" s="1"/>
  <c r="AE125"/>
  <c r="AD125" s="1"/>
  <c r="AF125"/>
  <c r="CT125" s="1"/>
  <c r="S125" s="1"/>
  <c r="AG125"/>
  <c r="AH125"/>
  <c r="CV125" s="1"/>
  <c r="U125" s="1"/>
  <c r="AI125"/>
  <c r="AJ125"/>
  <c r="CX125" s="1"/>
  <c r="W125" s="1"/>
  <c r="CR125"/>
  <c r="Q125" s="1"/>
  <c r="CS125"/>
  <c r="R125" s="1"/>
  <c r="CZ125" s="1"/>
  <c r="Y125" s="1"/>
  <c r="CU125"/>
  <c r="T125" s="1"/>
  <c r="CW125"/>
  <c r="V125" s="1"/>
  <c r="FR125"/>
  <c r="GL125"/>
  <c r="GO125"/>
  <c r="GP125"/>
  <c r="GV125"/>
  <c r="GX125"/>
  <c r="HC125"/>
  <c r="I126"/>
  <c r="AC126"/>
  <c r="CQ126" s="1"/>
  <c r="P126" s="1"/>
  <c r="AE126"/>
  <c r="CS126" s="1"/>
  <c r="AF126"/>
  <c r="AG126"/>
  <c r="AH126"/>
  <c r="AI126"/>
  <c r="CW126" s="1"/>
  <c r="AJ126"/>
  <c r="CX126" s="1"/>
  <c r="W126" s="1"/>
  <c r="CT126"/>
  <c r="S126" s="1"/>
  <c r="CU126"/>
  <c r="CV126"/>
  <c r="U126" s="1"/>
  <c r="FR126"/>
  <c r="GL126"/>
  <c r="GO126"/>
  <c r="GP126"/>
  <c r="GV126"/>
  <c r="HC126" s="1"/>
  <c r="GX126" s="1"/>
  <c r="T127"/>
  <c r="AC127"/>
  <c r="AD127"/>
  <c r="CR127" s="1"/>
  <c r="Q127" s="1"/>
  <c r="AE127"/>
  <c r="CS127" s="1"/>
  <c r="R127" s="1"/>
  <c r="AF127"/>
  <c r="AG127"/>
  <c r="AH127"/>
  <c r="CV127" s="1"/>
  <c r="U127" s="1"/>
  <c r="AI127"/>
  <c r="CW127" s="1"/>
  <c r="V127" s="1"/>
  <c r="AJ127"/>
  <c r="CQ127"/>
  <c r="P127" s="1"/>
  <c r="CT127"/>
  <c r="S127" s="1"/>
  <c r="CZ127" s="1"/>
  <c r="Y127" s="1"/>
  <c r="CU127"/>
  <c r="CX127"/>
  <c r="W127" s="1"/>
  <c r="FR127"/>
  <c r="GL127"/>
  <c r="GN127"/>
  <c r="GP127"/>
  <c r="GV127"/>
  <c r="HC127" s="1"/>
  <c r="GX127" s="1"/>
  <c r="C128"/>
  <c r="D128"/>
  <c r="AC128"/>
  <c r="CQ128" s="1"/>
  <c r="P128" s="1"/>
  <c r="AE128"/>
  <c r="AD128" s="1"/>
  <c r="CR128" s="1"/>
  <c r="Q128" s="1"/>
  <c r="CP128" s="1"/>
  <c r="O128" s="1"/>
  <c r="AF128"/>
  <c r="CT128" s="1"/>
  <c r="S128" s="1"/>
  <c r="AG128"/>
  <c r="CU128" s="1"/>
  <c r="T128" s="1"/>
  <c r="AH128"/>
  <c r="AI128"/>
  <c r="AJ128"/>
  <c r="CX128" s="1"/>
  <c r="W128" s="1"/>
  <c r="CS128"/>
  <c r="R128" s="1"/>
  <c r="CV128"/>
  <c r="U128" s="1"/>
  <c r="CW128"/>
  <c r="V128" s="1"/>
  <c r="FR128"/>
  <c r="GL128"/>
  <c r="GO128"/>
  <c r="GP128"/>
  <c r="GV128"/>
  <c r="HC128"/>
  <c r="GX128" s="1"/>
  <c r="I129"/>
  <c r="AC129"/>
  <c r="AE129"/>
  <c r="AD129" s="1"/>
  <c r="CR129" s="1"/>
  <c r="Q129" s="1"/>
  <c r="AF129"/>
  <c r="CT129" s="1"/>
  <c r="AG129"/>
  <c r="CU129" s="1"/>
  <c r="AH129"/>
  <c r="AI129"/>
  <c r="CW129" s="1"/>
  <c r="V129" s="1"/>
  <c r="AJ129"/>
  <c r="CX129" s="1"/>
  <c r="CQ129"/>
  <c r="P129" s="1"/>
  <c r="CS129"/>
  <c r="R129" s="1"/>
  <c r="CV129"/>
  <c r="U129" s="1"/>
  <c r="FR129"/>
  <c r="GL129"/>
  <c r="GO129"/>
  <c r="GP129"/>
  <c r="GV129"/>
  <c r="HC129"/>
  <c r="GX129" s="1"/>
  <c r="AC130"/>
  <c r="AB130" s="1"/>
  <c r="AE130"/>
  <c r="AD130" s="1"/>
  <c r="AF130"/>
  <c r="CT130" s="1"/>
  <c r="S130" s="1"/>
  <c r="AG130"/>
  <c r="AH130"/>
  <c r="CV130" s="1"/>
  <c r="U130" s="1"/>
  <c r="AI130"/>
  <c r="AJ130"/>
  <c r="CX130" s="1"/>
  <c r="W130" s="1"/>
  <c r="CR130"/>
  <c r="Q130" s="1"/>
  <c r="CS130"/>
  <c r="R130" s="1"/>
  <c r="CZ130" s="1"/>
  <c r="Y130" s="1"/>
  <c r="CU130"/>
  <c r="T130" s="1"/>
  <c r="CW130"/>
  <c r="V130" s="1"/>
  <c r="FR130"/>
  <c r="GL130"/>
  <c r="GN130"/>
  <c r="GP130"/>
  <c r="GV130"/>
  <c r="GX130"/>
  <c r="HC130"/>
  <c r="C131"/>
  <c r="D131"/>
  <c r="AC131"/>
  <c r="H495" i="5" s="1"/>
  <c r="AD131" i="1"/>
  <c r="AE131"/>
  <c r="AF131"/>
  <c r="AG131"/>
  <c r="AH131"/>
  <c r="CV131" s="1"/>
  <c r="U131" s="1"/>
  <c r="AI131"/>
  <c r="AJ131"/>
  <c r="CQ131"/>
  <c r="P131" s="1"/>
  <c r="K495" i="5" s="1"/>
  <c r="CS131" i="1"/>
  <c r="R131" s="1"/>
  <c r="CU131"/>
  <c r="T131" s="1"/>
  <c r="CW131"/>
  <c r="V131" s="1"/>
  <c r="CX131"/>
  <c r="W131" s="1"/>
  <c r="FR131"/>
  <c r="GL131"/>
  <c r="GO131"/>
  <c r="GP131"/>
  <c r="GV131"/>
  <c r="HC131" s="1"/>
  <c r="GX131" s="1"/>
  <c r="I132"/>
  <c r="AC132"/>
  <c r="AE132"/>
  <c r="AD132" s="1"/>
  <c r="CR132" s="1"/>
  <c r="Q132" s="1"/>
  <c r="AF132"/>
  <c r="AG132"/>
  <c r="CU132" s="1"/>
  <c r="AH132"/>
  <c r="AI132"/>
  <c r="CW132" s="1"/>
  <c r="AJ132"/>
  <c r="CS132"/>
  <c r="R132" s="1"/>
  <c r="CT132"/>
  <c r="CV132"/>
  <c r="CX132"/>
  <c r="W132" s="1"/>
  <c r="FR132"/>
  <c r="GL132"/>
  <c r="GO132"/>
  <c r="GP132"/>
  <c r="GV132"/>
  <c r="HC132"/>
  <c r="AC133"/>
  <c r="AE133"/>
  <c r="AD133" s="1"/>
  <c r="CR133" s="1"/>
  <c r="Q133" s="1"/>
  <c r="AF133"/>
  <c r="AG133"/>
  <c r="CU133" s="1"/>
  <c r="T133" s="1"/>
  <c r="AH133"/>
  <c r="CV133" s="1"/>
  <c r="U133" s="1"/>
  <c r="L502" i="5" s="1"/>
  <c r="Q502" s="1"/>
  <c r="AI133" i="1"/>
  <c r="AJ133"/>
  <c r="CX133" s="1"/>
  <c r="W133" s="1"/>
  <c r="CS133"/>
  <c r="R133" s="1"/>
  <c r="CT133"/>
  <c r="S133" s="1"/>
  <c r="CW133"/>
  <c r="V133" s="1"/>
  <c r="FR133"/>
  <c r="GL133"/>
  <c r="GN133"/>
  <c r="GP133"/>
  <c r="GV133"/>
  <c r="HC133" s="1"/>
  <c r="GX133" s="1"/>
  <c r="C134"/>
  <c r="D134"/>
  <c r="AC134"/>
  <c r="AE134"/>
  <c r="AF134"/>
  <c r="AG134"/>
  <c r="CU134" s="1"/>
  <c r="T134" s="1"/>
  <c r="AH134"/>
  <c r="AI134"/>
  <c r="CW134" s="1"/>
  <c r="V134" s="1"/>
  <c r="AJ134"/>
  <c r="CQ134"/>
  <c r="P134" s="1"/>
  <c r="CT134"/>
  <c r="S134" s="1"/>
  <c r="K504" i="5" s="1"/>
  <c r="CV134" i="1"/>
  <c r="U134" s="1"/>
  <c r="CX134"/>
  <c r="W134" s="1"/>
  <c r="FR134"/>
  <c r="GL134"/>
  <c r="GO134"/>
  <c r="GP134"/>
  <c r="GV134"/>
  <c r="HC134" s="1"/>
  <c r="GX134" s="1"/>
  <c r="AC135"/>
  <c r="H512" i="5" s="1"/>
  <c r="AE135" i="1"/>
  <c r="CS135" s="1"/>
  <c r="R135" s="1"/>
  <c r="AF135"/>
  <c r="AG135"/>
  <c r="AH135"/>
  <c r="CV135" s="1"/>
  <c r="U135" s="1"/>
  <c r="L513" i="5" s="1"/>
  <c r="Q513" s="1"/>
  <c r="AI135" i="1"/>
  <c r="CW135" s="1"/>
  <c r="V135" s="1"/>
  <c r="AJ135"/>
  <c r="CQ135"/>
  <c r="P135" s="1"/>
  <c r="K512" i="5" s="1"/>
  <c r="J513" s="1"/>
  <c r="P513" s="1"/>
  <c r="CT135" i="1"/>
  <c r="S135" s="1"/>
  <c r="CU135"/>
  <c r="T135" s="1"/>
  <c r="CX135"/>
  <c r="W135" s="1"/>
  <c r="CY135"/>
  <c r="X135" s="1"/>
  <c r="T512" i="5" s="1"/>
  <c r="FR135" i="1"/>
  <c r="GL135"/>
  <c r="GO135"/>
  <c r="GP135"/>
  <c r="GV135"/>
  <c r="HC135" s="1"/>
  <c r="GX135" s="1"/>
  <c r="AC136"/>
  <c r="AE136"/>
  <c r="CS136" s="1"/>
  <c r="R136" s="1"/>
  <c r="AF136"/>
  <c r="AG136"/>
  <c r="CU136" s="1"/>
  <c r="T136" s="1"/>
  <c r="AH136"/>
  <c r="AI136"/>
  <c r="CW136" s="1"/>
  <c r="V136" s="1"/>
  <c r="AJ136"/>
  <c r="CQ136"/>
  <c r="P136" s="1"/>
  <c r="CT136"/>
  <c r="S136" s="1"/>
  <c r="CZ136" s="1"/>
  <c r="Y136" s="1"/>
  <c r="V514" i="5" s="1"/>
  <c r="CV136" i="1"/>
  <c r="U136" s="1"/>
  <c r="L515" i="5" s="1"/>
  <c r="Q515" s="1"/>
  <c r="CX136" i="1"/>
  <c r="W136" s="1"/>
  <c r="CY136"/>
  <c r="X136" s="1"/>
  <c r="T514" i="5" s="1"/>
  <c r="FR136" i="1"/>
  <c r="GL136"/>
  <c r="GN136"/>
  <c r="GP136"/>
  <c r="GV136"/>
  <c r="HC136" s="1"/>
  <c r="GX136" s="1"/>
  <c r="AC137"/>
  <c r="H516" i="5" s="1"/>
  <c r="AE137" i="1"/>
  <c r="CS137" s="1"/>
  <c r="R137" s="1"/>
  <c r="AF137"/>
  <c r="AG137"/>
  <c r="AH137"/>
  <c r="AI137"/>
  <c r="CW137" s="1"/>
  <c r="V137" s="1"/>
  <c r="AJ137"/>
  <c r="CX137" s="1"/>
  <c r="W137" s="1"/>
  <c r="CT137"/>
  <c r="S137" s="1"/>
  <c r="CZ137" s="1"/>
  <c r="Y137" s="1"/>
  <c r="V516" i="5" s="1"/>
  <c r="CU137" i="1"/>
  <c r="T137" s="1"/>
  <c r="CV137"/>
  <c r="U137" s="1"/>
  <c r="L517" i="5" s="1"/>
  <c r="Q517" s="1"/>
  <c r="CY137" i="1"/>
  <c r="X137" s="1"/>
  <c r="T516" i="5" s="1"/>
  <c r="FR137" i="1"/>
  <c r="BY162" s="1"/>
  <c r="BY22" s="1"/>
  <c r="GL137"/>
  <c r="GO137"/>
  <c r="GP137"/>
  <c r="GV137"/>
  <c r="HC137" s="1"/>
  <c r="GX137" s="1"/>
  <c r="C138"/>
  <c r="D138"/>
  <c r="R138"/>
  <c r="K521" i="5" s="1"/>
  <c r="AC138" i="1"/>
  <c r="CQ138" s="1"/>
  <c r="P138" s="1"/>
  <c r="AE138"/>
  <c r="AF138"/>
  <c r="AG138"/>
  <c r="CU138" s="1"/>
  <c r="T138" s="1"/>
  <c r="AH138"/>
  <c r="AI138"/>
  <c r="AJ138"/>
  <c r="CX138" s="1"/>
  <c r="W138" s="1"/>
  <c r="CS138"/>
  <c r="CV138"/>
  <c r="U138" s="1"/>
  <c r="CW138"/>
  <c r="V138" s="1"/>
  <c r="FR138"/>
  <c r="GL138"/>
  <c r="GO138"/>
  <c r="GP138"/>
  <c r="GV138"/>
  <c r="HC138" s="1"/>
  <c r="GX138" s="1"/>
  <c r="R139"/>
  <c r="AC139"/>
  <c r="AE139"/>
  <c r="AD139" s="1"/>
  <c r="CR139" s="1"/>
  <c r="Q139" s="1"/>
  <c r="AF139"/>
  <c r="AG139"/>
  <c r="CU139" s="1"/>
  <c r="T139" s="1"/>
  <c r="AH139"/>
  <c r="AI139"/>
  <c r="AJ139"/>
  <c r="CX139" s="1"/>
  <c r="W139" s="1"/>
  <c r="CS139"/>
  <c r="CV139"/>
  <c r="U139" s="1"/>
  <c r="L527" i="5" s="1"/>
  <c r="Q527" s="1"/>
  <c r="CW139" i="1"/>
  <c r="V139" s="1"/>
  <c r="FR139"/>
  <c r="GL139"/>
  <c r="GO139"/>
  <c r="GP139"/>
  <c r="GV139"/>
  <c r="HC139" s="1"/>
  <c r="GX139" s="1"/>
  <c r="AC140"/>
  <c r="AE140"/>
  <c r="AD140" s="1"/>
  <c r="CR140" s="1"/>
  <c r="Q140" s="1"/>
  <c r="AF140"/>
  <c r="AG140"/>
  <c r="CU140" s="1"/>
  <c r="T140" s="1"/>
  <c r="AH140"/>
  <c r="AI140"/>
  <c r="CW140" s="1"/>
  <c r="V140" s="1"/>
  <c r="AJ140"/>
  <c r="CS140"/>
  <c r="R140" s="1"/>
  <c r="CT140"/>
  <c r="S140" s="1"/>
  <c r="CV140"/>
  <c r="U140" s="1"/>
  <c r="L529" i="5" s="1"/>
  <c r="Q529" s="1"/>
  <c r="CX140" i="1"/>
  <c r="W140" s="1"/>
  <c r="FR140"/>
  <c r="GL140"/>
  <c r="GO140"/>
  <c r="GP140"/>
  <c r="GV140"/>
  <c r="HC140"/>
  <c r="GX140" s="1"/>
  <c r="C142"/>
  <c r="D142"/>
  <c r="AC142"/>
  <c r="H535" i="5" s="1"/>
  <c r="AE142" i="1"/>
  <c r="AF142"/>
  <c r="AG142"/>
  <c r="AH142"/>
  <c r="CV142" s="1"/>
  <c r="U142" s="1"/>
  <c r="AI142"/>
  <c r="CW142" s="1"/>
  <c r="V142" s="1"/>
  <c r="AJ142"/>
  <c r="CT142"/>
  <c r="S142" s="1"/>
  <c r="CU142"/>
  <c r="T142" s="1"/>
  <c r="CX142"/>
  <c r="W142" s="1"/>
  <c r="FR142"/>
  <c r="GL142"/>
  <c r="GO142"/>
  <c r="GP142"/>
  <c r="GV142"/>
  <c r="HC142" s="1"/>
  <c r="GX142" s="1"/>
  <c r="I143"/>
  <c r="E539" i="5" s="1"/>
  <c r="AC143" i="1"/>
  <c r="AD143"/>
  <c r="CR143" s="1"/>
  <c r="Q143" s="1"/>
  <c r="AE143"/>
  <c r="AF143"/>
  <c r="AG143"/>
  <c r="AH143"/>
  <c r="CV143" s="1"/>
  <c r="U143" s="1"/>
  <c r="AI143"/>
  <c r="AJ143"/>
  <c r="CX143" s="1"/>
  <c r="W143" s="1"/>
  <c r="CS143"/>
  <c r="CT143"/>
  <c r="S143" s="1"/>
  <c r="CU143"/>
  <c r="CW143"/>
  <c r="V143" s="1"/>
  <c r="FR143"/>
  <c r="GL143"/>
  <c r="GO143"/>
  <c r="GP143"/>
  <c r="GV143"/>
  <c r="HC143" s="1"/>
  <c r="GX143" s="1"/>
  <c r="I144"/>
  <c r="AC144"/>
  <c r="AE144"/>
  <c r="AD144" s="1"/>
  <c r="CR144" s="1"/>
  <c r="Q144" s="1"/>
  <c r="AF144"/>
  <c r="AG144"/>
  <c r="CU144" s="1"/>
  <c r="AH144"/>
  <c r="AI144"/>
  <c r="AJ144"/>
  <c r="CX144" s="1"/>
  <c r="W144" s="1"/>
  <c r="CS144"/>
  <c r="CV144"/>
  <c r="U144" s="1"/>
  <c r="L543" i="5" s="1"/>
  <c r="Q543" s="1"/>
  <c r="CW144" i="1"/>
  <c r="V144" s="1"/>
  <c r="FR144"/>
  <c r="GL144"/>
  <c r="GO144"/>
  <c r="GP144"/>
  <c r="GV144"/>
  <c r="HC144"/>
  <c r="GX144" s="1"/>
  <c r="AC145"/>
  <c r="AE145"/>
  <c r="AD145" s="1"/>
  <c r="CR145" s="1"/>
  <c r="Q145" s="1"/>
  <c r="AF145"/>
  <c r="AG145"/>
  <c r="CU145" s="1"/>
  <c r="T145" s="1"/>
  <c r="AH145"/>
  <c r="CV145" s="1"/>
  <c r="U145" s="1"/>
  <c r="L545" i="5" s="1"/>
  <c r="Q545" s="1"/>
  <c r="AI145" i="1"/>
  <c r="AJ145"/>
  <c r="CX145" s="1"/>
  <c r="W145" s="1"/>
  <c r="CS145"/>
  <c r="R145" s="1"/>
  <c r="CT145"/>
  <c r="S145" s="1"/>
  <c r="CW145"/>
  <c r="V145" s="1"/>
  <c r="FR145"/>
  <c r="GL145"/>
  <c r="GO145"/>
  <c r="GP145"/>
  <c r="GV145"/>
  <c r="HC145" s="1"/>
  <c r="GX145" s="1"/>
  <c r="S146"/>
  <c r="AC146"/>
  <c r="AE146"/>
  <c r="AD146" s="1"/>
  <c r="CR146" s="1"/>
  <c r="Q146" s="1"/>
  <c r="AF146"/>
  <c r="AG146"/>
  <c r="CU146" s="1"/>
  <c r="T146" s="1"/>
  <c r="AH146"/>
  <c r="AI146"/>
  <c r="CW146" s="1"/>
  <c r="V146" s="1"/>
  <c r="AJ146"/>
  <c r="CS146"/>
  <c r="R146" s="1"/>
  <c r="CT146"/>
  <c r="CV146"/>
  <c r="U146" s="1"/>
  <c r="L547" i="5" s="1"/>
  <c r="Q547" s="1"/>
  <c r="CX146" i="1"/>
  <c r="W146" s="1"/>
  <c r="FR146"/>
  <c r="GL146"/>
  <c r="GO146"/>
  <c r="GP146"/>
  <c r="GV146"/>
  <c r="HC146"/>
  <c r="GX146" s="1"/>
  <c r="C147"/>
  <c r="D147"/>
  <c r="AC147"/>
  <c r="H551" i="5" s="1"/>
  <c r="AE147" i="1"/>
  <c r="CS147" s="1"/>
  <c r="R147" s="1"/>
  <c r="AF147"/>
  <c r="AG147"/>
  <c r="AH147"/>
  <c r="CV147" s="1"/>
  <c r="U147" s="1"/>
  <c r="AI147"/>
  <c r="CW147" s="1"/>
  <c r="V147" s="1"/>
  <c r="AJ147"/>
  <c r="CQ147"/>
  <c r="P147" s="1"/>
  <c r="CT147"/>
  <c r="S147" s="1"/>
  <c r="CU147"/>
  <c r="T147" s="1"/>
  <c r="CX147"/>
  <c r="W147" s="1"/>
  <c r="CY147"/>
  <c r="X147" s="1"/>
  <c r="T548" i="5" s="1"/>
  <c r="FR147" i="1"/>
  <c r="GL147"/>
  <c r="GO147"/>
  <c r="GP147"/>
  <c r="GV147"/>
  <c r="HC147" s="1"/>
  <c r="GX147" s="1"/>
  <c r="I148"/>
  <c r="E555" i="5" s="1"/>
  <c r="AC148" i="1"/>
  <c r="AE148"/>
  <c r="AD148" s="1"/>
  <c r="CR148" s="1"/>
  <c r="Q148" s="1"/>
  <c r="AF148"/>
  <c r="AG148"/>
  <c r="CU148" s="1"/>
  <c r="T148" s="1"/>
  <c r="AH148"/>
  <c r="CV148" s="1"/>
  <c r="AI148"/>
  <c r="AJ148"/>
  <c r="CQ148"/>
  <c r="P148" s="1"/>
  <c r="CT148"/>
  <c r="S148" s="1"/>
  <c r="CW148"/>
  <c r="V148" s="1"/>
  <c r="CX148"/>
  <c r="FR148"/>
  <c r="GL148"/>
  <c r="GO148"/>
  <c r="GP148"/>
  <c r="GV148"/>
  <c r="HC148" s="1"/>
  <c r="GX148" s="1"/>
  <c r="AC149"/>
  <c r="H557" i="5" s="1"/>
  <c r="AE149" i="1"/>
  <c r="AD149" s="1"/>
  <c r="CR149" s="1"/>
  <c r="Q149" s="1"/>
  <c r="AF149"/>
  <c r="AG149"/>
  <c r="CU149" s="1"/>
  <c r="T149" s="1"/>
  <c r="AH149"/>
  <c r="CV149" s="1"/>
  <c r="U149" s="1"/>
  <c r="L558" i="5" s="1"/>
  <c r="Q558" s="1"/>
  <c r="AI149" i="1"/>
  <c r="AJ149"/>
  <c r="CQ149"/>
  <c r="P149" s="1"/>
  <c r="CT149"/>
  <c r="S149" s="1"/>
  <c r="CW149"/>
  <c r="V149" s="1"/>
  <c r="CX149"/>
  <c r="W149" s="1"/>
  <c r="FR149"/>
  <c r="GL149"/>
  <c r="GO149"/>
  <c r="GP149"/>
  <c r="GV149"/>
  <c r="HC149" s="1"/>
  <c r="GX149" s="1"/>
  <c r="C150"/>
  <c r="D150"/>
  <c r="AC150"/>
  <c r="H562" i="5" s="1"/>
  <c r="AE150" i="1"/>
  <c r="AD150" s="1"/>
  <c r="H561" i="5" s="1"/>
  <c r="AF150" i="1"/>
  <c r="AG150"/>
  <c r="AH150"/>
  <c r="CV150" s="1"/>
  <c r="U150" s="1"/>
  <c r="AI150"/>
  <c r="AJ150"/>
  <c r="CX150" s="1"/>
  <c r="W150" s="1"/>
  <c r="CR150"/>
  <c r="Q150" s="1"/>
  <c r="K561" i="5" s="1"/>
  <c r="CS150" i="1"/>
  <c r="R150" s="1"/>
  <c r="CU150"/>
  <c r="T150" s="1"/>
  <c r="CW150"/>
  <c r="V150" s="1"/>
  <c r="FR150"/>
  <c r="GL150"/>
  <c r="GO150"/>
  <c r="GP150"/>
  <c r="GV150"/>
  <c r="GX150"/>
  <c r="HC150"/>
  <c r="C152"/>
  <c r="D152"/>
  <c r="AC152"/>
  <c r="AD152"/>
  <c r="AE152"/>
  <c r="H571" i="5" s="1"/>
  <c r="R571" s="1"/>
  <c r="AF152" i="1"/>
  <c r="AG152"/>
  <c r="AH152"/>
  <c r="CV152" s="1"/>
  <c r="U152" s="1"/>
  <c r="AI152"/>
  <c r="AJ152"/>
  <c r="CQ152"/>
  <c r="P152" s="1"/>
  <c r="CS152"/>
  <c r="R152" s="1"/>
  <c r="K571" i="5" s="1"/>
  <c r="CU152" i="1"/>
  <c r="T152" s="1"/>
  <c r="CW152"/>
  <c r="V152" s="1"/>
  <c r="CX152"/>
  <c r="W152" s="1"/>
  <c r="FR152"/>
  <c r="GL152"/>
  <c r="GO152"/>
  <c r="GP152"/>
  <c r="GV152"/>
  <c r="HC152" s="1"/>
  <c r="GX152" s="1"/>
  <c r="C153"/>
  <c r="D153"/>
  <c r="AC153"/>
  <c r="AE153"/>
  <c r="AF153"/>
  <c r="AG153"/>
  <c r="CU153" s="1"/>
  <c r="T153" s="1"/>
  <c r="AH153"/>
  <c r="AI153"/>
  <c r="CW153" s="1"/>
  <c r="V153" s="1"/>
  <c r="AJ153"/>
  <c r="CX153" s="1"/>
  <c r="W153" s="1"/>
  <c r="CQ153"/>
  <c r="P153" s="1"/>
  <c r="CS153"/>
  <c r="R153" s="1"/>
  <c r="CV153"/>
  <c r="U153" s="1"/>
  <c r="FR153"/>
  <c r="GL153"/>
  <c r="GO153"/>
  <c r="GP153"/>
  <c r="GV153"/>
  <c r="HC153"/>
  <c r="GX153" s="1"/>
  <c r="C154"/>
  <c r="D154"/>
  <c r="AC154"/>
  <c r="H587" i="5" s="1"/>
  <c r="AE154" i="1"/>
  <c r="AD154" s="1"/>
  <c r="AF154"/>
  <c r="AG154"/>
  <c r="CU154" s="1"/>
  <c r="T154" s="1"/>
  <c r="AH154"/>
  <c r="CV154" s="1"/>
  <c r="U154" s="1"/>
  <c r="AI154"/>
  <c r="AJ154"/>
  <c r="CQ154"/>
  <c r="P154" s="1"/>
  <c r="K587" i="5" s="1"/>
  <c r="CT154" i="1"/>
  <c r="S154" s="1"/>
  <c r="K585" i="5" s="1"/>
  <c r="CW154" i="1"/>
  <c r="V154" s="1"/>
  <c r="CX154"/>
  <c r="W154" s="1"/>
  <c r="FR154"/>
  <c r="GL154"/>
  <c r="GO154"/>
  <c r="GP154"/>
  <c r="GV154"/>
  <c r="HC154" s="1"/>
  <c r="GX154" s="1"/>
  <c r="C155"/>
  <c r="D155"/>
  <c r="AC155"/>
  <c r="AB155" s="1"/>
  <c r="AE155"/>
  <c r="AD155" s="1"/>
  <c r="H594" i="5" s="1"/>
  <c r="AF155" i="1"/>
  <c r="AG155"/>
  <c r="AH155"/>
  <c r="CV155" s="1"/>
  <c r="U155" s="1"/>
  <c r="AI155"/>
  <c r="AJ155"/>
  <c r="CX155" s="1"/>
  <c r="W155" s="1"/>
  <c r="CR155"/>
  <c r="Q155" s="1"/>
  <c r="K594" i="5" s="1"/>
  <c r="CS155" i="1"/>
  <c r="R155" s="1"/>
  <c r="CU155"/>
  <c r="T155" s="1"/>
  <c r="CW155"/>
  <c r="V155" s="1"/>
  <c r="FR155"/>
  <c r="GL155"/>
  <c r="GO155"/>
  <c r="GP155"/>
  <c r="GV155"/>
  <c r="GX155"/>
  <c r="HC155"/>
  <c r="C156"/>
  <c r="D156"/>
  <c r="AC156"/>
  <c r="AD156"/>
  <c r="AE156"/>
  <c r="H602" i="5" s="1"/>
  <c r="R602" s="1"/>
  <c r="AF156" i="1"/>
  <c r="AG156"/>
  <c r="AH156"/>
  <c r="CV156" s="1"/>
  <c r="U156" s="1"/>
  <c r="AI156"/>
  <c r="AJ156"/>
  <c r="CQ156"/>
  <c r="P156" s="1"/>
  <c r="CS156"/>
  <c r="R156" s="1"/>
  <c r="K602" i="5" s="1"/>
  <c r="CU156" i="1"/>
  <c r="T156" s="1"/>
  <c r="CW156"/>
  <c r="V156" s="1"/>
  <c r="CX156"/>
  <c r="W156" s="1"/>
  <c r="FR156"/>
  <c r="GL156"/>
  <c r="GO156"/>
  <c r="GP156"/>
  <c r="GV156"/>
  <c r="HC156" s="1"/>
  <c r="GX156" s="1"/>
  <c r="C157"/>
  <c r="D157"/>
  <c r="AC157"/>
  <c r="AE157"/>
  <c r="AF157"/>
  <c r="AG157"/>
  <c r="CU157" s="1"/>
  <c r="T157" s="1"/>
  <c r="AH157"/>
  <c r="AI157"/>
  <c r="CW157" s="1"/>
  <c r="V157" s="1"/>
  <c r="AJ157"/>
  <c r="CX157" s="1"/>
  <c r="W157" s="1"/>
  <c r="CQ157"/>
  <c r="P157" s="1"/>
  <c r="CS157"/>
  <c r="R157" s="1"/>
  <c r="K610" i="5" s="1"/>
  <c r="CV157" i="1"/>
  <c r="U157" s="1"/>
  <c r="FR157"/>
  <c r="GL157"/>
  <c r="GO157"/>
  <c r="GP157"/>
  <c r="GV157"/>
  <c r="HC157"/>
  <c r="GX157" s="1"/>
  <c r="C158"/>
  <c r="D158"/>
  <c r="AC158"/>
  <c r="H618" i="5" s="1"/>
  <c r="AD158" i="1"/>
  <c r="AE158"/>
  <c r="AF158"/>
  <c r="AG158"/>
  <c r="AH158"/>
  <c r="CV158" s="1"/>
  <c r="U158" s="1"/>
  <c r="AI158"/>
  <c r="AJ158"/>
  <c r="CQ158"/>
  <c r="P158" s="1"/>
  <c r="CS158"/>
  <c r="R158" s="1"/>
  <c r="CU158"/>
  <c r="T158" s="1"/>
  <c r="CW158"/>
  <c r="V158" s="1"/>
  <c r="CX158"/>
  <c r="W158" s="1"/>
  <c r="FR158"/>
  <c r="GL158"/>
  <c r="GN158"/>
  <c r="GP158"/>
  <c r="GV158"/>
  <c r="HC158" s="1"/>
  <c r="GX158" s="1"/>
  <c r="C159"/>
  <c r="D159"/>
  <c r="AC159"/>
  <c r="H626" i="5" s="1"/>
  <c r="AE159" i="1"/>
  <c r="AD159" s="1"/>
  <c r="H625" i="5" s="1"/>
  <c r="AF159" i="1"/>
  <c r="AG159"/>
  <c r="CU159" s="1"/>
  <c r="T159" s="1"/>
  <c r="AH159"/>
  <c r="AI159"/>
  <c r="CW159" s="1"/>
  <c r="V159" s="1"/>
  <c r="AJ159"/>
  <c r="CX159" s="1"/>
  <c r="W159" s="1"/>
  <c r="CQ159"/>
  <c r="P159" s="1"/>
  <c r="K626" i="5" s="1"/>
  <c r="CS159" i="1"/>
  <c r="R159" s="1"/>
  <c r="CV159"/>
  <c r="U159" s="1"/>
  <c r="FR159"/>
  <c r="GL159"/>
  <c r="GN159"/>
  <c r="GP159"/>
  <c r="GV159"/>
  <c r="HC159"/>
  <c r="GX159" s="1"/>
  <c r="AC160"/>
  <c r="AE160"/>
  <c r="AF160"/>
  <c r="AG160"/>
  <c r="AH160"/>
  <c r="CV160" s="1"/>
  <c r="U160" s="1"/>
  <c r="L634" i="5" s="1"/>
  <c r="Q634" s="1"/>
  <c r="AI160" i="1"/>
  <c r="AJ160"/>
  <c r="CX160" s="1"/>
  <c r="W160" s="1"/>
  <c r="CS160"/>
  <c r="R160" s="1"/>
  <c r="K633" i="5" s="1"/>
  <c r="CU160" i="1"/>
  <c r="T160" s="1"/>
  <c r="CW160"/>
  <c r="V160" s="1"/>
  <c r="FR160"/>
  <c r="GL160"/>
  <c r="GO160"/>
  <c r="GP160"/>
  <c r="GV160"/>
  <c r="GX160"/>
  <c r="HC160"/>
  <c r="B162"/>
  <c r="B22" s="1"/>
  <c r="C162"/>
  <c r="C22" s="1"/>
  <c r="D162"/>
  <c r="D22" s="1"/>
  <c r="F162"/>
  <c r="F22" s="1"/>
  <c r="G162"/>
  <c r="BX162"/>
  <c r="BX22" s="1"/>
  <c r="CK162"/>
  <c r="CK22" s="1"/>
  <c r="CL162"/>
  <c r="CL22" s="1"/>
  <c r="B199"/>
  <c r="B18" s="1"/>
  <c r="C199"/>
  <c r="C18" s="1"/>
  <c r="D199"/>
  <c r="D18" s="1"/>
  <c r="F199"/>
  <c r="F18" s="1"/>
  <c r="G199"/>
  <c r="G18" s="1"/>
  <c r="L597" i="5" l="1"/>
  <c r="L598"/>
  <c r="Q598" s="1"/>
  <c r="K579"/>
  <c r="L565"/>
  <c r="L566"/>
  <c r="Q566" s="1"/>
  <c r="AB110" i="1"/>
  <c r="CR110"/>
  <c r="Q110" s="1"/>
  <c r="L425" i="5"/>
  <c r="Q425" s="1"/>
  <c r="L424"/>
  <c r="L415"/>
  <c r="Q415" s="1"/>
  <c r="L413"/>
  <c r="CR79" i="1"/>
  <c r="Q79" s="1"/>
  <c r="K307" i="5" s="1"/>
  <c r="H307"/>
  <c r="L158"/>
  <c r="Q158" s="1"/>
  <c r="L157"/>
  <c r="L130"/>
  <c r="L131"/>
  <c r="Q131" s="1"/>
  <c r="L629"/>
  <c r="L630"/>
  <c r="Q630" s="1"/>
  <c r="L613"/>
  <c r="L614"/>
  <c r="Q614" s="1"/>
  <c r="CR154" i="1"/>
  <c r="Q154" s="1"/>
  <c r="K586" i="5" s="1"/>
  <c r="H586"/>
  <c r="L583"/>
  <c r="Q583" s="1"/>
  <c r="L582"/>
  <c r="L479"/>
  <c r="L480"/>
  <c r="Q480" s="1"/>
  <c r="CP100" i="1"/>
  <c r="O100" s="1"/>
  <c r="K404" i="5"/>
  <c r="J405" s="1"/>
  <c r="P405" s="1"/>
  <c r="CR92" i="1"/>
  <c r="Q92" s="1"/>
  <c r="K368" i="5" s="1"/>
  <c r="H368"/>
  <c r="CR91" i="1"/>
  <c r="Q91" s="1"/>
  <c r="K360" i="5" s="1"/>
  <c r="H360"/>
  <c r="CR84" i="1"/>
  <c r="Q84" s="1"/>
  <c r="K328" i="5" s="1"/>
  <c r="H328"/>
  <c r="L167"/>
  <c r="Q167" s="1"/>
  <c r="L165"/>
  <c r="CR33" i="1"/>
  <c r="Q33" s="1"/>
  <c r="K103" i="5" s="1"/>
  <c r="H103"/>
  <c r="K70"/>
  <c r="G22" i="1"/>
  <c r="C636" i="5"/>
  <c r="CT160" i="1"/>
  <c r="S160" s="1"/>
  <c r="S631" i="5"/>
  <c r="U631"/>
  <c r="L621"/>
  <c r="L622"/>
  <c r="Q622" s="1"/>
  <c r="H616"/>
  <c r="S615"/>
  <c r="H619" s="1"/>
  <c r="U615"/>
  <c r="H620" s="1"/>
  <c r="CR158" i="1"/>
  <c r="Q158" s="1"/>
  <c r="K617" i="5" s="1"/>
  <c r="H617"/>
  <c r="AD157" i="1"/>
  <c r="H610" i="5"/>
  <c r="R610" s="1"/>
  <c r="L606"/>
  <c r="Q606" s="1"/>
  <c r="L605"/>
  <c r="H600"/>
  <c r="S599"/>
  <c r="H603" s="1"/>
  <c r="U599"/>
  <c r="H604" s="1"/>
  <c r="CR156" i="1"/>
  <c r="Q156" s="1"/>
  <c r="K601" i="5" s="1"/>
  <c r="H601"/>
  <c r="CT155" i="1"/>
  <c r="S155" s="1"/>
  <c r="K593" i="5" s="1"/>
  <c r="U592"/>
  <c r="H596" s="1"/>
  <c r="H593"/>
  <c r="S592"/>
  <c r="H595" s="1"/>
  <c r="AD153" i="1"/>
  <c r="H579" i="5"/>
  <c r="R579" s="1"/>
  <c r="L574"/>
  <c r="L575"/>
  <c r="Q575" s="1"/>
  <c r="U568"/>
  <c r="H573" s="1"/>
  <c r="H569"/>
  <c r="S568"/>
  <c r="H572" s="1"/>
  <c r="CR152" i="1"/>
  <c r="Q152" s="1"/>
  <c r="K570" i="5" s="1"/>
  <c r="H570"/>
  <c r="CT150" i="1"/>
  <c r="S150" s="1"/>
  <c r="K560" i="5" s="1"/>
  <c r="H560"/>
  <c r="S559"/>
  <c r="H563" s="1"/>
  <c r="U559"/>
  <c r="H564" s="1"/>
  <c r="CP149" i="1"/>
  <c r="O149" s="1"/>
  <c r="K557" i="5"/>
  <c r="J558" s="1"/>
  <c r="P558" s="1"/>
  <c r="G558"/>
  <c r="O558" s="1"/>
  <c r="W558"/>
  <c r="K551"/>
  <c r="U544"/>
  <c r="S544"/>
  <c r="CQ145" i="1"/>
  <c r="P145" s="1"/>
  <c r="K544" i="5" s="1"/>
  <c r="J545" s="1"/>
  <c r="P545" s="1"/>
  <c r="H544"/>
  <c r="U539"/>
  <c r="S539"/>
  <c r="K532"/>
  <c r="L540"/>
  <c r="Q540" s="1"/>
  <c r="L538"/>
  <c r="U531"/>
  <c r="H532"/>
  <c r="S531"/>
  <c r="CT139" i="1"/>
  <c r="S139" s="1"/>
  <c r="U526" i="5"/>
  <c r="S526"/>
  <c r="CQ139" i="1"/>
  <c r="P139" s="1"/>
  <c r="K526" i="5" s="1"/>
  <c r="J527" s="1"/>
  <c r="P527" s="1"/>
  <c r="H526"/>
  <c r="L524"/>
  <c r="L525"/>
  <c r="Q525" s="1"/>
  <c r="CT138" i="1"/>
  <c r="S138" s="1"/>
  <c r="K519" i="5" s="1"/>
  <c r="U518"/>
  <c r="H523" s="1"/>
  <c r="H519"/>
  <c r="S518"/>
  <c r="H522" s="1"/>
  <c r="U516"/>
  <c r="S516"/>
  <c r="G517"/>
  <c r="O517" s="1"/>
  <c r="W517"/>
  <c r="K514"/>
  <c r="J515" s="1"/>
  <c r="P515" s="1"/>
  <c r="H514"/>
  <c r="L510"/>
  <c r="L511"/>
  <c r="Q511" s="1"/>
  <c r="K507"/>
  <c r="CS134" i="1"/>
  <c r="R134" s="1"/>
  <c r="H506" i="5"/>
  <c r="R506" s="1"/>
  <c r="H507"/>
  <c r="S501"/>
  <c r="U501"/>
  <c r="CQ133" i="1"/>
  <c r="P133" s="1"/>
  <c r="H501" i="5"/>
  <c r="V132" i="1"/>
  <c r="E499" i="5"/>
  <c r="L500"/>
  <c r="Q500" s="1"/>
  <c r="L498"/>
  <c r="H493"/>
  <c r="S492"/>
  <c r="U492"/>
  <c r="CR131" i="1"/>
  <c r="Q131" s="1"/>
  <c r="K494" i="5" s="1"/>
  <c r="H494"/>
  <c r="G491"/>
  <c r="O491" s="1"/>
  <c r="X491"/>
  <c r="H474"/>
  <c r="S473"/>
  <c r="H477" s="1"/>
  <c r="U473"/>
  <c r="H478" s="1"/>
  <c r="CQ114" i="1"/>
  <c r="P114" s="1"/>
  <c r="K476" i="5" s="1"/>
  <c r="H476"/>
  <c r="CZ113" i="1"/>
  <c r="Y113" s="1"/>
  <c r="V465" i="5" s="1"/>
  <c r="K470" s="1"/>
  <c r="K466"/>
  <c r="L471"/>
  <c r="L472"/>
  <c r="Q472" s="1"/>
  <c r="H466"/>
  <c r="S465"/>
  <c r="H469" s="1"/>
  <c r="U465"/>
  <c r="H470" s="1"/>
  <c r="CR113" i="1"/>
  <c r="Q113" s="1"/>
  <c r="K467" i="5" s="1"/>
  <c r="H467"/>
  <c r="S460"/>
  <c r="U460"/>
  <c r="G462"/>
  <c r="O462" s="1"/>
  <c r="X462"/>
  <c r="L451"/>
  <c r="Q451" s="1"/>
  <c r="L450"/>
  <c r="CT108" i="1"/>
  <c r="S108" s="1"/>
  <c r="K444" i="5" s="1"/>
  <c r="U443"/>
  <c r="H449" s="1"/>
  <c r="H444"/>
  <c r="S443"/>
  <c r="H448" s="1"/>
  <c r="CR108" i="1"/>
  <c r="Q108" s="1"/>
  <c r="K445" i="5" s="1"/>
  <c r="H445"/>
  <c r="L442"/>
  <c r="Q442" s="1"/>
  <c r="L441"/>
  <c r="CT107" i="1"/>
  <c r="S107" s="1"/>
  <c r="U434" i="5"/>
  <c r="H440" s="1"/>
  <c r="H435"/>
  <c r="S434"/>
  <c r="H439" s="1"/>
  <c r="L433"/>
  <c r="Q433" s="1"/>
  <c r="L432"/>
  <c r="U426"/>
  <c r="H431" s="1"/>
  <c r="H427"/>
  <c r="S426"/>
  <c r="H430" s="1"/>
  <c r="U418"/>
  <c r="H423" s="1"/>
  <c r="H419"/>
  <c r="S418"/>
  <c r="H422" s="1"/>
  <c r="CQ104" i="1"/>
  <c r="P104" s="1"/>
  <c r="K421" i="5" s="1"/>
  <c r="H421"/>
  <c r="U416"/>
  <c r="S416"/>
  <c r="CT101" i="1"/>
  <c r="S101" s="1"/>
  <c r="U406" i="5"/>
  <c r="H407"/>
  <c r="S406"/>
  <c r="G405"/>
  <c r="O405" s="1"/>
  <c r="W405"/>
  <c r="L403"/>
  <c r="Q403" s="1"/>
  <c r="L401"/>
  <c r="CT98" i="1"/>
  <c r="S98" s="1"/>
  <c r="U394" i="5"/>
  <c r="H395"/>
  <c r="S394"/>
  <c r="L393"/>
  <c r="Q393" s="1"/>
  <c r="L392"/>
  <c r="U385"/>
  <c r="H391" s="1"/>
  <c r="H386"/>
  <c r="S385"/>
  <c r="H390" s="1"/>
  <c r="CR97" i="1"/>
  <c r="Q97" s="1"/>
  <c r="K387" i="5" s="1"/>
  <c r="H387"/>
  <c r="CT96" i="1"/>
  <c r="S96" s="1"/>
  <c r="CZ96" s="1"/>
  <c r="Y96" s="1"/>
  <c r="V383" i="5" s="1"/>
  <c r="U383"/>
  <c r="S383"/>
  <c r="CT95" i="1"/>
  <c r="S95" s="1"/>
  <c r="U381" i="5"/>
  <c r="S381"/>
  <c r="L382"/>
  <c r="Q382" s="1"/>
  <c r="L380"/>
  <c r="H375"/>
  <c r="S374"/>
  <c r="H378" s="1"/>
  <c r="U374"/>
  <c r="H379" s="1"/>
  <c r="K369"/>
  <c r="CT90" i="1"/>
  <c r="S90" s="1"/>
  <c r="S356" i="5"/>
  <c r="U356"/>
  <c r="L355"/>
  <c r="Q355" s="1"/>
  <c r="L353"/>
  <c r="H347"/>
  <c r="S346"/>
  <c r="U346"/>
  <c r="L344"/>
  <c r="L345"/>
  <c r="Q345" s="1"/>
  <c r="H338"/>
  <c r="U337"/>
  <c r="H343" s="1"/>
  <c r="S337"/>
  <c r="H342" s="1"/>
  <c r="U335"/>
  <c r="S335"/>
  <c r="G336"/>
  <c r="O336" s="1"/>
  <c r="X336"/>
  <c r="K329"/>
  <c r="L323"/>
  <c r="L324"/>
  <c r="Q324" s="1"/>
  <c r="CT82" i="1"/>
  <c r="S82" s="1"/>
  <c r="H318" i="5"/>
  <c r="S317"/>
  <c r="H321" s="1"/>
  <c r="U317"/>
  <c r="H322" s="1"/>
  <c r="CR82" i="1"/>
  <c r="Q82" s="1"/>
  <c r="K319" i="5" s="1"/>
  <c r="H319"/>
  <c r="CT81" i="1"/>
  <c r="S81" s="1"/>
  <c r="CY81" s="1"/>
  <c r="X81" s="1"/>
  <c r="S315" i="5"/>
  <c r="U315"/>
  <c r="G314"/>
  <c r="O314" s="1"/>
  <c r="W314"/>
  <c r="K308"/>
  <c r="X304"/>
  <c r="G304"/>
  <c r="O304" s="1"/>
  <c r="G302"/>
  <c r="O302" s="1"/>
  <c r="W302"/>
  <c r="X300"/>
  <c r="G300"/>
  <c r="O300" s="1"/>
  <c r="G298"/>
  <c r="O298" s="1"/>
  <c r="X298"/>
  <c r="X296"/>
  <c r="G296"/>
  <c r="O296" s="1"/>
  <c r="CT73" i="1"/>
  <c r="S293" i="5"/>
  <c r="U293"/>
  <c r="L283"/>
  <c r="L284"/>
  <c r="Q284" s="1"/>
  <c r="S275"/>
  <c r="U275"/>
  <c r="G276"/>
  <c r="O276" s="1"/>
  <c r="W276"/>
  <c r="L262"/>
  <c r="L263"/>
  <c r="Q263" s="1"/>
  <c r="H256"/>
  <c r="S255"/>
  <c r="H260" s="1"/>
  <c r="U255"/>
  <c r="H261" s="1"/>
  <c r="S253"/>
  <c r="U253"/>
  <c r="G254"/>
  <c r="O254" s="1"/>
  <c r="W254"/>
  <c r="U251"/>
  <c r="S251"/>
  <c r="G252"/>
  <c r="O252" s="1"/>
  <c r="W252"/>
  <c r="L249"/>
  <c r="L250"/>
  <c r="Q250" s="1"/>
  <c r="H243"/>
  <c r="S242"/>
  <c r="H247" s="1"/>
  <c r="U242"/>
  <c r="H248" s="1"/>
  <c r="S232"/>
  <c r="U232"/>
  <c r="G233"/>
  <c r="O233" s="1"/>
  <c r="W233"/>
  <c r="L231"/>
  <c r="Q231" s="1"/>
  <c r="L230"/>
  <c r="H226"/>
  <c r="S225"/>
  <c r="H228" s="1"/>
  <c r="U225"/>
  <c r="H229" s="1"/>
  <c r="S223"/>
  <c r="U223"/>
  <c r="CQ60" i="1"/>
  <c r="P60" s="1"/>
  <c r="H223" i="5"/>
  <c r="L222"/>
  <c r="Q222" s="1"/>
  <c r="L221"/>
  <c r="U214"/>
  <c r="H220" s="1"/>
  <c r="H215"/>
  <c r="S214"/>
  <c r="H219" s="1"/>
  <c r="CR58" i="1"/>
  <c r="Q58" s="1"/>
  <c r="K216" i="5" s="1"/>
  <c r="H216"/>
  <c r="CT56" i="1"/>
  <c r="U210" i="5"/>
  <c r="S210"/>
  <c r="T56" i="1"/>
  <c r="E210" i="5"/>
  <c r="CR55" i="1"/>
  <c r="Q55" s="1"/>
  <c r="K205" i="5" s="1"/>
  <c r="H205"/>
  <c r="U201"/>
  <c r="S201"/>
  <c r="G202"/>
  <c r="O202" s="1"/>
  <c r="X202"/>
  <c r="CS53" i="1"/>
  <c r="R53" s="1"/>
  <c r="H195" i="5"/>
  <c r="R195" s="1"/>
  <c r="CR50" i="1"/>
  <c r="Q50" s="1"/>
  <c r="K183" i="5" s="1"/>
  <c r="H183"/>
  <c r="U179"/>
  <c r="S179"/>
  <c r="L178"/>
  <c r="Q178" s="1"/>
  <c r="L176"/>
  <c r="CT47" i="1"/>
  <c r="S47" s="1"/>
  <c r="K171" i="5" s="1"/>
  <c r="U170"/>
  <c r="H171"/>
  <c r="S170"/>
  <c r="G169"/>
  <c r="O169" s="1"/>
  <c r="X169"/>
  <c r="U166"/>
  <c r="S166"/>
  <c r="CT43" i="1"/>
  <c r="S43" s="1"/>
  <c r="K152" i="5" s="1"/>
  <c r="U151"/>
  <c r="H156" s="1"/>
  <c r="H152"/>
  <c r="S151"/>
  <c r="H155" s="1"/>
  <c r="CQ43" i="1"/>
  <c r="P43" s="1"/>
  <c r="K154" i="5" s="1"/>
  <c r="H154"/>
  <c r="L150"/>
  <c r="Q150" s="1"/>
  <c r="L149"/>
  <c r="H145"/>
  <c r="S144"/>
  <c r="H147" s="1"/>
  <c r="U144"/>
  <c r="H148" s="1"/>
  <c r="L142"/>
  <c r="L143"/>
  <c r="Q143" s="1"/>
  <c r="CT39" i="1"/>
  <c r="S39" s="1"/>
  <c r="CY39" s="1"/>
  <c r="X39" s="1"/>
  <c r="T132" i="5" s="1"/>
  <c r="U132"/>
  <c r="S132"/>
  <c r="H125"/>
  <c r="S124"/>
  <c r="H128" s="1"/>
  <c r="U124"/>
  <c r="H129" s="1"/>
  <c r="L116"/>
  <c r="Q116" s="1"/>
  <c r="L115"/>
  <c r="C112"/>
  <c r="E111"/>
  <c r="G110"/>
  <c r="O110" s="1"/>
  <c r="X110"/>
  <c r="L99"/>
  <c r="L100"/>
  <c r="Q100" s="1"/>
  <c r="CS31" i="1"/>
  <c r="R31" s="1"/>
  <c r="K88" i="5" s="1"/>
  <c r="H88"/>
  <c r="R88" s="1"/>
  <c r="S82"/>
  <c r="U82"/>
  <c r="L80"/>
  <c r="L81"/>
  <c r="Q81" s="1"/>
  <c r="L74"/>
  <c r="Q74" s="1"/>
  <c r="L73"/>
  <c r="CT28" i="1"/>
  <c r="S28" s="1"/>
  <c r="U66" i="5"/>
  <c r="H72" s="1"/>
  <c r="H67"/>
  <c r="S66"/>
  <c r="H71" s="1"/>
  <c r="CR28" i="1"/>
  <c r="Q28" s="1"/>
  <c r="K68" i="5" s="1"/>
  <c r="H68"/>
  <c r="L65"/>
  <c r="Q65" s="1"/>
  <c r="L64"/>
  <c r="CT27" i="1"/>
  <c r="S27" s="1"/>
  <c r="S59" i="5"/>
  <c r="H62" s="1"/>
  <c r="H61"/>
  <c r="U59"/>
  <c r="H63" s="1"/>
  <c r="CX1" i="3"/>
  <c r="C40" i="5"/>
  <c r="E39"/>
  <c r="AB159" i="1"/>
  <c r="CP148"/>
  <c r="O148" s="1"/>
  <c r="K555" i="5" s="1"/>
  <c r="H555"/>
  <c r="W555" s="1"/>
  <c r="AB129" i="1"/>
  <c r="H488" i="5"/>
  <c r="W488" s="1"/>
  <c r="CP120" i="1"/>
  <c r="O120" s="1"/>
  <c r="CP118"/>
  <c r="O118" s="1"/>
  <c r="CP116"/>
  <c r="O116" s="1"/>
  <c r="H402" i="5"/>
  <c r="W402" s="1"/>
  <c r="AB96" i="1"/>
  <c r="CZ95"/>
  <c r="Y95" s="1"/>
  <c r="V381" i="5" s="1"/>
  <c r="H381"/>
  <c r="W381" s="1"/>
  <c r="H354"/>
  <c r="W354" s="1"/>
  <c r="BZ162" i="1"/>
  <c r="H210" i="5"/>
  <c r="W210" s="1"/>
  <c r="AB55" i="1"/>
  <c r="AB41"/>
  <c r="AB39"/>
  <c r="AD160"/>
  <c r="AB160" s="1"/>
  <c r="H633" i="5"/>
  <c r="R633" s="1"/>
  <c r="CT159" i="1"/>
  <c r="S159" s="1"/>
  <c r="K624" i="5" s="1"/>
  <c r="H624"/>
  <c r="S623"/>
  <c r="H627" s="1"/>
  <c r="U623"/>
  <c r="H628" s="1"/>
  <c r="K618"/>
  <c r="CT157" i="1"/>
  <c r="S157" s="1"/>
  <c r="K608" i="5" s="1"/>
  <c r="U607"/>
  <c r="H612" s="1"/>
  <c r="H608"/>
  <c r="S607"/>
  <c r="H611" s="1"/>
  <c r="L591"/>
  <c r="Q591" s="1"/>
  <c r="L590"/>
  <c r="U584"/>
  <c r="H589" s="1"/>
  <c r="H585"/>
  <c r="S584"/>
  <c r="H588" s="1"/>
  <c r="CT153" i="1"/>
  <c r="S153" s="1"/>
  <c r="K577" i="5" s="1"/>
  <c r="H577"/>
  <c r="S576"/>
  <c r="H580" s="1"/>
  <c r="U576"/>
  <c r="H581" s="1"/>
  <c r="S557"/>
  <c r="U557"/>
  <c r="S555"/>
  <c r="U555"/>
  <c r="CZ147" i="1"/>
  <c r="Y147" s="1"/>
  <c r="V548" i="5" s="1"/>
  <c r="K549"/>
  <c r="L556"/>
  <c r="Q556" s="1"/>
  <c r="L554"/>
  <c r="H549"/>
  <c r="S548"/>
  <c r="U548"/>
  <c r="H553" s="1"/>
  <c r="S546"/>
  <c r="U546"/>
  <c r="CQ146" i="1"/>
  <c r="P146" s="1"/>
  <c r="H546" i="5"/>
  <c r="CT144" i="1"/>
  <c r="S144" s="1"/>
  <c r="U541" i="5"/>
  <c r="S541"/>
  <c r="CQ144" i="1"/>
  <c r="H541" i="5"/>
  <c r="R144" i="1"/>
  <c r="C542" i="5"/>
  <c r="E541"/>
  <c r="AB143" i="1"/>
  <c r="H539" i="5"/>
  <c r="W539" s="1"/>
  <c r="CS142" i="1"/>
  <c r="R142" s="1"/>
  <c r="K534" i="5" s="1"/>
  <c r="H534"/>
  <c r="R534" s="1"/>
  <c r="S528"/>
  <c r="U528"/>
  <c r="CQ140" i="1"/>
  <c r="P140" s="1"/>
  <c r="K528" i="5" s="1"/>
  <c r="J529" s="1"/>
  <c r="P529" s="1"/>
  <c r="H528"/>
  <c r="AD138" i="1"/>
  <c r="H521" i="5"/>
  <c r="R521" s="1"/>
  <c r="S514"/>
  <c r="U514"/>
  <c r="U512"/>
  <c r="S512"/>
  <c r="G513"/>
  <c r="O513" s="1"/>
  <c r="W513"/>
  <c r="H504"/>
  <c r="S503"/>
  <c r="H508" s="1"/>
  <c r="U503"/>
  <c r="H509" s="1"/>
  <c r="S499"/>
  <c r="U499"/>
  <c r="CQ132" i="1"/>
  <c r="H499" i="5"/>
  <c r="W499" s="1"/>
  <c r="S490"/>
  <c r="U490"/>
  <c r="S488"/>
  <c r="U488"/>
  <c r="CZ122" i="1"/>
  <c r="Y122" s="1"/>
  <c r="V481" i="5" s="1"/>
  <c r="K482"/>
  <c r="L489"/>
  <c r="Q489" s="1"/>
  <c r="L487"/>
  <c r="H482"/>
  <c r="S481"/>
  <c r="U481"/>
  <c r="H486" s="1"/>
  <c r="CR114" i="1"/>
  <c r="Q114" s="1"/>
  <c r="K475" i="5" s="1"/>
  <c r="H475"/>
  <c r="S463"/>
  <c r="U463"/>
  <c r="X464"/>
  <c r="G464"/>
  <c r="O464" s="1"/>
  <c r="C461"/>
  <c r="E460"/>
  <c r="L459"/>
  <c r="Q459" s="1"/>
  <c r="L458"/>
  <c r="CT110" i="1"/>
  <c r="S110" s="1"/>
  <c r="H454" i="5"/>
  <c r="S453"/>
  <c r="H456" s="1"/>
  <c r="U453"/>
  <c r="H457" s="1"/>
  <c r="CQ108" i="1"/>
  <c r="P108" s="1"/>
  <c r="K447" i="5" s="1"/>
  <c r="H447"/>
  <c r="AD107" i="1"/>
  <c r="H437" i="5"/>
  <c r="R437" s="1"/>
  <c r="CR104" i="1"/>
  <c r="Q104" s="1"/>
  <c r="K420" i="5" s="1"/>
  <c r="H420"/>
  <c r="G417"/>
  <c r="O417" s="1"/>
  <c r="W417"/>
  <c r="U414"/>
  <c r="S414"/>
  <c r="AD101" i="1"/>
  <c r="H409" i="5"/>
  <c r="R409" s="1"/>
  <c r="U404"/>
  <c r="S404"/>
  <c r="U402"/>
  <c r="S402"/>
  <c r="AD98" i="1"/>
  <c r="H397" i="5"/>
  <c r="R397" s="1"/>
  <c r="CP96" i="1"/>
  <c r="O96" s="1"/>
  <c r="K383" i="5"/>
  <c r="J384" s="1"/>
  <c r="P384" s="1"/>
  <c r="G384"/>
  <c r="O384" s="1"/>
  <c r="X384"/>
  <c r="L372"/>
  <c r="L373"/>
  <c r="Q373" s="1"/>
  <c r="CT92" i="1"/>
  <c r="S92" s="1"/>
  <c r="K367" i="5" s="1"/>
  <c r="H367"/>
  <c r="S366"/>
  <c r="H370" s="1"/>
  <c r="U366"/>
  <c r="H371" s="1"/>
  <c r="L364"/>
  <c r="L365"/>
  <c r="Q365" s="1"/>
  <c r="CT91" i="1"/>
  <c r="S91" s="1"/>
  <c r="K359" i="5" s="1"/>
  <c r="H359"/>
  <c r="S358"/>
  <c r="H362" s="1"/>
  <c r="U358"/>
  <c r="H363" s="1"/>
  <c r="CP90" i="1"/>
  <c r="O90" s="1"/>
  <c r="K356" i="5"/>
  <c r="J357" s="1"/>
  <c r="P357" s="1"/>
  <c r="G357"/>
  <c r="O357" s="1"/>
  <c r="W357"/>
  <c r="CT89" i="1"/>
  <c r="S354" i="5"/>
  <c r="U354"/>
  <c r="U333"/>
  <c r="S333"/>
  <c r="L334"/>
  <c r="Q334" s="1"/>
  <c r="L332"/>
  <c r="CT84" i="1"/>
  <c r="S84" s="1"/>
  <c r="U326" i="5"/>
  <c r="H327"/>
  <c r="S326"/>
  <c r="H330" s="1"/>
  <c r="CP82" i="1"/>
  <c r="O82" s="1"/>
  <c r="K320" i="5"/>
  <c r="CP81" i="1"/>
  <c r="O81" s="1"/>
  <c r="K315" i="5"/>
  <c r="J316" s="1"/>
  <c r="P316" s="1"/>
  <c r="G316"/>
  <c r="O316" s="1"/>
  <c r="W316"/>
  <c r="CT80" i="1"/>
  <c r="S80" s="1"/>
  <c r="U313" i="5"/>
  <c r="S313"/>
  <c r="L311"/>
  <c r="L312"/>
  <c r="Q312" s="1"/>
  <c r="CT79" i="1"/>
  <c r="S79" s="1"/>
  <c r="K306" i="5" s="1"/>
  <c r="H306"/>
  <c r="S305"/>
  <c r="H309" s="1"/>
  <c r="U305"/>
  <c r="H310" s="1"/>
  <c r="CT78" i="1"/>
  <c r="S78" s="1"/>
  <c r="S303" i="5"/>
  <c r="U303"/>
  <c r="CT77" i="1"/>
  <c r="S77" s="1"/>
  <c r="U301" i="5"/>
  <c r="S301"/>
  <c r="CT76" i="1"/>
  <c r="S76" s="1"/>
  <c r="S299" i="5"/>
  <c r="U299"/>
  <c r="CT75" i="1"/>
  <c r="S75" s="1"/>
  <c r="U297" i="5"/>
  <c r="S297"/>
  <c r="CT74" i="1"/>
  <c r="S74" s="1"/>
  <c r="S295" i="5"/>
  <c r="U295"/>
  <c r="L294"/>
  <c r="Q294" s="1"/>
  <c r="L292"/>
  <c r="H286"/>
  <c r="S285"/>
  <c r="H290" s="1"/>
  <c r="U285"/>
  <c r="H291" s="1"/>
  <c r="H278"/>
  <c r="S277"/>
  <c r="H281" s="1"/>
  <c r="U277"/>
  <c r="H282" s="1"/>
  <c r="U273"/>
  <c r="S273"/>
  <c r="G274"/>
  <c r="O274" s="1"/>
  <c r="W274"/>
  <c r="L271"/>
  <c r="L272"/>
  <c r="Q272" s="1"/>
  <c r="H265"/>
  <c r="S264"/>
  <c r="H269" s="1"/>
  <c r="U264"/>
  <c r="H270" s="1"/>
  <c r="L240"/>
  <c r="L241"/>
  <c r="Q241" s="1"/>
  <c r="H235"/>
  <c r="S234"/>
  <c r="H238" s="1"/>
  <c r="U234"/>
  <c r="H239" s="1"/>
  <c r="CT57" i="1"/>
  <c r="S57" s="1"/>
  <c r="U212" i="5"/>
  <c r="S212"/>
  <c r="G213"/>
  <c r="O213" s="1"/>
  <c r="W213"/>
  <c r="L211"/>
  <c r="Q211" s="1"/>
  <c r="L209"/>
  <c r="U203"/>
  <c r="H208" s="1"/>
  <c r="H204"/>
  <c r="S203"/>
  <c r="H207" s="1"/>
  <c r="CQ55" i="1"/>
  <c r="P55" s="1"/>
  <c r="H206" i="5"/>
  <c r="L200"/>
  <c r="Q200" s="1"/>
  <c r="L199"/>
  <c r="CZ53" i="1"/>
  <c r="Y53" s="1"/>
  <c r="V192" i="5" s="1"/>
  <c r="K198" s="1"/>
  <c r="K193"/>
  <c r="U192"/>
  <c r="H198" s="1"/>
  <c r="H193"/>
  <c r="S192"/>
  <c r="H197" s="1"/>
  <c r="U190"/>
  <c r="S190"/>
  <c r="CQ52" i="1"/>
  <c r="P52" s="1"/>
  <c r="K190" i="5" s="1"/>
  <c r="J191" s="1"/>
  <c r="P191" s="1"/>
  <c r="H190"/>
  <c r="U188"/>
  <c r="S188"/>
  <c r="CQ51" i="1"/>
  <c r="L189" i="5"/>
  <c r="Q189" s="1"/>
  <c r="L187"/>
  <c r="CT50" i="1"/>
  <c r="S50" s="1"/>
  <c r="K182" i="5" s="1"/>
  <c r="U181"/>
  <c r="H186" s="1"/>
  <c r="H182"/>
  <c r="S181"/>
  <c r="G180"/>
  <c r="O180" s="1"/>
  <c r="X180"/>
  <c r="U177"/>
  <c r="S177"/>
  <c r="U168"/>
  <c r="S168"/>
  <c r="U159"/>
  <c r="H164" s="1"/>
  <c r="H160"/>
  <c r="S159"/>
  <c r="H163" s="1"/>
  <c r="CR43" i="1"/>
  <c r="Q43" s="1"/>
  <c r="K153" i="5" s="1"/>
  <c r="H153"/>
  <c r="U137"/>
  <c r="H141" s="1"/>
  <c r="H138"/>
  <c r="S137"/>
  <c r="H140" s="1"/>
  <c r="S134"/>
  <c r="U134"/>
  <c r="G136"/>
  <c r="O136" s="1"/>
  <c r="X136"/>
  <c r="C135"/>
  <c r="E134"/>
  <c r="G133"/>
  <c r="O133" s="1"/>
  <c r="X133"/>
  <c r="L122"/>
  <c r="L123"/>
  <c r="Q123" s="1"/>
  <c r="U117"/>
  <c r="H121" s="1"/>
  <c r="H118"/>
  <c r="S117"/>
  <c r="H120" s="1"/>
  <c r="U114"/>
  <c r="S114"/>
  <c r="S111"/>
  <c r="U111"/>
  <c r="U109"/>
  <c r="S109"/>
  <c r="L107"/>
  <c r="L108"/>
  <c r="Q108" s="1"/>
  <c r="H102"/>
  <c r="S101"/>
  <c r="H105" s="1"/>
  <c r="U101"/>
  <c r="H106" s="1"/>
  <c r="CT32" i="1"/>
  <c r="S92" i="5"/>
  <c r="H97" s="1"/>
  <c r="H94"/>
  <c r="U92"/>
  <c r="H98" s="1"/>
  <c r="C93"/>
  <c r="E92"/>
  <c r="U85"/>
  <c r="H90" s="1"/>
  <c r="S85"/>
  <c r="H89" s="1"/>
  <c r="C86"/>
  <c r="E85"/>
  <c r="H77"/>
  <c r="U75"/>
  <c r="H79" s="1"/>
  <c r="S75"/>
  <c r="H78" s="1"/>
  <c r="CX10" i="3"/>
  <c r="C83" i="5"/>
  <c r="C76"/>
  <c r="E75"/>
  <c r="CX5" i="3"/>
  <c r="C60" i="5"/>
  <c r="E59"/>
  <c r="U52"/>
  <c r="H57" s="1"/>
  <c r="S52"/>
  <c r="H56" s="1"/>
  <c r="C53"/>
  <c r="E52"/>
  <c r="L51"/>
  <c r="Q51" s="1"/>
  <c r="L50"/>
  <c r="CT25" i="1"/>
  <c r="S25" s="1"/>
  <c r="K47" i="5" s="1"/>
  <c r="U46"/>
  <c r="H49" s="1"/>
  <c r="H47"/>
  <c r="S46"/>
  <c r="H48" s="1"/>
  <c r="CT24" i="1"/>
  <c r="S39" i="5"/>
  <c r="H42" s="1"/>
  <c r="H41"/>
  <c r="U39"/>
  <c r="H43" s="1"/>
  <c r="AO162" i="1"/>
  <c r="CQ160"/>
  <c r="P160" s="1"/>
  <c r="CR159"/>
  <c r="Q159" s="1"/>
  <c r="K625" i="5" s="1"/>
  <c r="CT158" i="1"/>
  <c r="S158" s="1"/>
  <c r="K616" i="5" s="1"/>
  <c r="CT156" i="1"/>
  <c r="S156" s="1"/>
  <c r="K600" i="5" s="1"/>
  <c r="CQ155" i="1"/>
  <c r="P155" s="1"/>
  <c r="CS154"/>
  <c r="R154" s="1"/>
  <c r="CT152"/>
  <c r="S152" s="1"/>
  <c r="K569" i="5" s="1"/>
  <c r="CQ150" i="1"/>
  <c r="P150" s="1"/>
  <c r="K562" i="5" s="1"/>
  <c r="AB150" i="1"/>
  <c r="CS149"/>
  <c r="R149" s="1"/>
  <c r="W148"/>
  <c r="CS148"/>
  <c r="R148" s="1"/>
  <c r="U148"/>
  <c r="AD147"/>
  <c r="T143"/>
  <c r="R143"/>
  <c r="CQ142"/>
  <c r="P142" s="1"/>
  <c r="K535" i="5" s="1"/>
  <c r="AB138" i="1"/>
  <c r="CQ137"/>
  <c r="P137" s="1"/>
  <c r="K516" i="5" s="1"/>
  <c r="J517" s="1"/>
  <c r="P517" s="1"/>
  <c r="AD136" i="1"/>
  <c r="CR136" s="1"/>
  <c r="Q136" s="1"/>
  <c r="CP136" s="1"/>
  <c r="O136" s="1"/>
  <c r="CZ135"/>
  <c r="Y135" s="1"/>
  <c r="V512" i="5" s="1"/>
  <c r="CZ134" i="1"/>
  <c r="Y134" s="1"/>
  <c r="V503" i="5" s="1"/>
  <c r="K509" s="1"/>
  <c r="AD134" i="1"/>
  <c r="AB134" s="1"/>
  <c r="S132"/>
  <c r="CT131"/>
  <c r="S131" s="1"/>
  <c r="K493" i="5" s="1"/>
  <c r="CQ130" i="1"/>
  <c r="P130" s="1"/>
  <c r="CY127"/>
  <c r="X127" s="1"/>
  <c r="T126"/>
  <c r="V126"/>
  <c r="R126"/>
  <c r="CY126" s="1"/>
  <c r="X126" s="1"/>
  <c r="CQ125"/>
  <c r="P125" s="1"/>
  <c r="CS124"/>
  <c r="R124" s="1"/>
  <c r="W123"/>
  <c r="CS123"/>
  <c r="R123" s="1"/>
  <c r="U123"/>
  <c r="AD122"/>
  <c r="CP121"/>
  <c r="O121" s="1"/>
  <c r="CS120"/>
  <c r="R120" s="1"/>
  <c r="CZ120" s="1"/>
  <c r="Y120" s="1"/>
  <c r="CQ119"/>
  <c r="P119" s="1"/>
  <c r="CP119" s="1"/>
  <c r="O119" s="1"/>
  <c r="CS118"/>
  <c r="R118" s="1"/>
  <c r="CZ118" s="1"/>
  <c r="Y118" s="1"/>
  <c r="CP117"/>
  <c r="O117" s="1"/>
  <c r="CS116"/>
  <c r="R116" s="1"/>
  <c r="CZ116" s="1"/>
  <c r="Y116" s="1"/>
  <c r="CQ115"/>
  <c r="P115" s="1"/>
  <c r="CP115" s="1"/>
  <c r="O115" s="1"/>
  <c r="CY113"/>
  <c r="X113" s="1"/>
  <c r="T465" i="5" s="1"/>
  <c r="K469" s="1"/>
  <c r="CQ111" i="1"/>
  <c r="P111" s="1"/>
  <c r="K460" i="5" s="1"/>
  <c r="J462" s="1"/>
  <c r="P462" s="1"/>
  <c r="CQ107" i="1"/>
  <c r="P107" s="1"/>
  <c r="K438" i="5" s="1"/>
  <c r="CQ105" i="1"/>
  <c r="P105" s="1"/>
  <c r="K429" i="5" s="1"/>
  <c r="CT103" i="1"/>
  <c r="S103" s="1"/>
  <c r="CQ101"/>
  <c r="P101" s="1"/>
  <c r="K410" i="5" s="1"/>
  <c r="CS100" i="1"/>
  <c r="R100" s="1"/>
  <c r="CY100" s="1"/>
  <c r="X100" s="1"/>
  <c r="T404" i="5" s="1"/>
  <c r="CS99" i="1"/>
  <c r="R99" s="1"/>
  <c r="CY99" s="1"/>
  <c r="X99" s="1"/>
  <c r="T402" i="5" s="1"/>
  <c r="CQ98" i="1"/>
  <c r="P98" s="1"/>
  <c r="AB98"/>
  <c r="CT97"/>
  <c r="S97" s="1"/>
  <c r="K386" i="5" s="1"/>
  <c r="T95" i="1"/>
  <c r="CQ95"/>
  <c r="P95" s="1"/>
  <c r="V95"/>
  <c r="CT94"/>
  <c r="S94" s="1"/>
  <c r="K375" i="5" s="1"/>
  <c r="AD93" i="1"/>
  <c r="CR93" s="1"/>
  <c r="Q93" s="1"/>
  <c r="CS92"/>
  <c r="R92" s="1"/>
  <c r="CY92" s="1"/>
  <c r="X92" s="1"/>
  <c r="T366" i="5" s="1"/>
  <c r="K370" s="1"/>
  <c r="CS91" i="1"/>
  <c r="R91" s="1"/>
  <c r="CS89"/>
  <c r="CT88"/>
  <c r="S88" s="1"/>
  <c r="K347" i="5" s="1"/>
  <c r="CT87" i="1"/>
  <c r="S87" s="1"/>
  <c r="K338" i="5" s="1"/>
  <c r="CT86" i="1"/>
  <c r="S86" s="1"/>
  <c r="CS84"/>
  <c r="R84" s="1"/>
  <c r="CS80"/>
  <c r="R80" s="1"/>
  <c r="CY80" s="1"/>
  <c r="X80" s="1"/>
  <c r="T313" i="5" s="1"/>
  <c r="CS79" i="1"/>
  <c r="R79" s="1"/>
  <c r="CY79" s="1"/>
  <c r="X79" s="1"/>
  <c r="T305" i="5" s="1"/>
  <c r="K309" s="1"/>
  <c r="CS78" i="1"/>
  <c r="R78" s="1"/>
  <c r="CY78" s="1"/>
  <c r="X78" s="1"/>
  <c r="T303" i="5" s="1"/>
  <c r="CS77" i="1"/>
  <c r="R77" s="1"/>
  <c r="CS76"/>
  <c r="R76" s="1"/>
  <c r="CY76" s="1"/>
  <c r="X76" s="1"/>
  <c r="T299" i="5" s="1"/>
  <c r="CS75" i="1"/>
  <c r="R75" s="1"/>
  <c r="CY75" s="1"/>
  <c r="X75" s="1"/>
  <c r="T297" i="5" s="1"/>
  <c r="CS74" i="1"/>
  <c r="R74" s="1"/>
  <c r="GX73"/>
  <c r="T73"/>
  <c r="H293" i="5"/>
  <c r="W293" s="1"/>
  <c r="CT70" i="1"/>
  <c r="S70" s="1"/>
  <c r="CT67"/>
  <c r="S67" s="1"/>
  <c r="K256" i="5" s="1"/>
  <c r="CT66" i="1"/>
  <c r="S66" s="1"/>
  <c r="CT65"/>
  <c r="S65" s="1"/>
  <c r="CT64"/>
  <c r="S64" s="1"/>
  <c r="K243" i="5" s="1"/>
  <c r="CT62" i="1"/>
  <c r="S62" s="1"/>
  <c r="CT61"/>
  <c r="S61" s="1"/>
  <c r="K226" i="5" s="1"/>
  <c r="AB60" i="1"/>
  <c r="V59"/>
  <c r="T59"/>
  <c r="Q59"/>
  <c r="CP59" s="1"/>
  <c r="O59" s="1"/>
  <c r="AB59"/>
  <c r="CD162"/>
  <c r="CS57"/>
  <c r="R57" s="1"/>
  <c r="CZ57" s="1"/>
  <c r="Y57" s="1"/>
  <c r="V212" i="5" s="1"/>
  <c r="CQ56" i="1"/>
  <c r="CS55"/>
  <c r="R55" s="1"/>
  <c r="CT54"/>
  <c r="S54" s="1"/>
  <c r="AD53"/>
  <c r="CT49"/>
  <c r="S49" s="1"/>
  <c r="GX48"/>
  <c r="U48"/>
  <c r="CQ47"/>
  <c r="P47" s="1"/>
  <c r="K173" i="5" s="1"/>
  <c r="CS46" i="1"/>
  <c r="R46" s="1"/>
  <c r="T45"/>
  <c r="H166" i="5"/>
  <c r="W166" s="1"/>
  <c r="CZ44" i="1"/>
  <c r="Y44" s="1"/>
  <c r="V159" i="5" s="1"/>
  <c r="CR41" i="1"/>
  <c r="Q41" s="1"/>
  <c r="CZ39"/>
  <c r="Y39" s="1"/>
  <c r="V132" i="5" s="1"/>
  <c r="CT38" i="1"/>
  <c r="S38" s="1"/>
  <c r="K125" i="5" s="1"/>
  <c r="CS37" i="1"/>
  <c r="R37" s="1"/>
  <c r="U35"/>
  <c r="L113" i="5" s="1"/>
  <c r="Q113" s="1"/>
  <c r="CS35" i="1"/>
  <c r="R35" s="1"/>
  <c r="W35"/>
  <c r="H111" i="5"/>
  <c r="AD31" i="1"/>
  <c r="CP27"/>
  <c r="O27" s="1"/>
  <c r="CS25"/>
  <c r="R25" s="1"/>
  <c r="CY25" s="1"/>
  <c r="X25" s="1"/>
  <c r="T46" i="5" s="1"/>
  <c r="K48" s="1"/>
  <c r="CS24" i="1"/>
  <c r="R24" s="1"/>
  <c r="U24"/>
  <c r="W84" i="5"/>
  <c r="CZ154" i="1"/>
  <c r="Y154" s="1"/>
  <c r="V584" i="5" s="1"/>
  <c r="K589" s="1"/>
  <c r="CY154" i="1"/>
  <c r="X154" s="1"/>
  <c r="T584" i="5" s="1"/>
  <c r="K588" s="1"/>
  <c r="J591" s="1"/>
  <c r="P591" s="1"/>
  <c r="CY145" i="1"/>
  <c r="X145" s="1"/>
  <c r="T544" i="5" s="1"/>
  <c r="CZ145" i="1"/>
  <c r="Y145" s="1"/>
  <c r="V544" i="5" s="1"/>
  <c r="CP145" i="1"/>
  <c r="O145" s="1"/>
  <c r="CY138"/>
  <c r="X138" s="1"/>
  <c r="T518" i="5" s="1"/>
  <c r="K522" s="1"/>
  <c r="CZ138" i="1"/>
  <c r="Y138" s="1"/>
  <c r="V518" i="5" s="1"/>
  <c r="K523" s="1"/>
  <c r="CZ124" i="1"/>
  <c r="Y124" s="1"/>
  <c r="V490" i="5" s="1"/>
  <c r="CY124" i="1"/>
  <c r="X124" s="1"/>
  <c r="T490" i="5" s="1"/>
  <c r="CP114" i="1"/>
  <c r="O114" s="1"/>
  <c r="CP154"/>
  <c r="O154" s="1"/>
  <c r="CZ149"/>
  <c r="Y149" s="1"/>
  <c r="CY149"/>
  <c r="X149" s="1"/>
  <c r="CZ148"/>
  <c r="Y148" s="1"/>
  <c r="CY148"/>
  <c r="X148" s="1"/>
  <c r="CY139"/>
  <c r="X139" s="1"/>
  <c r="T526" i="5" s="1"/>
  <c r="CZ139" i="1"/>
  <c r="Y139" s="1"/>
  <c r="V526" i="5" s="1"/>
  <c r="CP124" i="1"/>
  <c r="O124" s="1"/>
  <c r="CP123"/>
  <c r="O123" s="1"/>
  <c r="K488" i="5" s="1"/>
  <c r="BZ22" i="1"/>
  <c r="AQ162"/>
  <c r="CG162"/>
  <c r="CZ143"/>
  <c r="Y143" s="1"/>
  <c r="V539" i="5" s="1"/>
  <c r="CY143" i="1"/>
  <c r="X143" s="1"/>
  <c r="T539" i="5" s="1"/>
  <c r="CZ123" i="1"/>
  <c r="Y123" s="1"/>
  <c r="V488" i="5" s="1"/>
  <c r="CY123" i="1"/>
  <c r="X123" s="1"/>
  <c r="T488" i="5" s="1"/>
  <c r="K485" s="1"/>
  <c r="CY114" i="1"/>
  <c r="X114" s="1"/>
  <c r="T473" i="5" s="1"/>
  <c r="K477" s="1"/>
  <c r="CZ114" i="1"/>
  <c r="Y114" s="1"/>
  <c r="V473" i="5" s="1"/>
  <c r="K478" s="1"/>
  <c r="CZ108" i="1"/>
  <c r="Y108" s="1"/>
  <c r="V443" i="5" s="1"/>
  <c r="K449" s="1"/>
  <c r="CY108" i="1"/>
  <c r="X108" s="1"/>
  <c r="T443" i="5" s="1"/>
  <c r="K448" s="1"/>
  <c r="CZ156" i="1"/>
  <c r="Y156" s="1"/>
  <c r="V599" i="5" s="1"/>
  <c r="K604" s="1"/>
  <c r="CY156" i="1"/>
  <c r="X156" s="1"/>
  <c r="T599" i="5" s="1"/>
  <c r="K603" s="1"/>
  <c r="CZ131" i="1"/>
  <c r="Y131" s="1"/>
  <c r="V492" i="5" s="1"/>
  <c r="CY131" i="1"/>
  <c r="X131" s="1"/>
  <c r="T492" i="5" s="1"/>
  <c r="CP113" i="1"/>
  <c r="O113" s="1"/>
  <c r="CP156"/>
  <c r="O156" s="1"/>
  <c r="CZ152"/>
  <c r="Y152" s="1"/>
  <c r="V568" i="5" s="1"/>
  <c r="K573" s="1"/>
  <c r="CY152" i="1"/>
  <c r="X152" s="1"/>
  <c r="CY144"/>
  <c r="X144" s="1"/>
  <c r="T541" i="5" s="1"/>
  <c r="CZ144" i="1"/>
  <c r="Y144" s="1"/>
  <c r="V541" i="5" s="1"/>
  <c r="CY140" i="1"/>
  <c r="X140" s="1"/>
  <c r="T528" i="5" s="1"/>
  <c r="CZ140" i="1"/>
  <c r="Y140" s="1"/>
  <c r="V528" i="5" s="1"/>
  <c r="CP140" i="1"/>
  <c r="O140" s="1"/>
  <c r="CP139"/>
  <c r="O139" s="1"/>
  <c r="CY132"/>
  <c r="X132" s="1"/>
  <c r="T499" i="5" s="1"/>
  <c r="CZ132" i="1"/>
  <c r="Y132" s="1"/>
  <c r="V499" i="5" s="1"/>
  <c r="CP131" i="1"/>
  <c r="O131" s="1"/>
  <c r="CY128"/>
  <c r="X128" s="1"/>
  <c r="GM128" s="1"/>
  <c r="CZ128"/>
  <c r="Y128" s="1"/>
  <c r="CP127"/>
  <c r="O127" s="1"/>
  <c r="CP108"/>
  <c r="O108" s="1"/>
  <c r="CZ106"/>
  <c r="Y106" s="1"/>
  <c r="CY106"/>
  <c r="X106" s="1"/>
  <c r="CD22"/>
  <c r="AU162"/>
  <c r="CY146"/>
  <c r="X146" s="1"/>
  <c r="CZ146"/>
  <c r="Y146" s="1"/>
  <c r="AB108"/>
  <c r="CS105"/>
  <c r="R105" s="1"/>
  <c r="CZ105" s="1"/>
  <c r="Y105" s="1"/>
  <c r="V426" i="5" s="1"/>
  <c r="K431" s="1"/>
  <c r="AD105" i="1"/>
  <c r="CY104"/>
  <c r="X104" s="1"/>
  <c r="T418" i="5" s="1"/>
  <c r="K422" s="1"/>
  <c r="CZ104" i="1"/>
  <c r="Y104" s="1"/>
  <c r="V418" i="5" s="1"/>
  <c r="K423" s="1"/>
  <c r="CP104" i="1"/>
  <c r="O104" s="1"/>
  <c r="CZ91"/>
  <c r="Y91" s="1"/>
  <c r="V358" i="5" s="1"/>
  <c r="K363" s="1"/>
  <c r="CY91" i="1"/>
  <c r="X91" s="1"/>
  <c r="T358" i="5" s="1"/>
  <c r="K362" s="1"/>
  <c r="AB91" i="1"/>
  <c r="CR80"/>
  <c r="Q80" s="1"/>
  <c r="AB80"/>
  <c r="CR75"/>
  <c r="Q75" s="1"/>
  <c r="AB75"/>
  <c r="CQ65"/>
  <c r="P65" s="1"/>
  <c r="K251" i="5" s="1"/>
  <c r="J252" s="1"/>
  <c r="P252" s="1"/>
  <c r="AB45" i="1"/>
  <c r="CQ45"/>
  <c r="P45" s="1"/>
  <c r="CP45" s="1"/>
  <c r="O45" s="1"/>
  <c r="K166" i="5" s="1"/>
  <c r="CP159" i="1"/>
  <c r="O159" s="1"/>
  <c r="CP155"/>
  <c r="O155" s="1"/>
  <c r="CP150"/>
  <c r="O150" s="1"/>
  <c r="AB147"/>
  <c r="AB146"/>
  <c r="AD142"/>
  <c r="AD135"/>
  <c r="CR135" s="1"/>
  <c r="Q135" s="1"/>
  <c r="AB133"/>
  <c r="P132"/>
  <c r="CP132" s="1"/>
  <c r="O132" s="1"/>
  <c r="K499" i="5" s="1"/>
  <c r="CP130" i="1"/>
  <c r="O130" s="1"/>
  <c r="AB127"/>
  <c r="CP125"/>
  <c r="O125" s="1"/>
  <c r="AB122"/>
  <c r="AB121"/>
  <c r="AB120"/>
  <c r="CY119"/>
  <c r="X119" s="1"/>
  <c r="AB118"/>
  <c r="AB117"/>
  <c r="AB116"/>
  <c r="CY115"/>
  <c r="X115" s="1"/>
  <c r="AB113"/>
  <c r="AD112"/>
  <c r="CR112" s="1"/>
  <c r="Q112" s="1"/>
  <c r="CY112"/>
  <c r="X112" s="1"/>
  <c r="T463" i="5" s="1"/>
  <c r="CZ112" i="1"/>
  <c r="Y112" s="1"/>
  <c r="V463" i="5" s="1"/>
  <c r="CP110" i="1"/>
  <c r="O110" s="1"/>
  <c r="CP103"/>
  <c r="O103" s="1"/>
  <c r="AB90"/>
  <c r="CS87"/>
  <c r="R87" s="1"/>
  <c r="K340" i="5" s="1"/>
  <c r="AD87" i="1"/>
  <c r="AD85"/>
  <c r="CR85" s="1"/>
  <c r="Q85" s="1"/>
  <c r="CS85"/>
  <c r="R85" s="1"/>
  <c r="CZ85" s="1"/>
  <c r="Y85" s="1"/>
  <c r="V333" i="5" s="1"/>
  <c r="AB84" i="1"/>
  <c r="CP75"/>
  <c r="O75" s="1"/>
  <c r="CQ69"/>
  <c r="P69" s="1"/>
  <c r="K273" i="5" s="1"/>
  <c r="J274" s="1"/>
  <c r="P274" s="1"/>
  <c r="CQ67" i="1"/>
  <c r="P67" s="1"/>
  <c r="AD66"/>
  <c r="CR66" s="1"/>
  <c r="Q66" s="1"/>
  <c r="CS66"/>
  <c r="R66" s="1"/>
  <c r="CY66" s="1"/>
  <c r="X66" s="1"/>
  <c r="T253" i="5" s="1"/>
  <c r="CQ50" i="1"/>
  <c r="P50" s="1"/>
  <c r="AB50"/>
  <c r="CY49"/>
  <c r="X49" s="1"/>
  <c r="T179" i="5" s="1"/>
  <c r="CZ49" i="1"/>
  <c r="Y49" s="1"/>
  <c r="V179" i="5" s="1"/>
  <c r="CI162" i="1"/>
  <c r="BC162"/>
  <c r="CY160"/>
  <c r="X160" s="1"/>
  <c r="T631" i="5" s="1"/>
  <c r="CY159" i="1"/>
  <c r="X159" s="1"/>
  <c r="T623" i="5" s="1"/>
  <c r="K627" s="1"/>
  <c r="AB158" i="1"/>
  <c r="CZ158"/>
  <c r="Y158" s="1"/>
  <c r="V615" i="5" s="1"/>
  <c r="K620" s="1"/>
  <c r="CY157" i="1"/>
  <c r="X157" s="1"/>
  <c r="T607" i="5" s="1"/>
  <c r="K611" s="1"/>
  <c r="AB156" i="1"/>
  <c r="CY155"/>
  <c r="X155" s="1"/>
  <c r="T592" i="5" s="1"/>
  <c r="K595" s="1"/>
  <c r="AB154" i="1"/>
  <c r="CY153"/>
  <c r="X153" s="1"/>
  <c r="T576" i="5" s="1"/>
  <c r="K580" s="1"/>
  <c r="AB152" i="1"/>
  <c r="CY150"/>
  <c r="X150" s="1"/>
  <c r="T559" i="5" s="1"/>
  <c r="K563" s="1"/>
  <c r="AB149" i="1"/>
  <c r="AB148"/>
  <c r="AB145"/>
  <c r="P144"/>
  <c r="CQ143"/>
  <c r="P143" s="1"/>
  <c r="CP143" s="1"/>
  <c r="O143" s="1"/>
  <c r="K539" i="5" s="1"/>
  <c r="AB140" i="1"/>
  <c r="AD137"/>
  <c r="CR137" s="1"/>
  <c r="Q137" s="1"/>
  <c r="CP137" s="1"/>
  <c r="O137" s="1"/>
  <c r="AB135"/>
  <c r="T132"/>
  <c r="AB132"/>
  <c r="AB131"/>
  <c r="CY130"/>
  <c r="X130" s="1"/>
  <c r="T129"/>
  <c r="W129"/>
  <c r="S129"/>
  <c r="CP129" s="1"/>
  <c r="O129" s="1"/>
  <c r="AD126"/>
  <c r="CR126" s="1"/>
  <c r="Q126" s="1"/>
  <c r="CP126" s="1"/>
  <c r="O126" s="1"/>
  <c r="CY125"/>
  <c r="X125" s="1"/>
  <c r="AB124"/>
  <c r="AB123"/>
  <c r="GX121"/>
  <c r="U121"/>
  <c r="CY120"/>
  <c r="X120" s="1"/>
  <c r="CZ119"/>
  <c r="Y119" s="1"/>
  <c r="GM119" s="1"/>
  <c r="CY118"/>
  <c r="X118" s="1"/>
  <c r="CY117"/>
  <c r="X117" s="1"/>
  <c r="GO117" s="1"/>
  <c r="CY116"/>
  <c r="X116" s="1"/>
  <c r="CZ115"/>
  <c r="Y115" s="1"/>
  <c r="AB114"/>
  <c r="CP112"/>
  <c r="O112" s="1"/>
  <c r="CS111"/>
  <c r="R111" s="1"/>
  <c r="CY111" s="1"/>
  <c r="X111" s="1"/>
  <c r="T460" i="5" s="1"/>
  <c r="AD111" i="1"/>
  <c r="CR111" s="1"/>
  <c r="Q111" s="1"/>
  <c r="CP111" s="1"/>
  <c r="O111" s="1"/>
  <c r="CR95"/>
  <c r="Q95" s="1"/>
  <c r="CP95" s="1"/>
  <c r="O95" s="1"/>
  <c r="K381" i="5" s="1"/>
  <c r="AB95" i="1"/>
  <c r="P89"/>
  <c r="V89"/>
  <c r="AI162" s="1"/>
  <c r="AD88"/>
  <c r="CS88"/>
  <c r="R88" s="1"/>
  <c r="CQ85"/>
  <c r="P85" s="1"/>
  <c r="CP85" s="1"/>
  <c r="O85" s="1"/>
  <c r="K333" i="5" s="1"/>
  <c r="AB85" i="1"/>
  <c r="CZ77"/>
  <c r="Y77" s="1"/>
  <c r="V301" i="5" s="1"/>
  <c r="CY77" i="1"/>
  <c r="X77" s="1"/>
  <c r="T301" i="5" s="1"/>
  <c r="AB77" i="1"/>
  <c r="CR76"/>
  <c r="Q76" s="1"/>
  <c r="CP76" s="1"/>
  <c r="O76" s="1"/>
  <c r="AB76"/>
  <c r="CQ66"/>
  <c r="P66" s="1"/>
  <c r="AB66"/>
  <c r="CZ31"/>
  <c r="Y31" s="1"/>
  <c r="V85" i="5" s="1"/>
  <c r="K90" s="1"/>
  <c r="CY31" i="1"/>
  <c r="X31" s="1"/>
  <c r="T85" i="5" s="1"/>
  <c r="K89" s="1"/>
  <c r="CY142" i="1"/>
  <c r="X142" s="1"/>
  <c r="T531" i="5" s="1"/>
  <c r="K536" s="1"/>
  <c r="CP135" i="1"/>
  <c r="O135" s="1"/>
  <c r="CY133"/>
  <c r="X133" s="1"/>
  <c r="CZ133"/>
  <c r="Y133" s="1"/>
  <c r="CY121"/>
  <c r="X121" s="1"/>
  <c r="CZ121"/>
  <c r="Y121" s="1"/>
  <c r="GN121" s="1"/>
  <c r="GM115"/>
  <c r="AB106"/>
  <c r="CQ106"/>
  <c r="P106" s="1"/>
  <c r="CP106" s="1"/>
  <c r="O106" s="1"/>
  <c r="CS71"/>
  <c r="R71" s="1"/>
  <c r="CZ71" s="1"/>
  <c r="Y71" s="1"/>
  <c r="V277" i="5" s="1"/>
  <c r="K282" s="1"/>
  <c r="AD71" i="1"/>
  <c r="AD69"/>
  <c r="CR69" s="1"/>
  <c r="Q69" s="1"/>
  <c r="CS69"/>
  <c r="R69" s="1"/>
  <c r="CZ69" s="1"/>
  <c r="Y69" s="1"/>
  <c r="V273" i="5" s="1"/>
  <c r="CQ62" i="1"/>
  <c r="P62" s="1"/>
  <c r="K232" i="5" s="1"/>
  <c r="J233" s="1"/>
  <c r="P233" s="1"/>
  <c r="CS54" i="1"/>
  <c r="R54" s="1"/>
  <c r="AD54"/>
  <c r="CR54" s="1"/>
  <c r="Q54" s="1"/>
  <c r="BB162"/>
  <c r="AP162"/>
  <c r="CZ160"/>
  <c r="Y160" s="1"/>
  <c r="V631" i="5" s="1"/>
  <c r="CZ159" i="1"/>
  <c r="Y159" s="1"/>
  <c r="V623" i="5" s="1"/>
  <c r="K628" s="1"/>
  <c r="CY158" i="1"/>
  <c r="X158" s="1"/>
  <c r="CZ157"/>
  <c r="Y157" s="1"/>
  <c r="V607" i="5" s="1"/>
  <c r="K612" s="1"/>
  <c r="T144" i="1"/>
  <c r="AB144"/>
  <c r="AB139"/>
  <c r="AB137"/>
  <c r="GX132"/>
  <c r="CJ162" s="1"/>
  <c r="U132"/>
  <c r="AB128"/>
  <c r="GN119"/>
  <c r="GN115"/>
  <c r="CZ111"/>
  <c r="Y111" s="1"/>
  <c r="V460" i="5" s="1"/>
  <c r="CZ107" i="1"/>
  <c r="Y107" s="1"/>
  <c r="V434" i="5" s="1"/>
  <c r="K440" s="1"/>
  <c r="AB107" i="1"/>
  <c r="CZ100"/>
  <c r="Y100" s="1"/>
  <c r="CP99"/>
  <c r="O99" s="1"/>
  <c r="K402" i="5" s="1"/>
  <c r="CY96" i="1"/>
  <c r="X96" s="1"/>
  <c r="T383" i="5" s="1"/>
  <c r="CQ94" i="1"/>
  <c r="P94" s="1"/>
  <c r="AB94"/>
  <c r="AB93"/>
  <c r="CQ93"/>
  <c r="P93" s="1"/>
  <c r="CP93" s="1"/>
  <c r="O93" s="1"/>
  <c r="CY85"/>
  <c r="X85" s="1"/>
  <c r="T333" i="5" s="1"/>
  <c r="CP80" i="1"/>
  <c r="O80" s="1"/>
  <c r="CR78"/>
  <c r="Q78" s="1"/>
  <c r="CP78" s="1"/>
  <c r="O78" s="1"/>
  <c r="AB78"/>
  <c r="CZ74"/>
  <c r="Y74" s="1"/>
  <c r="V295" i="5" s="1"/>
  <c r="CY74" i="1"/>
  <c r="X74" s="1"/>
  <c r="T295" i="5" s="1"/>
  <c r="AB74" i="1"/>
  <c r="CY71"/>
  <c r="X71" s="1"/>
  <c r="T277" i="5" s="1"/>
  <c r="K281" s="1"/>
  <c r="CQ68" i="1"/>
  <c r="P68" s="1"/>
  <c r="CY54"/>
  <c r="X54" s="1"/>
  <c r="T201" i="5" s="1"/>
  <c r="CZ54" i="1"/>
  <c r="Y54" s="1"/>
  <c r="V201" i="5" s="1"/>
  <c r="CY52" i="1"/>
  <c r="X52" s="1"/>
  <c r="T190" i="5" s="1"/>
  <c r="CZ52" i="1"/>
  <c r="Y52" s="1"/>
  <c r="V190" i="5" s="1"/>
  <c r="AB112" i="1"/>
  <c r="AB103"/>
  <c r="CZ97"/>
  <c r="Y97" s="1"/>
  <c r="V385" i="5" s="1"/>
  <c r="K391" s="1"/>
  <c r="CY97" i="1"/>
  <c r="X97" s="1"/>
  <c r="T385" i="5" s="1"/>
  <c r="K390" s="1"/>
  <c r="T89" i="1"/>
  <c r="CY88"/>
  <c r="X88" s="1"/>
  <c r="T346" i="5" s="1"/>
  <c r="CY87" i="1"/>
  <c r="X87" s="1"/>
  <c r="T337" i="5" s="1"/>
  <c r="K342" s="1"/>
  <c r="CZ87" i="1"/>
  <c r="Y87" s="1"/>
  <c r="V337" i="5" s="1"/>
  <c r="K343" s="1"/>
  <c r="AD86" i="1"/>
  <c r="CR86" s="1"/>
  <c r="Q86" s="1"/>
  <c r="CS86"/>
  <c r="R86" s="1"/>
  <c r="CY86" s="1"/>
  <c r="X86" s="1"/>
  <c r="T335" i="5" s="1"/>
  <c r="CZ82" i="1"/>
  <c r="Y82" s="1"/>
  <c r="AB82"/>
  <c r="CZ79"/>
  <c r="Y79" s="1"/>
  <c r="AB79"/>
  <c r="CR73"/>
  <c r="Q73" s="1"/>
  <c r="AB73"/>
  <c r="CQ71"/>
  <c r="P71" s="1"/>
  <c r="K280" i="5" s="1"/>
  <c r="AD70" i="1"/>
  <c r="CR70" s="1"/>
  <c r="Q70" s="1"/>
  <c r="CS70"/>
  <c r="R70" s="1"/>
  <c r="CY70" s="1"/>
  <c r="X70" s="1"/>
  <c r="T275" i="5" s="1"/>
  <c r="CZ50" i="1"/>
  <c r="Y50" s="1"/>
  <c r="V181" i="5" s="1"/>
  <c r="CY50" i="1"/>
  <c r="X50" s="1"/>
  <c r="T181" i="5" s="1"/>
  <c r="AB49" i="1"/>
  <c r="CQ49"/>
  <c r="P49" s="1"/>
  <c r="CZ47"/>
  <c r="Y47" s="1"/>
  <c r="V170" i="5" s="1"/>
  <c r="CY47" i="1"/>
  <c r="X47" s="1"/>
  <c r="T170" i="5" s="1"/>
  <c r="CP46" i="1"/>
  <c r="O46" s="1"/>
  <c r="AB111"/>
  <c r="AB104"/>
  <c r="AD102"/>
  <c r="CR102" s="1"/>
  <c r="Q102" s="1"/>
  <c r="CP102" s="1"/>
  <c r="O102" s="1"/>
  <c r="K414" i="5" s="1"/>
  <c r="CY101" i="1"/>
  <c r="X101" s="1"/>
  <c r="T406" i="5" s="1"/>
  <c r="K411" s="1"/>
  <c r="AB100" i="1"/>
  <c r="AB99"/>
  <c r="CP97"/>
  <c r="O97" s="1"/>
  <c r="AB97"/>
  <c r="CY95"/>
  <c r="X95" s="1"/>
  <c r="T381" i="5" s="1"/>
  <c r="CY94" i="1"/>
  <c r="X94" s="1"/>
  <c r="T374" i="5" s="1"/>
  <c r="CZ94" i="1"/>
  <c r="Y94" s="1"/>
  <c r="V374" i="5" s="1"/>
  <c r="K379" s="1"/>
  <c r="CZ92" i="1"/>
  <c r="Y92" s="1"/>
  <c r="V366" i="5" s="1"/>
  <c r="K371" s="1"/>
  <c r="AB92" i="1"/>
  <c r="CP91"/>
  <c r="O91" s="1"/>
  <c r="R89"/>
  <c r="U89"/>
  <c r="AH162" s="1"/>
  <c r="CR89"/>
  <c r="Q89" s="1"/>
  <c r="AB89"/>
  <c r="CZ81"/>
  <c r="Y81" s="1"/>
  <c r="V315" i="5" s="1"/>
  <c r="AB81" i="1"/>
  <c r="CP77"/>
  <c r="O77" s="1"/>
  <c r="CP74"/>
  <c r="O74" s="1"/>
  <c r="AD72"/>
  <c r="CS72"/>
  <c r="R72" s="1"/>
  <c r="P56"/>
  <c r="CR52"/>
  <c r="Q52" s="1"/>
  <c r="CP52" s="1"/>
  <c r="O52" s="1"/>
  <c r="AB52"/>
  <c r="AD51"/>
  <c r="H188" i="5" s="1"/>
  <c r="W188" s="1"/>
  <c r="CS51" i="1"/>
  <c r="R51" s="1"/>
  <c r="CZ51" s="1"/>
  <c r="Y51" s="1"/>
  <c r="V188" i="5" s="1"/>
  <c r="AD32" i="1"/>
  <c r="H95" i="5" s="1"/>
  <c r="CS32" i="1"/>
  <c r="R32" s="1"/>
  <c r="K96" i="5" s="1"/>
  <c r="CQ88" i="1"/>
  <c r="P88" s="1"/>
  <c r="AB88"/>
  <c r="CQ87"/>
  <c r="P87" s="1"/>
  <c r="CQ86"/>
  <c r="P86" s="1"/>
  <c r="K335" i="5" s="1"/>
  <c r="J336" s="1"/>
  <c r="P336" s="1"/>
  <c r="CZ78" i="1"/>
  <c r="Y78" s="1"/>
  <c r="V303" i="5" s="1"/>
  <c r="CZ75" i="1"/>
  <c r="Y75" s="1"/>
  <c r="V297" i="5" s="1"/>
  <c r="CQ72" i="1"/>
  <c r="P72" s="1"/>
  <c r="AB72"/>
  <c r="CQ70"/>
  <c r="P70" s="1"/>
  <c r="K275" i="5" s="1"/>
  <c r="J276" s="1"/>
  <c r="P276" s="1"/>
  <c r="AB70" i="1"/>
  <c r="AD64"/>
  <c r="CS64"/>
  <c r="R64" s="1"/>
  <c r="CS63"/>
  <c r="R63" s="1"/>
  <c r="CY63" s="1"/>
  <c r="X63" s="1"/>
  <c r="T234" i="5" s="1"/>
  <c r="K238" s="1"/>
  <c r="AD63" i="1"/>
  <c r="AD61"/>
  <c r="CR61" s="1"/>
  <c r="Q61" s="1"/>
  <c r="CS61"/>
  <c r="R61" s="1"/>
  <c r="CY61" s="1"/>
  <c r="X61" s="1"/>
  <c r="T225" i="5" s="1"/>
  <c r="K228" s="1"/>
  <c r="CZ58" i="1"/>
  <c r="Y58" s="1"/>
  <c r="V214" i="5" s="1"/>
  <c r="K220" s="1"/>
  <c r="CY58" i="1"/>
  <c r="X58" s="1"/>
  <c r="T214" i="5" s="1"/>
  <c r="K219" s="1"/>
  <c r="CR56" i="1"/>
  <c r="Q56" s="1"/>
  <c r="AB56"/>
  <c r="CQ54"/>
  <c r="P54" s="1"/>
  <c r="CP43"/>
  <c r="O43" s="1"/>
  <c r="CS40"/>
  <c r="R40" s="1"/>
  <c r="CY40" s="1"/>
  <c r="X40" s="1"/>
  <c r="T134" i="5" s="1"/>
  <c r="AD40" i="1"/>
  <c r="CR40" s="1"/>
  <c r="Q40" s="1"/>
  <c r="CP40" s="1"/>
  <c r="O40" s="1"/>
  <c r="CY35"/>
  <c r="X35" s="1"/>
  <c r="T111" i="5" s="1"/>
  <c r="CZ35" i="1"/>
  <c r="Y35" s="1"/>
  <c r="V111" i="5" s="1"/>
  <c r="W89" i="1"/>
  <c r="S89"/>
  <c r="CZ80"/>
  <c r="Y80" s="1"/>
  <c r="V313" i="5" s="1"/>
  <c r="CZ76" i="1"/>
  <c r="Y76" s="1"/>
  <c r="V299" i="5" s="1"/>
  <c r="W73" i="1"/>
  <c r="S73"/>
  <c r="CP73" s="1"/>
  <c r="O73" s="1"/>
  <c r="K293" i="5" s="1"/>
  <c r="AD68" i="1"/>
  <c r="CS68"/>
  <c r="R68" s="1"/>
  <c r="CS67"/>
  <c r="R67" s="1"/>
  <c r="AD67"/>
  <c r="AD65"/>
  <c r="CR65" s="1"/>
  <c r="Q65" s="1"/>
  <c r="CS65"/>
  <c r="R65" s="1"/>
  <c r="CZ65" s="1"/>
  <c r="Y65" s="1"/>
  <c r="V251" i="5" s="1"/>
  <c r="CQ64" i="1"/>
  <c r="P64" s="1"/>
  <c r="AB63"/>
  <c r="CQ63"/>
  <c r="P63" s="1"/>
  <c r="K237" i="5" s="1"/>
  <c r="AD62" i="1"/>
  <c r="CR62" s="1"/>
  <c r="Q62" s="1"/>
  <c r="CS62"/>
  <c r="R62" s="1"/>
  <c r="CZ62" s="1"/>
  <c r="Y62" s="1"/>
  <c r="V232" i="5" s="1"/>
  <c r="CQ61" i="1"/>
  <c r="P61" s="1"/>
  <c r="AB61"/>
  <c r="CS60"/>
  <c r="R60" s="1"/>
  <c r="CY60" s="1"/>
  <c r="X60" s="1"/>
  <c r="T223" i="5" s="1"/>
  <c r="CY59" i="1"/>
  <c r="X59" s="1"/>
  <c r="CZ59"/>
  <c r="Y59" s="1"/>
  <c r="AB58"/>
  <c r="CQ58"/>
  <c r="P58" s="1"/>
  <c r="AB57"/>
  <c r="CR57"/>
  <c r="Q57" s="1"/>
  <c r="CP57" s="1"/>
  <c r="O57" s="1"/>
  <c r="CS56"/>
  <c r="R56" s="1"/>
  <c r="CY55"/>
  <c r="X55" s="1"/>
  <c r="CZ55"/>
  <c r="Y55" s="1"/>
  <c r="V203" i="5" s="1"/>
  <c r="AB47" i="1"/>
  <c r="CR47"/>
  <c r="Q47" s="1"/>
  <c r="CZ46"/>
  <c r="Y46" s="1"/>
  <c r="V168" i="5" s="1"/>
  <c r="CY46" i="1"/>
  <c r="X46" s="1"/>
  <c r="T168" i="5" s="1"/>
  <c r="CS42" i="1"/>
  <c r="R42" s="1"/>
  <c r="CY42" s="1"/>
  <c r="X42" s="1"/>
  <c r="T144" i="5" s="1"/>
  <c r="K147" s="1"/>
  <c r="AD42" i="1"/>
  <c r="CQ37"/>
  <c r="P37" s="1"/>
  <c r="CP37" s="1"/>
  <c r="O37" s="1"/>
  <c r="AB37"/>
  <c r="AD29"/>
  <c r="CR29" s="1"/>
  <c r="Q29" s="1"/>
  <c r="CS29"/>
  <c r="R29" s="1"/>
  <c r="CY29" s="1"/>
  <c r="X29" s="1"/>
  <c r="T75" i="5" s="1"/>
  <c r="K78" s="1"/>
  <c r="W56" i="1"/>
  <c r="S56"/>
  <c r="AB53"/>
  <c r="AB46"/>
  <c r="CZ45"/>
  <c r="Y45" s="1"/>
  <c r="V166" i="5" s="1"/>
  <c r="CY45" i="1"/>
  <c r="X45" s="1"/>
  <c r="T166" i="5" s="1"/>
  <c r="K163" s="1"/>
  <c r="CY37" i="1"/>
  <c r="X37" s="1"/>
  <c r="T117" i="5" s="1"/>
  <c r="K120" s="1"/>
  <c r="CZ33" i="1"/>
  <c r="Y33" s="1"/>
  <c r="V101" i="5" s="1"/>
  <c r="K106" s="1"/>
  <c r="CY33" i="1"/>
  <c r="X33" s="1"/>
  <c r="T101" i="5" s="1"/>
  <c r="K105" s="1"/>
  <c r="P51" i="1"/>
  <c r="CS48"/>
  <c r="R48" s="1"/>
  <c r="CZ48" s="1"/>
  <c r="Y48" s="1"/>
  <c r="V177" i="5" s="1"/>
  <c r="AD48" i="1"/>
  <c r="CR48" s="1"/>
  <c r="Q48" s="1"/>
  <c r="CP48" s="1"/>
  <c r="O48" s="1"/>
  <c r="K177" i="5" s="1"/>
  <c r="CQ44" i="1"/>
  <c r="P44" s="1"/>
  <c r="K162" i="5" s="1"/>
  <c r="CS43" i="1"/>
  <c r="R43" s="1"/>
  <c r="CY43" s="1"/>
  <c r="X43" s="1"/>
  <c r="T151" i="5" s="1"/>
  <c r="K155" s="1"/>
  <c r="CZ42" i="1"/>
  <c r="Y42" s="1"/>
  <c r="V144" i="5" s="1"/>
  <c r="K148" s="1"/>
  <c r="CY41" i="1"/>
  <c r="X41" s="1"/>
  <c r="CZ41"/>
  <c r="Y41" s="1"/>
  <c r="CP39"/>
  <c r="O39" s="1"/>
  <c r="CS38"/>
  <c r="R38" s="1"/>
  <c r="AD38"/>
  <c r="CZ37"/>
  <c r="Y37" s="1"/>
  <c r="V117" i="5" s="1"/>
  <c r="K121" s="1"/>
  <c r="CQ36" i="1"/>
  <c r="P36" s="1"/>
  <c r="AB34"/>
  <c r="CQ34"/>
  <c r="P34" s="1"/>
  <c r="AB33"/>
  <c r="CQ33"/>
  <c r="P33" s="1"/>
  <c r="CZ30"/>
  <c r="Y30" s="1"/>
  <c r="V82" i="5" s="1"/>
  <c r="CY30" i="1"/>
  <c r="X30" s="1"/>
  <c r="T82" i="5" s="1"/>
  <c r="AD26" i="1"/>
  <c r="CS26"/>
  <c r="R26" s="1"/>
  <c r="AB38"/>
  <c r="CQ38"/>
  <c r="P38" s="1"/>
  <c r="CQ35"/>
  <c r="P35" s="1"/>
  <c r="AB35"/>
  <c r="AB30"/>
  <c r="CQ30"/>
  <c r="P30" s="1"/>
  <c r="AB48"/>
  <c r="AD44"/>
  <c r="AB43"/>
  <c r="AB40"/>
  <c r="CS36"/>
  <c r="R36" s="1"/>
  <c r="CZ36" s="1"/>
  <c r="Y36" s="1"/>
  <c r="V114" i="5" s="1"/>
  <c r="AD36" i="1"/>
  <c r="CR36" s="1"/>
  <c r="Q36" s="1"/>
  <c r="CZ34"/>
  <c r="Y34" s="1"/>
  <c r="V109" i="5" s="1"/>
  <c r="CY34" i="1"/>
  <c r="X34" s="1"/>
  <c r="T109" i="5" s="1"/>
  <c r="CX13" i="3"/>
  <c r="CX15"/>
  <c r="CX14"/>
  <c r="CX16"/>
  <c r="T35" i="1"/>
  <c r="AB28"/>
  <c r="AB27"/>
  <c r="CQ26"/>
  <c r="P26" s="1"/>
  <c r="W32"/>
  <c r="S32"/>
  <c r="K94" i="5" s="1"/>
  <c r="AB31" i="1"/>
  <c r="CQ29"/>
  <c r="P29" s="1"/>
  <c r="CZ25"/>
  <c r="Y25" s="1"/>
  <c r="AB25"/>
  <c r="W24"/>
  <c r="S24"/>
  <c r="K41" i="5" s="1"/>
  <c r="AB24" i="1"/>
  <c r="CX11" i="3"/>
  <c r="CX12"/>
  <c r="CX3"/>
  <c r="CX4"/>
  <c r="K378" i="5" l="1"/>
  <c r="J123"/>
  <c r="P123" s="1"/>
  <c r="H537"/>
  <c r="H185"/>
  <c r="J425"/>
  <c r="P425" s="1"/>
  <c r="J480"/>
  <c r="P480" s="1"/>
  <c r="GO136" i="1"/>
  <c r="GM136"/>
  <c r="T315" i="5"/>
  <c r="GN81" i="1"/>
  <c r="GM81"/>
  <c r="CP35"/>
  <c r="O35" s="1"/>
  <c r="K111" i="5"/>
  <c r="J113" s="1"/>
  <c r="P113" s="1"/>
  <c r="V137"/>
  <c r="K141" s="1"/>
  <c r="K246"/>
  <c r="CR44" i="1"/>
  <c r="Q44" s="1"/>
  <c r="K161" i="5" s="1"/>
  <c r="H161"/>
  <c r="K127"/>
  <c r="AE162" i="1"/>
  <c r="K55" i="5"/>
  <c r="CP33" i="1"/>
  <c r="O33" s="1"/>
  <c r="K104" i="5"/>
  <c r="J108" s="1"/>
  <c r="P108" s="1"/>
  <c r="CP34" i="1"/>
  <c r="O34" s="1"/>
  <c r="K109" i="5"/>
  <c r="J110" s="1"/>
  <c r="P110" s="1"/>
  <c r="CR38" i="1"/>
  <c r="Q38" s="1"/>
  <c r="K126" i="5" s="1"/>
  <c r="H126"/>
  <c r="T137"/>
  <c r="K140" s="1"/>
  <c r="CR42" i="1"/>
  <c r="Q42" s="1"/>
  <c r="H146" i="5"/>
  <c r="CP47" i="1"/>
  <c r="O47" s="1"/>
  <c r="K172" i="5"/>
  <c r="T203"/>
  <c r="CP58" i="1"/>
  <c r="O58" s="1"/>
  <c r="K218" i="5"/>
  <c r="J222" s="1"/>
  <c r="P222" s="1"/>
  <c r="CP61" i="1"/>
  <c r="O61" s="1"/>
  <c r="K227" i="5"/>
  <c r="CR67" i="1"/>
  <c r="Q67" s="1"/>
  <c r="K257" i="5" s="1"/>
  <c r="H257"/>
  <c r="CZ68" i="1"/>
  <c r="Y68" s="1"/>
  <c r="V264" i="5" s="1"/>
  <c r="K270" s="1"/>
  <c r="K267"/>
  <c r="CR63" i="1"/>
  <c r="Q63" s="1"/>
  <c r="K236" i="5" s="1"/>
  <c r="H236"/>
  <c r="CY64" i="1"/>
  <c r="X64" s="1"/>
  <c r="T242" i="5" s="1"/>
  <c r="K247" s="1"/>
  <c r="K245"/>
  <c r="K341"/>
  <c r="K350"/>
  <c r="CR72" i="1"/>
  <c r="Q72" s="1"/>
  <c r="K287" i="5" s="1"/>
  <c r="H287"/>
  <c r="W294" s="1"/>
  <c r="V305"/>
  <c r="K310" s="1"/>
  <c r="K268"/>
  <c r="CP94" i="1"/>
  <c r="O94" s="1"/>
  <c r="K377" i="5"/>
  <c r="CR71" i="1"/>
  <c r="Q71" s="1"/>
  <c r="K279" i="5" s="1"/>
  <c r="J284" s="1"/>
  <c r="P284" s="1"/>
  <c r="H279"/>
  <c r="T501"/>
  <c r="CR88" i="1"/>
  <c r="Q88" s="1"/>
  <c r="K348" i="5" s="1"/>
  <c r="H348"/>
  <c r="CP67" i="1"/>
  <c r="O67" s="1"/>
  <c r="K259" i="5"/>
  <c r="CR87" i="1"/>
  <c r="Q87" s="1"/>
  <c r="K339" i="5" s="1"/>
  <c r="H339"/>
  <c r="CR105" i="1"/>
  <c r="Q105" s="1"/>
  <c r="H428" i="5"/>
  <c r="V546"/>
  <c r="GN148" i="1"/>
  <c r="T555" i="5"/>
  <c r="K552" s="1"/>
  <c r="GN149" i="1"/>
  <c r="T557" i="5"/>
  <c r="L45"/>
  <c r="Q45" s="1"/>
  <c r="L44"/>
  <c r="G113"/>
  <c r="O113" s="1"/>
  <c r="X113"/>
  <c r="CR53" i="1"/>
  <c r="Q53" s="1"/>
  <c r="H194" i="5"/>
  <c r="CZ103" i="1"/>
  <c r="Y103" s="1"/>
  <c r="V416" i="5" s="1"/>
  <c r="CY103" i="1"/>
  <c r="X103" s="1"/>
  <c r="T416" i="5" s="1"/>
  <c r="CR122" i="1"/>
  <c r="Q122" s="1"/>
  <c r="H483" i="5"/>
  <c r="CR147" i="1"/>
  <c r="Q147" s="1"/>
  <c r="H550" i="5"/>
  <c r="G108"/>
  <c r="O108" s="1"/>
  <c r="W108"/>
  <c r="R102"/>
  <c r="R118"/>
  <c r="G123"/>
  <c r="O123" s="1"/>
  <c r="W123"/>
  <c r="R160"/>
  <c r="G167"/>
  <c r="O167" s="1"/>
  <c r="W167"/>
  <c r="G191"/>
  <c r="O191" s="1"/>
  <c r="X191"/>
  <c r="K206"/>
  <c r="CP55" i="1"/>
  <c r="O55" s="1"/>
  <c r="GM55" s="1"/>
  <c r="R204" i="5"/>
  <c r="G211"/>
  <c r="O211" s="1"/>
  <c r="W211"/>
  <c r="R265"/>
  <c r="G294"/>
  <c r="O294" s="1"/>
  <c r="R286"/>
  <c r="G312"/>
  <c r="O312" s="1"/>
  <c r="W312"/>
  <c r="R306"/>
  <c r="R327"/>
  <c r="CZ84" i="1"/>
  <c r="Y84" s="1"/>
  <c r="V326" i="5" s="1"/>
  <c r="K331" s="1"/>
  <c r="K327"/>
  <c r="CY84" i="1"/>
  <c r="X84" s="1"/>
  <c r="T326" i="5" s="1"/>
  <c r="K330" s="1"/>
  <c r="G365"/>
  <c r="O365" s="1"/>
  <c r="W365"/>
  <c r="R359"/>
  <c r="R367"/>
  <c r="G373"/>
  <c r="O373" s="1"/>
  <c r="W373"/>
  <c r="G459"/>
  <c r="O459" s="1"/>
  <c r="W459"/>
  <c r="R454"/>
  <c r="R482"/>
  <c r="G529"/>
  <c r="O529" s="1"/>
  <c r="W529"/>
  <c r="G547"/>
  <c r="O547" s="1"/>
  <c r="W547"/>
  <c r="R549"/>
  <c r="G591"/>
  <c r="O591" s="1"/>
  <c r="W591"/>
  <c r="R585"/>
  <c r="X630"/>
  <c r="G630"/>
  <c r="O630" s="1"/>
  <c r="R624"/>
  <c r="G65"/>
  <c r="O65" s="1"/>
  <c r="W65"/>
  <c r="R61"/>
  <c r="CZ27" i="1"/>
  <c r="Y27" s="1"/>
  <c r="V59" i="5" s="1"/>
  <c r="K63" s="1"/>
  <c r="K61"/>
  <c r="CY27" i="1"/>
  <c r="X27" s="1"/>
  <c r="G74" i="5"/>
  <c r="O74" s="1"/>
  <c r="W74"/>
  <c r="R67"/>
  <c r="CZ28" i="1"/>
  <c r="Y28" s="1"/>
  <c r="V66" i="5" s="1"/>
  <c r="K72" s="1"/>
  <c r="K67"/>
  <c r="CY28" i="1"/>
  <c r="X28" s="1"/>
  <c r="T66" i="5" s="1"/>
  <c r="K71" s="1"/>
  <c r="G222"/>
  <c r="O222" s="1"/>
  <c r="W222"/>
  <c r="R215"/>
  <c r="G224"/>
  <c r="O224" s="1"/>
  <c r="W224"/>
  <c r="G231"/>
  <c r="O231" s="1"/>
  <c r="W231"/>
  <c r="R226"/>
  <c r="G263"/>
  <c r="O263" s="1"/>
  <c r="W263"/>
  <c r="R256"/>
  <c r="K318"/>
  <c r="CY82" i="1"/>
  <c r="X82" s="1"/>
  <c r="T317" i="5" s="1"/>
  <c r="K321" s="1"/>
  <c r="R347"/>
  <c r="G382"/>
  <c r="O382" s="1"/>
  <c r="W382"/>
  <c r="R375"/>
  <c r="G393"/>
  <c r="O393" s="1"/>
  <c r="W393"/>
  <c r="R386"/>
  <c r="G433"/>
  <c r="O433" s="1"/>
  <c r="W433"/>
  <c r="R427"/>
  <c r="G472"/>
  <c r="O472" s="1"/>
  <c r="W472"/>
  <c r="R466"/>
  <c r="R493"/>
  <c r="CP133" i="1"/>
  <c r="O133" s="1"/>
  <c r="GM133" s="1"/>
  <c r="K501" i="5"/>
  <c r="J502" s="1"/>
  <c r="P502" s="1"/>
  <c r="K506"/>
  <c r="CY134" i="1"/>
  <c r="X134" s="1"/>
  <c r="T503" i="5" s="1"/>
  <c r="K508" s="1"/>
  <c r="R519"/>
  <c r="R569"/>
  <c r="G575"/>
  <c r="O575" s="1"/>
  <c r="W575"/>
  <c r="G606"/>
  <c r="O606" s="1"/>
  <c r="W606"/>
  <c r="R600"/>
  <c r="H609"/>
  <c r="CR157" i="1"/>
  <c r="Q157" s="1"/>
  <c r="AB157"/>
  <c r="GN59"/>
  <c r="AB86"/>
  <c r="CY62"/>
  <c r="X62" s="1"/>
  <c r="T232" i="5" s="1"/>
  <c r="K175"/>
  <c r="K186"/>
  <c r="CY65" i="1"/>
  <c r="X65" s="1"/>
  <c r="T251" i="5" s="1"/>
  <c r="CZ29" i="1"/>
  <c r="Y29" s="1"/>
  <c r="V75" i="5" s="1"/>
  <c r="K79" s="1"/>
  <c r="J81" s="1"/>
  <c r="P81" s="1"/>
  <c r="CZ86" i="1"/>
  <c r="Y86" s="1"/>
  <c r="V335" i="5" s="1"/>
  <c r="GM121" i="1"/>
  <c r="CY69"/>
  <c r="X69" s="1"/>
  <c r="T273" i="5" s="1"/>
  <c r="GO96" i="1"/>
  <c r="K496" i="5"/>
  <c r="CY105" i="1"/>
  <c r="X105" s="1"/>
  <c r="T426" i="5" s="1"/>
  <c r="K430" s="1"/>
  <c r="H177"/>
  <c r="W177" s="1"/>
  <c r="CY57" i="1"/>
  <c r="X57" s="1"/>
  <c r="T212" i="5" s="1"/>
  <c r="K486"/>
  <c r="CP25" i="1"/>
  <c r="O25" s="1"/>
  <c r="GN25" s="1"/>
  <c r="CZ99"/>
  <c r="Y99" s="1"/>
  <c r="V402" i="5" s="1"/>
  <c r="H174"/>
  <c r="H175"/>
  <c r="CP84" i="1"/>
  <c r="O84" s="1"/>
  <c r="H352" i="5"/>
  <c r="H399"/>
  <c r="H400"/>
  <c r="H411"/>
  <c r="H412"/>
  <c r="H497"/>
  <c r="AB136" i="1"/>
  <c r="H536" i="5"/>
  <c r="CZ142" i="1"/>
  <c r="Y142" s="1"/>
  <c r="V531" i="5" s="1"/>
  <c r="K537" s="1"/>
  <c r="CP28" i="1"/>
  <c r="O28" s="1"/>
  <c r="CZ150"/>
  <c r="Y150" s="1"/>
  <c r="V559" i="5" s="1"/>
  <c r="K564" s="1"/>
  <c r="J566" s="1"/>
  <c r="P566" s="1"/>
  <c r="CZ153" i="1"/>
  <c r="Y153" s="1"/>
  <c r="V576" i="5" s="1"/>
  <c r="K581" s="1"/>
  <c r="GM25" i="1"/>
  <c r="V46" i="5"/>
  <c r="K49" s="1"/>
  <c r="CR26" i="1"/>
  <c r="Q26" s="1"/>
  <c r="K54" i="5" s="1"/>
  <c r="H54"/>
  <c r="CZ67" i="1"/>
  <c r="Y67" s="1"/>
  <c r="V255" i="5" s="1"/>
  <c r="K261" s="1"/>
  <c r="K258"/>
  <c r="CR68" i="1"/>
  <c r="Q68" s="1"/>
  <c r="K266" i="5" s="1"/>
  <c r="H266"/>
  <c r="G272" s="1"/>
  <c r="O272" s="1"/>
  <c r="CP54" i="1"/>
  <c r="O54" s="1"/>
  <c r="K201" i="5"/>
  <c r="J202" s="1"/>
  <c r="P202" s="1"/>
  <c r="CR64" i="1"/>
  <c r="Q64" s="1"/>
  <c r="K244" i="5" s="1"/>
  <c r="H244"/>
  <c r="CP72" i="1"/>
  <c r="O72" s="1"/>
  <c r="K289" i="5"/>
  <c r="CY72" i="1"/>
  <c r="X72" s="1"/>
  <c r="T285" i="5" s="1"/>
  <c r="K288"/>
  <c r="CP49" i="1"/>
  <c r="O49" s="1"/>
  <c r="K179" i="5"/>
  <c r="J180" s="1"/>
  <c r="P180" s="1"/>
  <c r="GN82" i="1"/>
  <c r="V317" i="5"/>
  <c r="K322" s="1"/>
  <c r="GN100" i="1"/>
  <c r="V404" i="5"/>
  <c r="T615"/>
  <c r="K619" s="1"/>
  <c r="J622" s="1"/>
  <c r="P622" s="1"/>
  <c r="GO133" i="1"/>
  <c r="V501" i="5"/>
  <c r="CP66" i="1"/>
  <c r="O66" s="1"/>
  <c r="K253" i="5"/>
  <c r="J254" s="1"/>
  <c r="P254" s="1"/>
  <c r="CZ88" i="1"/>
  <c r="Y88" s="1"/>
  <c r="V346" i="5" s="1"/>
  <c r="K349"/>
  <c r="CP144" i="1"/>
  <c r="O144" s="1"/>
  <c r="K541" i="5"/>
  <c r="J543" s="1"/>
  <c r="P543" s="1"/>
  <c r="CP50" i="1"/>
  <c r="O50" s="1"/>
  <c r="K184" i="5"/>
  <c r="CR142" i="1"/>
  <c r="Q142" s="1"/>
  <c r="H533" i="5"/>
  <c r="T546"/>
  <c r="T568"/>
  <c r="K572" s="1"/>
  <c r="J575" s="1"/>
  <c r="P575" s="1"/>
  <c r="GM148" i="1"/>
  <c r="V555" i="5"/>
  <c r="K553" s="1"/>
  <c r="GM149" i="1"/>
  <c r="V557" i="5"/>
  <c r="CR31" i="1"/>
  <c r="Q31" s="1"/>
  <c r="H87" i="5"/>
  <c r="K139"/>
  <c r="J143" s="1"/>
  <c r="P143" s="1"/>
  <c r="CP41" i="1"/>
  <c r="O41" s="1"/>
  <c r="GM41" s="1"/>
  <c r="K398" i="5"/>
  <c r="H505"/>
  <c r="CR134" i="1"/>
  <c r="Q134" s="1"/>
  <c r="AO22"/>
  <c r="AO199"/>
  <c r="F166"/>
  <c r="G45" i="5"/>
  <c r="O45" s="1"/>
  <c r="W45"/>
  <c r="R41"/>
  <c r="G51"/>
  <c r="O51" s="1"/>
  <c r="W51"/>
  <c r="R47"/>
  <c r="G81"/>
  <c r="O81" s="1"/>
  <c r="W81"/>
  <c r="R77"/>
  <c r="R94"/>
  <c r="G100"/>
  <c r="O100" s="1"/>
  <c r="W100"/>
  <c r="R138"/>
  <c r="G143"/>
  <c r="O143" s="1"/>
  <c r="W143"/>
  <c r="R182"/>
  <c r="G189"/>
  <c r="O189" s="1"/>
  <c r="W189"/>
  <c r="G200"/>
  <c r="O200" s="1"/>
  <c r="R193"/>
  <c r="X200"/>
  <c r="G241"/>
  <c r="O241" s="1"/>
  <c r="W241"/>
  <c r="R235"/>
  <c r="X284"/>
  <c r="G284"/>
  <c r="O284" s="1"/>
  <c r="R278"/>
  <c r="CR98" i="1"/>
  <c r="Q98" s="1"/>
  <c r="K396" i="5" s="1"/>
  <c r="H396"/>
  <c r="G403" s="1"/>
  <c r="O403" s="1"/>
  <c r="AB101" i="1"/>
  <c r="H408" i="5"/>
  <c r="W415" s="1"/>
  <c r="CR101" i="1"/>
  <c r="Q101" s="1"/>
  <c r="CR107"/>
  <c r="Q107" s="1"/>
  <c r="H436" i="5"/>
  <c r="K454"/>
  <c r="CY110" i="1"/>
  <c r="X110" s="1"/>
  <c r="T453" i="5" s="1"/>
  <c r="K456" s="1"/>
  <c r="G511"/>
  <c r="O511" s="1"/>
  <c r="W511"/>
  <c r="R504"/>
  <c r="CR138" i="1"/>
  <c r="Q138" s="1"/>
  <c r="H520" i="5"/>
  <c r="G525" s="1"/>
  <c r="O525" s="1"/>
  <c r="G543"/>
  <c r="O543" s="1"/>
  <c r="W543"/>
  <c r="CP146" i="1"/>
  <c r="O146" s="1"/>
  <c r="GN146" s="1"/>
  <c r="K546" i="5"/>
  <c r="J547" s="1"/>
  <c r="P547" s="1"/>
  <c r="R577"/>
  <c r="R608"/>
  <c r="G614"/>
  <c r="O614" s="1"/>
  <c r="W614"/>
  <c r="H632"/>
  <c r="CR160" i="1"/>
  <c r="Q160" s="1"/>
  <c r="G131" i="5"/>
  <c r="O131" s="1"/>
  <c r="W131"/>
  <c r="R125"/>
  <c r="G150"/>
  <c r="O150" s="1"/>
  <c r="W150"/>
  <c r="R145"/>
  <c r="G158"/>
  <c r="O158" s="1"/>
  <c r="W158"/>
  <c r="R152"/>
  <c r="R171"/>
  <c r="G178"/>
  <c r="O178" s="1"/>
  <c r="W178"/>
  <c r="K195"/>
  <c r="CY53" i="1"/>
  <c r="X53" s="1"/>
  <c r="T192" i="5" s="1"/>
  <c r="K197" s="1"/>
  <c r="K223"/>
  <c r="J224" s="1"/>
  <c r="P224" s="1"/>
  <c r="CP60" i="1"/>
  <c r="O60" s="1"/>
  <c r="G250" i="5"/>
  <c r="O250" s="1"/>
  <c r="W250"/>
  <c r="R243"/>
  <c r="G324"/>
  <c r="O324" s="1"/>
  <c r="W324"/>
  <c r="R318"/>
  <c r="R338"/>
  <c r="G345"/>
  <c r="O345" s="1"/>
  <c r="W345"/>
  <c r="CZ90" i="1"/>
  <c r="Y90" s="1"/>
  <c r="V356" i="5" s="1"/>
  <c r="CY90" i="1"/>
  <c r="X90" s="1"/>
  <c r="R395" i="5"/>
  <c r="W403"/>
  <c r="CZ98" i="1"/>
  <c r="Y98" s="1"/>
  <c r="V394" i="5" s="1"/>
  <c r="K400" s="1"/>
  <c r="K395"/>
  <c r="CY98" i="1"/>
  <c r="X98" s="1"/>
  <c r="T394" i="5" s="1"/>
  <c r="K399" s="1"/>
  <c r="R407"/>
  <c r="K407"/>
  <c r="CZ101" i="1"/>
  <c r="Y101" s="1"/>
  <c r="V406" i="5" s="1"/>
  <c r="K412" s="1"/>
  <c r="G425"/>
  <c r="O425" s="1"/>
  <c r="W425"/>
  <c r="R419"/>
  <c r="G442"/>
  <c r="O442" s="1"/>
  <c r="W442"/>
  <c r="R435"/>
  <c r="CY107" i="1"/>
  <c r="X107" s="1"/>
  <c r="T434" i="5" s="1"/>
  <c r="K439" s="1"/>
  <c r="K435"/>
  <c r="G451"/>
  <c r="O451" s="1"/>
  <c r="W451"/>
  <c r="R444"/>
  <c r="G480"/>
  <c r="O480" s="1"/>
  <c r="W480"/>
  <c r="R474"/>
  <c r="X502"/>
  <c r="G502"/>
  <c r="O502" s="1"/>
  <c r="X515"/>
  <c r="G515"/>
  <c r="O515" s="1"/>
  <c r="G527"/>
  <c r="O527" s="1"/>
  <c r="W527"/>
  <c r="R532"/>
  <c r="G540"/>
  <c r="O540" s="1"/>
  <c r="W540"/>
  <c r="G545"/>
  <c r="O545" s="1"/>
  <c r="W545"/>
  <c r="G566"/>
  <c r="O566" s="1"/>
  <c r="W566"/>
  <c r="R560"/>
  <c r="H578"/>
  <c r="G583" s="1"/>
  <c r="O583" s="1"/>
  <c r="CR153" i="1"/>
  <c r="Q153" s="1"/>
  <c r="AB153"/>
  <c r="R593" i="5"/>
  <c r="G598"/>
  <c r="O598" s="1"/>
  <c r="W598"/>
  <c r="X622"/>
  <c r="G622"/>
  <c r="O622" s="1"/>
  <c r="R616"/>
  <c r="GM59" i="1"/>
  <c r="CZ63"/>
  <c r="Y63" s="1"/>
  <c r="V234" i="5" s="1"/>
  <c r="K239" s="1"/>
  <c r="CY51" i="1"/>
  <c r="X51" s="1"/>
  <c r="T188" i="5" s="1"/>
  <c r="K185" s="1"/>
  <c r="AG162" i="1"/>
  <c r="T162" s="1"/>
  <c r="GM96"/>
  <c r="AB102"/>
  <c r="GN116"/>
  <c r="GO118"/>
  <c r="GN120"/>
  <c r="AB69"/>
  <c r="GM117"/>
  <c r="K497" i="5"/>
  <c r="GM100" i="1"/>
  <c r="K164" i="5"/>
  <c r="H333"/>
  <c r="W333" s="1"/>
  <c r="J345"/>
  <c r="P345" s="1"/>
  <c r="J382"/>
  <c r="P382" s="1"/>
  <c r="J393"/>
  <c r="P393" s="1"/>
  <c r="H414"/>
  <c r="W414" s="1"/>
  <c r="J500"/>
  <c r="P500" s="1"/>
  <c r="CP152" i="1"/>
  <c r="O152" s="1"/>
  <c r="GN152" s="1"/>
  <c r="J606" i="5"/>
  <c r="P606" s="1"/>
  <c r="J51"/>
  <c r="P51" s="1"/>
  <c r="J312"/>
  <c r="P312" s="1"/>
  <c r="H331"/>
  <c r="G334" s="1"/>
  <c r="O334" s="1"/>
  <c r="GN90" i="1"/>
  <c r="J365" i="5"/>
  <c r="P365" s="1"/>
  <c r="J373"/>
  <c r="P373" s="1"/>
  <c r="H485"/>
  <c r="G489" s="1"/>
  <c r="O489" s="1"/>
  <c r="H552"/>
  <c r="W556" s="1"/>
  <c r="CP158" i="1"/>
  <c r="O158" s="1"/>
  <c r="GM158" s="1"/>
  <c r="J630" i="5"/>
  <c r="P630" s="1"/>
  <c r="G30"/>
  <c r="CP79" i="1"/>
  <c r="O79" s="1"/>
  <c r="GM79" s="1"/>
  <c r="H351" i="5"/>
  <c r="W355" s="1"/>
  <c r="CP92" i="1"/>
  <c r="O92" s="1"/>
  <c r="J451" i="5"/>
  <c r="P451" s="1"/>
  <c r="J472"/>
  <c r="P472" s="1"/>
  <c r="H496"/>
  <c r="G500" s="1"/>
  <c r="O500" s="1"/>
  <c r="CZ110" i="1"/>
  <c r="Y110" s="1"/>
  <c r="V453" i="5" s="1"/>
  <c r="K457" s="1"/>
  <c r="CZ126" i="1"/>
  <c r="Y126" s="1"/>
  <c r="GN126" s="1"/>
  <c r="CZ155"/>
  <c r="Y155" s="1"/>
  <c r="V592" i="5" s="1"/>
  <c r="K596" s="1"/>
  <c r="J598" s="1"/>
  <c r="P598" s="1"/>
  <c r="CP30" i="1"/>
  <c r="O30" s="1"/>
  <c r="GM30" s="1"/>
  <c r="K82" i="5"/>
  <c r="J84" s="1"/>
  <c r="P84" s="1"/>
  <c r="AG22" i="1"/>
  <c r="GN57"/>
  <c r="GM57"/>
  <c r="GM78"/>
  <c r="GO78"/>
  <c r="GM76"/>
  <c r="GO76"/>
  <c r="GM95"/>
  <c r="GN95"/>
  <c r="CJ22"/>
  <c r="BA162"/>
  <c r="GM126"/>
  <c r="GN47"/>
  <c r="GM47"/>
  <c r="GO111"/>
  <c r="GM111"/>
  <c r="GN137"/>
  <c r="GM137"/>
  <c r="AE22"/>
  <c r="R162"/>
  <c r="CP36"/>
  <c r="O36" s="1"/>
  <c r="AB44"/>
  <c r="GN58"/>
  <c r="GM58"/>
  <c r="GO54"/>
  <c r="GM54"/>
  <c r="CZ64"/>
  <c r="Y64" s="1"/>
  <c r="GM94"/>
  <c r="GN94"/>
  <c r="GM102"/>
  <c r="GN102"/>
  <c r="BB22"/>
  <c r="F175"/>
  <c r="BB199"/>
  <c r="AB62"/>
  <c r="AI22"/>
  <c r="V162"/>
  <c r="GN143"/>
  <c r="GM143"/>
  <c r="BC22"/>
  <c r="F178"/>
  <c r="BC199"/>
  <c r="GN103"/>
  <c r="GM103"/>
  <c r="GM132"/>
  <c r="GN132"/>
  <c r="AB65"/>
  <c r="GO127"/>
  <c r="GM127"/>
  <c r="GO158"/>
  <c r="GM116"/>
  <c r="GO124"/>
  <c r="GM124"/>
  <c r="GM152"/>
  <c r="GM120"/>
  <c r="CZ32"/>
  <c r="Y32" s="1"/>
  <c r="V92" i="5" s="1"/>
  <c r="K98" s="1"/>
  <c r="CY32" i="1"/>
  <c r="X32" s="1"/>
  <c r="T92" i="5" s="1"/>
  <c r="K97" s="1"/>
  <c r="AB36" i="1"/>
  <c r="GO39"/>
  <c r="GM39"/>
  <c r="CZ56"/>
  <c r="Y56" s="1"/>
  <c r="V210" i="5" s="1"/>
  <c r="K208" s="1"/>
  <c r="CY56" i="1"/>
  <c r="X56" s="1"/>
  <c r="T210" i="5" s="1"/>
  <c r="CP63" i="1"/>
  <c r="O63" s="1"/>
  <c r="AB54"/>
  <c r="CP86"/>
  <c r="O86" s="1"/>
  <c r="CP56"/>
  <c r="O56" s="1"/>
  <c r="K210" i="5" s="1"/>
  <c r="CY67" i="1"/>
  <c r="X67" s="1"/>
  <c r="GN77"/>
  <c r="GM77"/>
  <c r="GN91"/>
  <c r="GM91"/>
  <c r="GN97"/>
  <c r="GM97"/>
  <c r="CZ43"/>
  <c r="Y43" s="1"/>
  <c r="GN55"/>
  <c r="CZ66"/>
  <c r="Y66" s="1"/>
  <c r="V253" i="5" s="1"/>
  <c r="CZ70" i="1"/>
  <c r="Y70" s="1"/>
  <c r="V275" i="5" s="1"/>
  <c r="GM93" i="1"/>
  <c r="GN93"/>
  <c r="CP62"/>
  <c r="O62" s="1"/>
  <c r="GM85"/>
  <c r="GN85"/>
  <c r="CP89"/>
  <c r="O89" s="1"/>
  <c r="K354" i="5" s="1"/>
  <c r="CY129" i="1"/>
  <c r="X129" s="1"/>
  <c r="CZ129"/>
  <c r="Y129" s="1"/>
  <c r="GM129" s="1"/>
  <c r="GM144"/>
  <c r="GN144"/>
  <c r="CI22"/>
  <c r="AZ162"/>
  <c r="GN50"/>
  <c r="GM50"/>
  <c r="CP69"/>
  <c r="O69" s="1"/>
  <c r="GM155"/>
  <c r="GN155"/>
  <c r="GN45"/>
  <c r="GM45"/>
  <c r="CP65"/>
  <c r="O65" s="1"/>
  <c r="GM104"/>
  <c r="GN104"/>
  <c r="AU22"/>
  <c r="AU199"/>
  <c r="F181"/>
  <c r="GN108"/>
  <c r="GM108"/>
  <c r="GM113"/>
  <c r="GN113"/>
  <c r="CG22"/>
  <c r="AX162"/>
  <c r="GN154"/>
  <c r="GM154"/>
  <c r="CP26"/>
  <c r="O26" s="1"/>
  <c r="AC162"/>
  <c r="GN33"/>
  <c r="GM33"/>
  <c r="CY38"/>
  <c r="X38" s="1"/>
  <c r="CZ38"/>
  <c r="Y38" s="1"/>
  <c r="V124" i="5" s="1"/>
  <c r="K129" s="1"/>
  <c r="GM52" i="1"/>
  <c r="GO52"/>
  <c r="GO74"/>
  <c r="GM74"/>
  <c r="CZ24"/>
  <c r="Y24" s="1"/>
  <c r="V39" i="5" s="1"/>
  <c r="K43" s="1"/>
  <c r="CY24" i="1"/>
  <c r="X24" s="1"/>
  <c r="T39" i="5" s="1"/>
  <c r="K42" s="1"/>
  <c r="AF162" i="1"/>
  <c r="AB29"/>
  <c r="CZ26"/>
  <c r="Y26" s="1"/>
  <c r="V52" i="5" s="1"/>
  <c r="K57" s="1"/>
  <c r="AB42" i="1"/>
  <c r="GO34"/>
  <c r="GM34"/>
  <c r="GM37"/>
  <c r="GN37"/>
  <c r="CY48"/>
  <c r="X48" s="1"/>
  <c r="CZ60"/>
  <c r="Y60" s="1"/>
  <c r="CR51"/>
  <c r="Q51" s="1"/>
  <c r="AB51"/>
  <c r="CZ61"/>
  <c r="Y61" s="1"/>
  <c r="GO49"/>
  <c r="GM49"/>
  <c r="CP71"/>
  <c r="O71" s="1"/>
  <c r="GN80"/>
  <c r="GM80"/>
  <c r="GN99"/>
  <c r="GM99"/>
  <c r="GM82"/>
  <c r="GN135"/>
  <c r="GM135"/>
  <c r="GM66"/>
  <c r="GN66"/>
  <c r="GN67"/>
  <c r="GM75"/>
  <c r="GO75"/>
  <c r="GN110"/>
  <c r="GM110"/>
  <c r="GN129"/>
  <c r="CZ72"/>
  <c r="Y72" s="1"/>
  <c r="GM139"/>
  <c r="GN139"/>
  <c r="GN156"/>
  <c r="GM156"/>
  <c r="GM118"/>
  <c r="GN128"/>
  <c r="AQ22"/>
  <c r="F172"/>
  <c r="AQ199"/>
  <c r="AH22"/>
  <c r="U162"/>
  <c r="AJ162"/>
  <c r="CP29"/>
  <c r="O29" s="1"/>
  <c r="AB26"/>
  <c r="CY36"/>
  <c r="X36" s="1"/>
  <c r="T114" i="5" s="1"/>
  <c r="CY26" i="1"/>
  <c r="X26" s="1"/>
  <c r="T52" i="5" s="1"/>
  <c r="K56" s="1"/>
  <c r="GM35" i="1"/>
  <c r="GO35"/>
  <c r="CP24"/>
  <c r="O24" s="1"/>
  <c r="CP44"/>
  <c r="O44" s="1"/>
  <c r="CP51"/>
  <c r="O51" s="1"/>
  <c r="K188" i="5" s="1"/>
  <c r="CZ40" i="1"/>
  <c r="Y40" s="1"/>
  <c r="V134" i="5" s="1"/>
  <c r="AB64" i="1"/>
  <c r="CZ73"/>
  <c r="Y73" s="1"/>
  <c r="V293" i="5" s="1"/>
  <c r="CY73" i="1"/>
  <c r="X73" s="1"/>
  <c r="CZ89"/>
  <c r="Y89" s="1"/>
  <c r="V354" i="5" s="1"/>
  <c r="CY89" i="1"/>
  <c r="X89" s="1"/>
  <c r="T354" i="5" s="1"/>
  <c r="K351" s="1"/>
  <c r="CP70" i="1"/>
  <c r="O70" s="1"/>
  <c r="AB87"/>
  <c r="AB32"/>
  <c r="CR32"/>
  <c r="Q32" s="1"/>
  <c r="AB105"/>
  <c r="GM46"/>
  <c r="GO46"/>
  <c r="CY68"/>
  <c r="X68" s="1"/>
  <c r="AB71"/>
  <c r="AB68"/>
  <c r="AB126"/>
  <c r="AP22"/>
  <c r="F171"/>
  <c r="AP199"/>
  <c r="GN106"/>
  <c r="GM106"/>
  <c r="GM112"/>
  <c r="GO112"/>
  <c r="AB142"/>
  <c r="AB67"/>
  <c r="GM125"/>
  <c r="GN125"/>
  <c r="GM130"/>
  <c r="GO130"/>
  <c r="GM150"/>
  <c r="GN150"/>
  <c r="GM159"/>
  <c r="GO159"/>
  <c r="GN131"/>
  <c r="GM131"/>
  <c r="GM140"/>
  <c r="GN140"/>
  <c r="GN123"/>
  <c r="GM123"/>
  <c r="GM114"/>
  <c r="GN114"/>
  <c r="GM145"/>
  <c r="GN145"/>
  <c r="J45" i="5" l="1"/>
  <c r="P45" s="1"/>
  <c r="J189"/>
  <c r="P189" s="1"/>
  <c r="J74"/>
  <c r="P74" s="1"/>
  <c r="GN72" i="1"/>
  <c r="V285" i="5"/>
  <c r="K291" s="1"/>
  <c r="GN60" i="1"/>
  <c r="V223" i="5"/>
  <c r="GM43" i="1"/>
  <c r="V151" i="5"/>
  <c r="K156" s="1"/>
  <c r="J158" s="1"/>
  <c r="P158" s="1"/>
  <c r="GM92" i="1"/>
  <c r="GN92"/>
  <c r="K578" i="5"/>
  <c r="J583" s="1"/>
  <c r="P583" s="1"/>
  <c r="CP153" i="1"/>
  <c r="O153" s="1"/>
  <c r="K632" i="5"/>
  <c r="J634" s="1"/>
  <c r="P634" s="1"/>
  <c r="CP160" i="1"/>
  <c r="O160" s="1"/>
  <c r="K436" i="5"/>
  <c r="CP107" i="1"/>
  <c r="O107" s="1"/>
  <c r="AO18"/>
  <c r="F203"/>
  <c r="K505" i="5"/>
  <c r="J511" s="1"/>
  <c r="P511" s="1"/>
  <c r="CP134" i="1"/>
  <c r="O134" s="1"/>
  <c r="G91" i="5"/>
  <c r="O91" s="1"/>
  <c r="W91"/>
  <c r="G58"/>
  <c r="O58" s="1"/>
  <c r="W58"/>
  <c r="GM28" i="1"/>
  <c r="GN28"/>
  <c r="GN84"/>
  <c r="GM84"/>
  <c r="K609" i="5"/>
  <c r="J614" s="1"/>
  <c r="P614" s="1"/>
  <c r="CP157" i="1"/>
  <c r="O157" s="1"/>
  <c r="T59" i="5"/>
  <c r="K62" s="1"/>
  <c r="J65" s="1"/>
  <c r="P65" s="1"/>
  <c r="GM27" i="1"/>
  <c r="GN27"/>
  <c r="GO40"/>
  <c r="GM72"/>
  <c r="GN43"/>
  <c r="J442" i="5"/>
  <c r="P442" s="1"/>
  <c r="J403"/>
  <c r="P403" s="1"/>
  <c r="W583"/>
  <c r="J459"/>
  <c r="P459" s="1"/>
  <c r="G34"/>
  <c r="W525"/>
  <c r="W500"/>
  <c r="G355"/>
  <c r="O355" s="1"/>
  <c r="J324"/>
  <c r="P324" s="1"/>
  <c r="G556"/>
  <c r="O556" s="1"/>
  <c r="W489"/>
  <c r="J334"/>
  <c r="P334" s="1"/>
  <c r="W334"/>
  <c r="W272"/>
  <c r="K207"/>
  <c r="J211" s="1"/>
  <c r="P211" s="1"/>
  <c r="T264"/>
  <c r="K269" s="1"/>
  <c r="J272" s="1"/>
  <c r="P272" s="1"/>
  <c r="CP32" i="1"/>
  <c r="O32" s="1"/>
  <c r="K95" i="5"/>
  <c r="J100" s="1"/>
  <c r="P100" s="1"/>
  <c r="GN73" i="1"/>
  <c r="T293" i="5"/>
  <c r="GM61" i="1"/>
  <c r="V225" i="5"/>
  <c r="K229" s="1"/>
  <c r="J231" s="1"/>
  <c r="P231" s="1"/>
  <c r="GN48" i="1"/>
  <c r="T177" i="5"/>
  <c r="K174" s="1"/>
  <c r="J178" s="1"/>
  <c r="P178" s="1"/>
  <c r="T124"/>
  <c r="K128" s="1"/>
  <c r="J131" s="1"/>
  <c r="P131" s="1"/>
  <c r="GM67" i="1"/>
  <c r="T255" i="5"/>
  <c r="K260" s="1"/>
  <c r="J263" s="1"/>
  <c r="P263" s="1"/>
  <c r="V242"/>
  <c r="K248" s="1"/>
  <c r="J250" s="1"/>
  <c r="P250" s="1"/>
  <c r="T356"/>
  <c r="GM90" i="1"/>
  <c r="G634" i="5"/>
  <c r="O634" s="1"/>
  <c r="W634"/>
  <c r="K520"/>
  <c r="J525" s="1"/>
  <c r="P525" s="1"/>
  <c r="CP138" i="1"/>
  <c r="O138" s="1"/>
  <c r="K408" i="5"/>
  <c r="CP101" i="1"/>
  <c r="O101" s="1"/>
  <c r="K87" i="5"/>
  <c r="J91" s="1"/>
  <c r="P91" s="1"/>
  <c r="CP31" i="1"/>
  <c r="O31" s="1"/>
  <c r="AB162" s="1"/>
  <c r="CP142"/>
  <c r="O142" s="1"/>
  <c r="K533" i="5"/>
  <c r="J540" s="1"/>
  <c r="P540" s="1"/>
  <c r="K550"/>
  <c r="J556" s="1"/>
  <c r="P556" s="1"/>
  <c r="CP147" i="1"/>
  <c r="O147" s="1"/>
  <c r="K483" i="5"/>
  <c r="J489" s="1"/>
  <c r="P489" s="1"/>
  <c r="CP122" i="1"/>
  <c r="O122" s="1"/>
  <c r="K194" i="5"/>
  <c r="J200" s="1"/>
  <c r="P200" s="1"/>
  <c r="CP53" i="1"/>
  <c r="O53" s="1"/>
  <c r="CP105"/>
  <c r="O105" s="1"/>
  <c r="K428" i="5"/>
  <c r="J433" s="1"/>
  <c r="P433" s="1"/>
  <c r="CP42" i="1"/>
  <c r="O42" s="1"/>
  <c r="K146" i="5"/>
  <c r="J150" s="1"/>
  <c r="P150" s="1"/>
  <c r="GM40" i="1"/>
  <c r="GM60"/>
  <c r="J415" i="5"/>
  <c r="P415" s="1"/>
  <c r="G415"/>
  <c r="O415" s="1"/>
  <c r="CP98" i="1"/>
  <c r="O98" s="1"/>
  <c r="GM146"/>
  <c r="K352" i="5"/>
  <c r="J355" s="1"/>
  <c r="P355" s="1"/>
  <c r="K290"/>
  <c r="J58"/>
  <c r="P58" s="1"/>
  <c r="CP68" i="1"/>
  <c r="O68" s="1"/>
  <c r="GN68" s="1"/>
  <c r="GN79"/>
  <c r="J294" i="5"/>
  <c r="P294" s="1"/>
  <c r="CP88" i="1"/>
  <c r="O88" s="1"/>
  <c r="CP87"/>
  <c r="O87" s="1"/>
  <c r="J241" i="5"/>
  <c r="P241" s="1"/>
  <c r="GN41" i="1"/>
  <c r="CP38"/>
  <c r="O38" s="1"/>
  <c r="GM38" s="1"/>
  <c r="J167" i="5"/>
  <c r="P167" s="1"/>
  <c r="CP64" i="1"/>
  <c r="O64" s="1"/>
  <c r="GN64" s="1"/>
  <c r="G16" i="2"/>
  <c r="G18" s="1"/>
  <c r="I31" i="5"/>
  <c r="GN30" i="1"/>
  <c r="AF22"/>
  <c r="S162"/>
  <c r="AU18"/>
  <c r="F218"/>
  <c r="GM65"/>
  <c r="GN65"/>
  <c r="AZ22"/>
  <c r="F173"/>
  <c r="AZ199"/>
  <c r="GM63"/>
  <c r="GN63"/>
  <c r="BC18"/>
  <c r="F215"/>
  <c r="BB18"/>
  <c r="F212"/>
  <c r="GM68"/>
  <c r="R22"/>
  <c r="F176"/>
  <c r="R199"/>
  <c r="GM48"/>
  <c r="GM70"/>
  <c r="GN70"/>
  <c r="GM44"/>
  <c r="GN44"/>
  <c r="AJ22"/>
  <c r="W162"/>
  <c r="GN61"/>
  <c r="AK162"/>
  <c r="GN38"/>
  <c r="AC22"/>
  <c r="CH162"/>
  <c r="CE162"/>
  <c r="P162"/>
  <c r="CF162"/>
  <c r="AX22"/>
  <c r="AX199"/>
  <c r="F169"/>
  <c r="GM69"/>
  <c r="GN69"/>
  <c r="GM62"/>
  <c r="GN62"/>
  <c r="V22"/>
  <c r="F185"/>
  <c r="V199"/>
  <c r="GM73"/>
  <c r="GM51"/>
  <c r="GN51"/>
  <c r="GM29"/>
  <c r="GN29"/>
  <c r="F208"/>
  <c r="AP18"/>
  <c r="GN32"/>
  <c r="GM32"/>
  <c r="GN24"/>
  <c r="GM24"/>
  <c r="U22"/>
  <c r="F184"/>
  <c r="I33" i="5" s="1"/>
  <c r="G33" s="1"/>
  <c r="U199" i="1"/>
  <c r="AQ18"/>
  <c r="F209"/>
  <c r="AL162"/>
  <c r="GM26"/>
  <c r="GN26"/>
  <c r="GN89"/>
  <c r="GM89"/>
  <c r="GM86"/>
  <c r="GO86"/>
  <c r="AD162"/>
  <c r="BA22"/>
  <c r="F182"/>
  <c r="H16" i="2" s="1"/>
  <c r="H18" s="1"/>
  <c r="BA199" i="1"/>
  <c r="T22"/>
  <c r="F183"/>
  <c r="T199"/>
  <c r="GO71"/>
  <c r="GM71"/>
  <c r="GN56"/>
  <c r="GM56"/>
  <c r="GM36"/>
  <c r="GN36"/>
  <c r="G28" i="5" l="1"/>
  <c r="GN88" i="1"/>
  <c r="GM88"/>
  <c r="GM98"/>
  <c r="GN98"/>
  <c r="GM42"/>
  <c r="GN42"/>
  <c r="GM105"/>
  <c r="GN105"/>
  <c r="GN142"/>
  <c r="GM142"/>
  <c r="GN157"/>
  <c r="GM157"/>
  <c r="GM134"/>
  <c r="GN134"/>
  <c r="GM107"/>
  <c r="GN107"/>
  <c r="GM160"/>
  <c r="GN160"/>
  <c r="GM153"/>
  <c r="GN153"/>
  <c r="GM64"/>
  <c r="G29" i="5"/>
  <c r="GM87" i="1"/>
  <c r="GN87"/>
  <c r="GO53"/>
  <c r="CC162" s="1"/>
  <c r="GM53"/>
  <c r="GN122"/>
  <c r="GM122"/>
  <c r="GM147"/>
  <c r="GN147"/>
  <c r="GN31"/>
  <c r="GM31"/>
  <c r="GM101"/>
  <c r="CA162" s="1"/>
  <c r="GN101"/>
  <c r="GN138"/>
  <c r="GM138"/>
  <c r="I32" i="5"/>
  <c r="T18" i="1"/>
  <c r="F220"/>
  <c r="U18"/>
  <c r="F221"/>
  <c r="V18"/>
  <c r="F222"/>
  <c r="AX18"/>
  <c r="F206"/>
  <c r="CE22"/>
  <c r="AV162"/>
  <c r="AK22"/>
  <c r="X162"/>
  <c r="AL22"/>
  <c r="Y162"/>
  <c r="CB162"/>
  <c r="CH22"/>
  <c r="AY162"/>
  <c r="R18"/>
  <c r="F213"/>
  <c r="AD22"/>
  <c r="Q162"/>
  <c r="CC22"/>
  <c r="AT162"/>
  <c r="CF22"/>
  <c r="AW162"/>
  <c r="W22"/>
  <c r="W199"/>
  <c r="F186"/>
  <c r="S22"/>
  <c r="S199"/>
  <c r="F177"/>
  <c r="F190" s="1"/>
  <c r="BA18"/>
  <c r="F219"/>
  <c r="AB22"/>
  <c r="O162"/>
  <c r="P22"/>
  <c r="P199"/>
  <c r="F165"/>
  <c r="F192" s="1"/>
  <c r="J639" i="5" s="1"/>
  <c r="AZ18" i="1"/>
  <c r="F210"/>
  <c r="J637" i="5" l="1"/>
  <c r="I34"/>
  <c r="J16" i="2"/>
  <c r="J18" s="1"/>
  <c r="CB22" i="1"/>
  <c r="AS162"/>
  <c r="S18"/>
  <c r="F214"/>
  <c r="F227" s="1"/>
  <c r="Y22"/>
  <c r="F188"/>
  <c r="F194" s="1"/>
  <c r="J641" i="5" s="1"/>
  <c r="Y199" i="1"/>
  <c r="AV22"/>
  <c r="F167"/>
  <c r="AV199"/>
  <c r="O22"/>
  <c r="O199"/>
  <c r="F164"/>
  <c r="W18"/>
  <c r="F223"/>
  <c r="AT22"/>
  <c r="AT199"/>
  <c r="F180"/>
  <c r="P18"/>
  <c r="F202"/>
  <c r="F229" s="1"/>
  <c r="AW22"/>
  <c r="F168"/>
  <c r="AW199"/>
  <c r="Q22"/>
  <c r="F174"/>
  <c r="F191" s="1"/>
  <c r="Q199"/>
  <c r="AY22"/>
  <c r="F170"/>
  <c r="AY199"/>
  <c r="X22"/>
  <c r="F187"/>
  <c r="F193" s="1"/>
  <c r="J640" i="5" s="1"/>
  <c r="X199" i="1"/>
  <c r="CA22"/>
  <c r="AR162"/>
  <c r="F16" i="2" l="1"/>
  <c r="F18" s="1"/>
  <c r="I30" i="5"/>
  <c r="F195" i="1"/>
  <c r="J638" i="5"/>
  <c r="Q18" i="1"/>
  <c r="F211"/>
  <c r="F228" s="1"/>
  <c r="F224"/>
  <c r="F230" s="1"/>
  <c r="X18"/>
  <c r="O18"/>
  <c r="F201"/>
  <c r="AR22"/>
  <c r="F189"/>
  <c r="AR199"/>
  <c r="AV18"/>
  <c r="F204"/>
  <c r="AS22"/>
  <c r="F179"/>
  <c r="AS199"/>
  <c r="AY18"/>
  <c r="F207"/>
  <c r="AT18"/>
  <c r="F217"/>
  <c r="AW18"/>
  <c r="F205"/>
  <c r="Y18"/>
  <c r="F225"/>
  <c r="F231" s="1"/>
  <c r="F232" l="1"/>
  <c r="F233" s="1"/>
  <c r="F234" s="1"/>
  <c r="E16" i="2"/>
  <c r="I16" s="1"/>
  <c r="I18" s="1"/>
  <c r="I29" i="5"/>
  <c r="I28"/>
  <c r="J642"/>
  <c r="F196" i="1"/>
  <c r="AR18"/>
  <c r="F226"/>
  <c r="AS18"/>
  <c r="F216"/>
  <c r="E18" i="2" l="1"/>
  <c r="J643" i="5"/>
  <c r="F197" i="1"/>
  <c r="J644" i="5" s="1"/>
</calcChain>
</file>

<file path=xl/sharedStrings.xml><?xml version="1.0" encoding="utf-8"?>
<sst xmlns="http://schemas.openxmlformats.org/spreadsheetml/2006/main" count="13079" uniqueCount="1229">
  <si>
    <t>Smeta.RU  (495) 974-1589</t>
  </si>
  <si>
    <t>_PS_</t>
  </si>
  <si>
    <t>Smeta.RU</t>
  </si>
  <si>
    <t/>
  </si>
  <si>
    <t>02-01</t>
  </si>
  <si>
    <t>Газоснабжение группы индивидуальных жилых домов (8 ед.) по ул. Придорожная в д. Три Избы Цивильского района ЧР</t>
  </si>
  <si>
    <t>Заковряшина Н.О.</t>
  </si>
  <si>
    <t>инженер-сметчик</t>
  </si>
  <si>
    <t>Сметные нормы списания</t>
  </si>
  <si>
    <t>Коды ценников</t>
  </si>
  <si>
    <t>Чувашская Республика (редакция 2014)</t>
  </si>
  <si>
    <t>ТР для Версии 10: Центральные регионы (с учетом п-ма 2536-ИП/12/ГС от 22.03.2017 г</t>
  </si>
  <si>
    <t>Поправки  для НБ 2014 года от 28.04.2017</t>
  </si>
  <si>
    <t>газопровод низкого давления</t>
  </si>
  <si>
    <t>1</t>
  </si>
  <si>
    <t>01-02-057-2</t>
  </si>
  <si>
    <t>Разработка грунта вручную в траншеях глубиной до 2 м без креплений с откосами, группа грунтов 2 - шурфование</t>
  </si>
  <si>
    <t>100 м3 грунта</t>
  </si>
  <si>
    <t>ТЕР Чувашская республика (редакция 2014), 01-02-057-2, Приказ Минстроя России от 05.05.2015 № 337/пр</t>
  </si>
  <si>
    <t>Общестроительные работы</t>
  </si>
  <si>
    <t>Земляные работы, выполняемые  ручным способом</t>
  </si>
  <si>
    <t>ФЕР-01</t>
  </si>
  <si>
    <t>2</t>
  </si>
  <si>
    <t>01-02-061-2</t>
  </si>
  <si>
    <t>Засыпка вручную траншей, пазух котлованов и ям, группа грунтов 2</t>
  </si>
  <si>
    <t>ТЕР Чувашская республика (редакция 2014), 01-02-061-2, Приказ Минстроя России от 05.05.2015 № 337/пр</t>
  </si>
  <si>
    <t>3</t>
  </si>
  <si>
    <t>01-01-009-8</t>
  </si>
  <si>
    <t>Разработка грунта в траншеях экскаватором «обратная лопата» с ковшом вместимостью 0,65 (0,5-1) м3, группа грунтов 2</t>
  </si>
  <si>
    <t>1000 м3 грунта</t>
  </si>
  <si>
    <t>ТЕР Чувашская республика (редакция 2014), 01-01-009-8, Приказ Минстроя России от 05.05.2015 № 337/пр</t>
  </si>
  <si>
    <t>Земляные работы, выполняемые  механизированным способом</t>
  </si>
  <si>
    <t>4</t>
  </si>
  <si>
    <t>Разработка грунта вручную в траншеях глубиной до 2 м без креплений с откосами, группа грунтов 2</t>
  </si>
  <si>
    <t>5</t>
  </si>
  <si>
    <t>23-01-001-1</t>
  </si>
  <si>
    <t>Устройство основания под трубопроводы песчаного</t>
  </si>
  <si>
    <t>10 м3 основания</t>
  </si>
  <si>
    <t>ТЕР Чувашская республика (редакция 2014), 23-01-001-1, Приказ Минстроя России от 05.05.2015 № 337/пр</t>
  </si>
  <si>
    <t>Канализация - наружные сети</t>
  </si>
  <si>
    <t>ФЕР-23</t>
  </si>
  <si>
    <t>6</t>
  </si>
  <si>
    <t>01-02-061-1</t>
  </si>
  <si>
    <t>Засыпка вручную траншей, пазух котлованов и ям, группа грунтов 1</t>
  </si>
  <si>
    <t>ТЕР Чувашская республика (редакция 2014), 01-02-061-1, Приказ Минстроя России от 05.05.2015 № 337/пр</t>
  </si>
  <si>
    <t>7</t>
  </si>
  <si>
    <t>408-0122</t>
  </si>
  <si>
    <t>Песок природный для строительных работ средний</t>
  </si>
  <si>
    <t>м3</t>
  </si>
  <si>
    <t>ТССЦ Чувашская республика (редакция 2014), 408-0122, Приказ Минстроя России от 05.05.2015 № 337/пр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</si>
  <si>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</si>
  <si>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</si>
  <si>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</si>
  <si>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8</t>
  </si>
  <si>
    <t>01-01-033-2</t>
  </si>
  <si>
    <t>Засыпка траншей и котлованов с перемещением грунта до 5 м бульдозерами мощностью 59 кВт (80 л.с.), группа грунтов 2</t>
  </si>
  <si>
    <t>ТЕР Чувашская республика (редакция 2014), 01-01-033-2, Приказ Минстроя России от 05.05.2015 № 337/пр</t>
  </si>
  <si>
    <t>9</t>
  </si>
  <si>
    <t>01-02-005-1</t>
  </si>
  <si>
    <t>Уплотнение грунта пневматическими трамбовками, группа грунтов 1-2</t>
  </si>
  <si>
    <t>100 м3 уплотненного грунта</t>
  </si>
  <si>
    <t>ТЕР Чувашская республика (редакция 2014), 01-02-005-1, Приказ Минстроя России от 05.05.2015 № 337/пр</t>
  </si>
  <si>
    <t>10</t>
  </si>
  <si>
    <t>24-02-031-1</t>
  </si>
  <si>
    <t>Укладка газопроводов из полиэтиленовых труб в траншею со стационарно установленного барабана, диаметр газопровода 63 мм</t>
  </si>
  <si>
    <t>100 м укладки</t>
  </si>
  <si>
    <t>ТЕР Чувашская республика (редакция 2014), 24-02-031-1, Приказ Минстроя России от 05.05.2015 № 337/пр</t>
  </si>
  <si>
    <t>Тепло/газоснабжение - наружные сети</t>
  </si>
  <si>
    <t>ФЕР-24</t>
  </si>
  <si>
    <t>11</t>
  </si>
  <si>
    <t>507-0592</t>
  </si>
  <si>
    <t>Трубы напорные из полиэтилена низкого давления среднего типа, наружным диаметром 63 мм</t>
  </si>
  <si>
    <t>10 м</t>
  </si>
  <si>
    <t>ТССЦ Чувашская республика (редакция 2014), 507-0592, Приказ Минстроя России от 05.05.2015 № 337/пр</t>
  </si>
  <si>
    <t>Материалы монтажные</t>
  </si>
  <si>
    <t>Материалы и конструкции ( монтажные )  по ценникам и каталогам</t>
  </si>
  <si>
    <t>ФССЦм</t>
  </si>
  <si>
    <t>12</t>
  </si>
  <si>
    <t>507-3726</t>
  </si>
  <si>
    <t>Труба напорная из полиэтилена PE 100 для газопроводов ПЭ100 SDR11, размером 63х5,8 мм (ГОСТ Р 50838-95)</t>
  </si>
  <si>
    <t>м</t>
  </si>
  <si>
    <t>ТССЦ Чувашская республика (редакция 2014), 507-3726, Приказ Минстроя России от 05.05.2015 № 337/пр</t>
  </si>
  <si>
    <t>13</t>
  </si>
  <si>
    <t>24-02-004-1</t>
  </si>
  <si>
    <t>Механическая резка полиэтиленовых труб, диаметр труб до 63 мм</t>
  </si>
  <si>
    <t>1 КОНЕЦ</t>
  </si>
  <si>
    <t>ТЕР Чувашская республика (редакция 2014), 24-02-004-1, Приказ Минстроя России от 05.05.2015 № 337/пр</t>
  </si>
  <si>
    <t>14</t>
  </si>
  <si>
    <t>24-02-001-9</t>
  </si>
  <si>
    <t>Сварка «встык» полиэтиленовых труб нагревательным элементом при автоматическом управлении процессом сварки, диаметр труб 63 мм</t>
  </si>
  <si>
    <t>1 соединение</t>
  </si>
  <si>
    <t>ТЕР Чувашская республика (редакция 2014), 24-02-001-9, Приказ Минстроя России от 05.05.2015 № 337/пр</t>
  </si>
  <si>
    <t>15</t>
  </si>
  <si>
    <t>24-02-031-2</t>
  </si>
  <si>
    <t>Укладка газопроводов из полиэтиленовых труб в траншею со стационарно установленного барабана, диаметр газопровода 110 мм</t>
  </si>
  <si>
    <t>ТЕР Чувашская республика (редакция 2014), 24-02-031-2, Приказ Минстроя России от 05.05.2015 № 337/пр</t>
  </si>
  <si>
    <t>16</t>
  </si>
  <si>
    <t>507-0595</t>
  </si>
  <si>
    <t>Трубы напорные из полиэтилена низкого давления среднего типа, наружным диаметром 110 мм</t>
  </si>
  <si>
    <t>ТССЦ Чувашская республика (редакция 2014), 507-0595, Приказ Минстроя России от 05.05.2015 № 337/пр</t>
  </si>
  <si>
    <t>17</t>
  </si>
  <si>
    <t>507-3759</t>
  </si>
  <si>
    <t>Труба напорная из полиэтилена PE 100 для газопроводов ПЭ100 SDR17,6, размером 110х6,3 мм (ГОСТ Р 50838-95)</t>
  </si>
  <si>
    <t>ТССЦ Чувашская республика (редакция 2014), 507-3759, Приказ Минстроя России от 05.05.2015 № 337/пр</t>
  </si>
  <si>
    <t>18</t>
  </si>
  <si>
    <t>24-02-004-2</t>
  </si>
  <si>
    <t>Механическая резка полиэтиленовых труб, диаметр труб 110 мм</t>
  </si>
  <si>
    <t>ТЕР Чувашская республика (редакция 2014), 24-02-004-2, Приказ Минстроя России от 05.05.2015 № 337/пр</t>
  </si>
  <si>
    <t>19</t>
  </si>
  <si>
    <t>24-02-001-10</t>
  </si>
  <si>
    <t>Сварка «встык» полиэтиленовых труб нагревательным элементом при автоматическом управлении процессом сварки, диаметр труб 110 мм</t>
  </si>
  <si>
    <t>ТЕР Чувашская республика (редакция 2014), 24-02-001-10, Приказ Минстроя России от 05.05.2015 № 337/пр</t>
  </si>
  <si>
    <t>20</t>
  </si>
  <si>
    <t>24-02-002-8</t>
  </si>
  <si>
    <t>Сварка полиэтиленовых труб при помощи соединительных деталей с закладными нагревателями и использованием двух комплектов оборудования, диаметр труб 110 мм</t>
  </si>
  <si>
    <t>ТЕР Чувашская республика (редакция 2014), 24-02-002-8, Приказ Минстроя России от 05.05.2015 № 337/пр</t>
  </si>
  <si>
    <t>21</t>
  </si>
  <si>
    <t>24-02-005-3</t>
  </si>
  <si>
    <t>Установка отвода на газопроводе из полиэтиленовых труб в горизонтальной плоскости, диаметр отвода 110 мм</t>
  </si>
  <si>
    <t>1 отвод</t>
  </si>
  <si>
    <t>ТЕР Чувашская республика (редакция 2014), 24-02-005-3, Приказ Минстроя России от 05.05.2015 № 337/пр</t>
  </si>
  <si>
    <t>21,1</t>
  </si>
  <si>
    <t>507-9502</t>
  </si>
  <si>
    <t>Детали соединительные из полиэтилена с удлиненными хвостовиками (тройники, отводы, переходники, заглушки)</t>
  </si>
  <si>
    <t>шт.</t>
  </si>
  <si>
    <t>ТССЦ Чувашская республика (редакция 2014), 507-9502, Приказ Минстроя России от 05.05.2015 № 337/пр</t>
  </si>
  <si>
    <t>22</t>
  </si>
  <si>
    <t>507-0782</t>
  </si>
  <si>
    <t>Переход полиэтиленовый с удлиненным хвостовиком SDR 11, 110х63 (ТУ2248-001-18425183-01)</t>
  </si>
  <si>
    <t>ТССЦ Чувашская республика (редакция 2014), 507-0782, Приказ Минстроя России от 05.05.2015 № 337/пр</t>
  </si>
  <si>
    <t>23</t>
  </si>
  <si>
    <t>23,1</t>
  </si>
  <si>
    <t>24</t>
  </si>
  <si>
    <t>507-0833</t>
  </si>
  <si>
    <t>Отвод 90° полиэтиленовый с удлиненным хвостовиком, диаметр 110 мм (ТУ2248-001-18425183-01)</t>
  </si>
  <si>
    <t>ТССЦ Чувашская республика (редакция 2014), 507-0833, Приказ Минстроя России от 05.05.2015 № 337/пр</t>
  </si>
  <si>
    <t>25</t>
  </si>
  <si>
    <t>24-02-005-2</t>
  </si>
  <si>
    <t>Установка отвода на газопроводе из полиэтиленовых труб в горизонтальной плоскости, диаметр отвода 63 мм</t>
  </si>
  <si>
    <t>ТЕР Чувашская республика (редакция 2014), 24-02-005-2, Приказ Минстроя России от 05.05.2015 № 337/пр</t>
  </si>
  <si>
    <t>25,1</t>
  </si>
  <si>
    <t>26</t>
  </si>
  <si>
    <t>507-0832</t>
  </si>
  <si>
    <t>Отвод 90° полиэтиленовый с удлиненным хвостовиком, диаметр 63 мм (ТУ2248-001-18425183-01)</t>
  </si>
  <si>
    <t>ТССЦ Чувашская республика (редакция 2014), 507-0832, Приказ Минстроя России от 05.05.2015 № 337/пр</t>
  </si>
  <si>
    <t>27</t>
  </si>
  <si>
    <t>м10-06-048-5</t>
  </si>
  <si>
    <t>Прокладка волоконно-оптических кабелей в траншее</t>
  </si>
  <si>
    <t>1 км кабеля</t>
  </si>
  <si>
    <t>ТЕРм Чувашская республика (редакция 2014), м10-06-048-5, Приказ Минстроя России от 05.05.2015 № 337/пр</t>
  </si>
  <si>
    <t>Поправка: Сб.№м10, п.1.10.98  Наименование:  Прокладка опознавательной ленты</t>
  </si>
  <si>
    <t>)*0,3</t>
  </si>
  <si>
    <t>Монтажные работы</t>
  </si>
  <si>
    <t>Связь: линии связи в/опт.  город/м_город- отд.6,разд.3 ( м/гор.:НР=120% , СП=70% - {М_ГОР}=1; гор . НР=100%, СП=65% - {М_ГОР}=0) и (при устройстве средств посадки самолетов : НР=95%, СП=55% - {АВИА}=1)</t>
  </si>
  <si>
    <t>мФЕР-10</t>
  </si>
  <si>
    <t>Поправка: Сб.№м10, п.1.10.98</t>
  </si>
  <si>
    <t>28</t>
  </si>
  <si>
    <t>прайс-лист №2</t>
  </si>
  <si>
    <t>Лента сигнальная "Газ" ЛСГ  с проводом-спутником</t>
  </si>
  <si>
    <t>ТССЦ Чувашская республика (редакция 2014), 507-3538, Приказ Минстроя России от 05.05.2015 № 337/пр</t>
  </si>
  <si>
    <t>507-3538</t>
  </si>
  <si>
    <t>[10,87 / 1,18 /  3,62]</t>
  </si>
  <si>
    <t>29</t>
  </si>
  <si>
    <t>24-02-110-1</t>
  </si>
  <si>
    <t>Установка и монтаж контрольно-измерительного пункта, электрода сравнения и датчика потенциала на газопроводах городов и поселков</t>
  </si>
  <si>
    <t>1 контрольно-измерительный пункт</t>
  </si>
  <si>
    <t>ТЕР Чувашская республика (редакция 2014), 24-02-110-1, Приказ Минстроя России от 05.05.2015 № 337/пр</t>
  </si>
  <si>
    <t>29,1</t>
  </si>
  <si>
    <t>301-9344</t>
  </si>
  <si>
    <t>Электроды сравнения с датчиком потенциала</t>
  </si>
  <si>
    <t>ТССЦ Чувашская республика (редакция 2014), 301-9344, Приказ Минстроя России от 05.05.2015 № 337/пр</t>
  </si>
  <si>
    <t>30</t>
  </si>
  <si>
    <t>110-0615</t>
  </si>
  <si>
    <t>Колонка контрольно-измерительная СКИП-1-2</t>
  </si>
  <si>
    <t>ТССЦ Чувашская республика (редакция 2014), 110-0615, Приказ Минстроя России от 05.05.2015 № 337/пр</t>
  </si>
  <si>
    <t>31</t>
  </si>
  <si>
    <t>27-09-004-1</t>
  </si>
  <si>
    <t>Установка столбиков железобетонных</t>
  </si>
  <si>
    <t>100 шт.</t>
  </si>
  <si>
    <t>ТЕР Чувашская республика (редакция 2014), 27-09-004-1, Приказ Минстроя России от 05.05.2015 № 337/пр</t>
  </si>
  <si>
    <t>Автомобильные дороги</t>
  </si>
  <si>
    <t>ФЕР-27</t>
  </si>
  <si>
    <t>31,1</t>
  </si>
  <si>
    <t>403-9204</t>
  </si>
  <si>
    <t>Столбики сигнальные железобетонные</t>
  </si>
  <si>
    <t>ТССЦ Чувашская республика (редакция 2014), 403-9204, Приказ Минстроя России от 05.05.2015 № 337/пр</t>
  </si>
  <si>
    <t>32</t>
  </si>
  <si>
    <t>403-1642</t>
  </si>
  <si>
    <t>ТССЦ Чувашская республика (редакция 2014), 403-1642, Приказ Минстроя России от 05.05.2015 № 337/пр</t>
  </si>
  <si>
    <t>33</t>
  </si>
  <si>
    <t>27-09-012-1</t>
  </si>
  <si>
    <t>Установка указателей</t>
  </si>
  <si>
    <t>100 знаков</t>
  </si>
  <si>
    <t>ТЕР Чувашская республика (редакция 2014), 27-09-012-1, Приказ Минстроя России от 05.05.2015 № 337/пр</t>
  </si>
  <si>
    <t>34</t>
  </si>
  <si>
    <t>101-2024</t>
  </si>
  <si>
    <t>Указатель</t>
  </si>
  <si>
    <t>ТССЦ Чувашская республика (редакция 2014), 101-2024, Приказ Минстроя России от 05.05.2015 № 337/пр</t>
  </si>
  <si>
    <t>35</t>
  </si>
  <si>
    <t>24-02-090-2</t>
  </si>
  <si>
    <t>Врезка штуцером в действующие стальные газопроводы низкого давления под газом со снижением давления, условный диаметр врезаемого газопровода до 80 мм</t>
  </si>
  <si>
    <t>10 врезок</t>
  </si>
  <si>
    <t>ТЕР Чувашская республика (редакция 2014), 24-02-090-2, Приказ Минстроя России от 05.05.2015 № 337/пр</t>
  </si>
  <si>
    <t>36</t>
  </si>
  <si>
    <t>24-02-041-3</t>
  </si>
  <si>
    <t>Надземная прокладка стальных газопроводов на металлических опорах, условный диаметр газопровода 80 мм</t>
  </si>
  <si>
    <t>100 м газопровода</t>
  </si>
  <si>
    <t>ТЕР Чувашская республика (редакция 2014), 24-02-041-3, Приказ Минстроя России от 05.05.2015 № 337/пр</t>
  </si>
  <si>
    <t>37</t>
  </si>
  <si>
    <t>103-0150</t>
  </si>
  <si>
    <t>Трубы стальные электросварные прямошовные со снятой фаской из стали марок БСт2кп-БСт4кп и БСт2пс-БСт4пс наружный диаметр 83 мм, толщина стенки 4,5 мм</t>
  </si>
  <si>
    <t>ТССЦ Чувашская республика (редакция 2014), 103-0150, Приказ Минстроя России от 05.05.2015 № 337/пр</t>
  </si>
  <si>
    <t>38</t>
  </si>
  <si>
    <t>103-0154</t>
  </si>
  <si>
    <t>Трубы стальные электросварные прямошовные со снятой фаской из стали марок БСт2кп-БСт4кп и БСт2пс-БСт4пс наружный диаметр 89 мм, толщина стенки 3,5 мм</t>
  </si>
  <si>
    <t>ТССЦ Чувашская республика (редакция 2014), 103-0154, Приказ Минстроя России от 05.05.2015 № 337/пр</t>
  </si>
  <si>
    <t>39</t>
  </si>
  <si>
    <t>24-02-041-4</t>
  </si>
  <si>
    <t>Надземная прокладка стальных газопроводов на металлических опорах, условный диаметр газопровода 100 мм</t>
  </si>
  <si>
    <t>ТЕР Чувашская республика (редакция 2014), 24-02-041-4, Приказ Минстроя России от 05.05.2015 № 337/пр</t>
  </si>
  <si>
    <t>40</t>
  </si>
  <si>
    <t>24-02-041-1</t>
  </si>
  <si>
    <t>Надземная прокладка стальных газопроводов на металлических опорах, условный диаметр газопровода 50 мм</t>
  </si>
  <si>
    <t>ТЕР Чувашская республика (редакция 2014), 24-02-041-1, Приказ Минстроя России от 05.05.2015 № 337/пр</t>
  </si>
  <si>
    <t>41</t>
  </si>
  <si>
    <t>103-0136</t>
  </si>
  <si>
    <t>Трубы стальные электросварные прямошовные со снятой фаской из стали марок БСт2кп-БСт4кп и БСт2пс-БСт4пс наружный диаметр 48 мм, толщина стенки 3,0 мм</t>
  </si>
  <si>
    <t>ТССЦ Чувашская республика (редакция 2014), 103-0136, Приказ Минстроя России от 05.05.2015 № 337/пр</t>
  </si>
  <si>
    <t>42</t>
  </si>
  <si>
    <t>103-0139</t>
  </si>
  <si>
    <t>Трубы стальные электросварные прямошовные со снятой фаской из стали марок БСт2кп-БСт4кп и БСт2пс-БСт4пс наружный диаметр 57 мм, толщина стенки 3,5 мм</t>
  </si>
  <si>
    <t>ТССЦ Чувашская республика (редакция 2014), 103-0139, Приказ Минстроя России от 05.05.2015 № 337/пр</t>
  </si>
  <si>
    <t>43</t>
  </si>
  <si>
    <t>м12-10-001-1</t>
  </si>
  <si>
    <t>Бобышки, штуцеры на условное давление до 10 МПа</t>
  </si>
  <si>
    <t>ТЕРм Чувашская республика (редакция 2014), м12-10-001-1, Приказ Минстроя России от 05.05.2015 № 337/пр</t>
  </si>
  <si>
    <t>Технологические трубопроводы</t>
  </si>
  <si>
    <t>мФЕР-12</t>
  </si>
  <si>
    <t>44</t>
  </si>
  <si>
    <t>24-02-051-3</t>
  </si>
  <si>
    <t>Монтаж задвижки стальной фланцевой для надземной установки на газопроводах из труб условным диаметром 100 мм</t>
  </si>
  <si>
    <t>1 задвижка</t>
  </si>
  <si>
    <t>ТЕР Чувашская республика (редакция 2014), 24-02-051-3, Приказ Минстроя России от 05.05.2015 № 337/пр</t>
  </si>
  <si>
    <t>44,1</t>
  </si>
  <si>
    <t>302-9140</t>
  </si>
  <si>
    <t>Задвижки стальные клиновые для газа и нефтепродуктов фланцевые на давление Ру=1,6 МПа</t>
  </si>
  <si>
    <t>ТССЦ Чувашская республика (редакция 2014), 302-9140, Приказ Минстроя России от 05.05.2015 № 337/пр</t>
  </si>
  <si>
    <t>45</t>
  </si>
  <si>
    <t>507-1982</t>
  </si>
  <si>
    <t>Отводы 90 град. с радиусом кривизны R=1,5 Ду на Ру до 16 МПа (160 кгс/см2), диаметром условного прохода 100 мм, наружным диаметром 108 мм, толщиной стенки 4 мм</t>
  </si>
  <si>
    <t>ТССЦ Чувашская республика (редакция 2014), 507-1982, Приказ Минстроя России от 05.05.2015 № 337/пр</t>
  </si>
  <si>
    <t>46</t>
  </si>
  <si>
    <t>507-1979</t>
  </si>
  <si>
    <t>Отводы 90 град. с радиусом кривизны R=1,5 Ду на Ру до 16 МПа (160 кгс/см2), диаметром условного прохода 80 мм, наружным диаметром 89 мм, толщиной стенки 3,5 мм</t>
  </si>
  <si>
    <t>ТССЦ Чувашская республика (редакция 2014), 507-1979, Приказ Минстроя России от 05.05.2015 № 337/пр</t>
  </si>
  <si>
    <t>47</t>
  </si>
  <si>
    <t>507-2293</t>
  </si>
  <si>
    <t>Переходы концентрические на Ру до 16 МПа (160 кгс/см2) диаметром условного прохода 100х80 мм, наружным диаметром и толщиной стенки 108х4-89х3,5 мм</t>
  </si>
  <si>
    <t>ТССЦ Чувашская республика (редакция 2014), 507-2293, Приказ Минстроя России от 05.05.2015 № 337/пр</t>
  </si>
  <si>
    <t>48</t>
  </si>
  <si>
    <t>302-1283</t>
  </si>
  <si>
    <t>Задвижки клиновые с выдвижным шпинделем фланцевые для воды, пара и нефтепродуктов давлением 1,6 МПа (16 кгс/см2) 30с41нж (ЗКЛ2-16) диаметром 100 мм</t>
  </si>
  <si>
    <t>ТССЦ Чувашская республика (редакция 2014), 302-1283, Приказ Минстроя России от 05.05.2015 № 337/пр</t>
  </si>
  <si>
    <t>49</t>
  </si>
  <si>
    <t>507-2382</t>
  </si>
  <si>
    <t>Заглушки эллиптические на Ру 10 МПа (100 кгс/см2) из стали 20, диаметром условного прохода 50 мм, наружным диаметром 57 мм, толщиной стенки 3,0 мм</t>
  </si>
  <si>
    <t>ТССЦ Чувашская республика (редакция 2014), 507-2382, Приказ Минстроя России от 05.05.2015 № 337/пр</t>
  </si>
  <si>
    <t>50</t>
  </si>
  <si>
    <t>13-03-002-3</t>
  </si>
  <si>
    <t>Огрунтовка металлических поверхностей за один раз грунтовкой ХС-059</t>
  </si>
  <si>
    <t>100 м2 окрашиваемой поверхности</t>
  </si>
  <si>
    <t>ТЕР Чувашская республика (редакция 2014), 13-03-002-3, Приказ Минстроя России от 05.05.2015 № 337/пр</t>
  </si>
  <si>
    <t>)*2</t>
  </si>
  <si>
    <t>Защита строительных конструкций</t>
  </si>
  <si>
    <t>ФЕР-13</t>
  </si>
  <si>
    <t>51</t>
  </si>
  <si>
    <t>113-0030</t>
  </si>
  <si>
    <t>Грунтовка ХС-059 красно-коричневая</t>
  </si>
  <si>
    <t>т</t>
  </si>
  <si>
    <t>ТССЦ Чувашская республика (редакция 2014), 113-0030, Приказ Минстроя России от 05.05.2015 № 337/пр</t>
  </si>
  <si>
    <t>52</t>
  </si>
  <si>
    <t>113-0034</t>
  </si>
  <si>
    <t>Грунтовка ХС-010 химстойкая красно-коричневая</t>
  </si>
  <si>
    <t>ТССЦ Чувашская республика (редакция 2014), 113-0034, Приказ Минстроя России от 05.05.2015 № 337/пр</t>
  </si>
  <si>
    <t>53</t>
  </si>
  <si>
    <t>13-03-004-7</t>
  </si>
  <si>
    <t>Окраска металлических огрунтованных поверхностей эмалью ХВ-125</t>
  </si>
  <si>
    <t>ТЕР Чувашская республика (редакция 2014), 13-03-004-7, Приказ Минстроя России от 05.05.2015 № 337/пр</t>
  </si>
  <si>
    <t>выход из земли</t>
  </si>
  <si>
    <t>54</t>
  </si>
  <si>
    <t>54,1</t>
  </si>
  <si>
    <t>55</t>
  </si>
  <si>
    <t>507-0760</t>
  </si>
  <si>
    <t>Неразъемное соединение «полиэтилен-сталь» SDR 11 63х5,8/СТ57 (ТУ2248-025-00203536-96)</t>
  </si>
  <si>
    <t>ТССЦ Чувашская республика (редакция 2014), 507-0760, Приказ Минстроя России от 05.05.2015 № 337/пр</t>
  </si>
  <si>
    <t>56</t>
  </si>
  <si>
    <t>22-01-011-3</t>
  </si>
  <si>
    <t>Укладка стальных водопроводных труб с гидравлическим испытанием диаметром 100 мм</t>
  </si>
  <si>
    <t>1 км трубопровода</t>
  </si>
  <si>
    <t>ТЕР Чувашская республика (редакция 2014), 22-01-011-3, Приказ Минстроя России от 05.05.2015 № 337/пр</t>
  </si>
  <si>
    <t>Водопровод - наружные сети</t>
  </si>
  <si>
    <t>ФЕР-22</t>
  </si>
  <si>
    <t>57</t>
  </si>
  <si>
    <t>09-06-001-2</t>
  </si>
  <si>
    <t>Монтаж лотков, решеток, затворов из полосовой и тонколистовой стали</t>
  </si>
  <si>
    <t>1 т конструкций</t>
  </si>
  <si>
    <t>ТЕР Чувашская республика (редакция 2014), 09-06-001-2, Приказ Минстроя России от 05.05.2015 № 337/пр</t>
  </si>
  <si>
    <t>Металлические конструкции</t>
  </si>
  <si>
    <t>ФЕР-09</t>
  </si>
  <si>
    <t>57,1</t>
  </si>
  <si>
    <t>201-9002</t>
  </si>
  <si>
    <t>Конструкции стальные</t>
  </si>
  <si>
    <t>ТССЦ Чувашская республика (редакция 2014), 201-9002, Приказ Минстроя России от 05.05.2015 № 337/пр</t>
  </si>
  <si>
    <t>58</t>
  </si>
  <si>
    <t>201-0851</t>
  </si>
  <si>
    <t>Конструкции стальные индивидуальные листовые сварные из стали толщиной 3-10 мм массой 0,1-0,5 т</t>
  </si>
  <si>
    <t>ТССЦ Чувашская республика (редакция 2014), 201-0851, Приказ Минстроя России от 05.05.2015 № 337/пр</t>
  </si>
  <si>
    <t>59</t>
  </si>
  <si>
    <t>22-05-003-1</t>
  </si>
  <si>
    <t>Протаскивание в футляр стальных труб диаметром 100 мм</t>
  </si>
  <si>
    <t>100 м трубы, уложенной в футляр</t>
  </si>
  <si>
    <t>ТЕР Чувашская республика (редакция 2014), 22-05-003-1, Приказ Минстроя России от 05.05.2015 № 337/пр</t>
  </si>
  <si>
    <t>60</t>
  </si>
  <si>
    <t>22-05-004-1</t>
  </si>
  <si>
    <t>Заделка битумом и прядью концов футляра диаметром 400 мм</t>
  </si>
  <si>
    <t>1 футляр</t>
  </si>
  <si>
    <t>ТЕР Чувашская республика (редакция 2014), 22-05-004-1, Приказ Минстроя России от 05.05.2015 № 337/пр</t>
  </si>
  <si>
    <t>)*0,25</t>
  </si>
  <si>
    <t>60,1</t>
  </si>
  <si>
    <t>101-0782</t>
  </si>
  <si>
    <t>Поковки из квадратных заготовок, масса 1,8 кг</t>
  </si>
  <si>
    <t>ТССЦ Чувашская республика (редакция 2014), 101-0782, Приказ Минстроя России от 05.05.2015 № 337/пр</t>
  </si>
  <si>
    <t>61</t>
  </si>
  <si>
    <t>61,1</t>
  </si>
  <si>
    <t>62</t>
  </si>
  <si>
    <t>507-0761</t>
  </si>
  <si>
    <t>Неразъемное соединение «полиэтилен-сталь» SDR 11 110х10,0/СТ108 (ТУ2248-025-00203536-96)</t>
  </si>
  <si>
    <t>ТССЦ Чувашская республика (редакция 2014), 507-0761, Приказ Минстроя России от 05.05.2015 № 337/пр</t>
  </si>
  <si>
    <t>63</t>
  </si>
  <si>
    <t>22-01-011-6</t>
  </si>
  <si>
    <t>Укладка стальных водопроводных труб с гидравлическим испытанием диаметром 200 мм</t>
  </si>
  <si>
    <t>ТЕР Чувашская республика (редакция 2014), 22-01-011-6, Приказ Минстроя России от 05.05.2015 № 337/пр</t>
  </si>
  <si>
    <t>64</t>
  </si>
  <si>
    <t>22-02-003-6</t>
  </si>
  <si>
    <t>Нанесение весьма усиленной антикоррозионной битумно-резиновой или битумно-полимерной изоляции на стальные трубопроводы диаметром 200 мм</t>
  </si>
  <si>
    <t>ТЕР Чувашская республика (редакция 2014), 22-02-003-6, Приказ Минстроя России от 05.05.2015 № 337/пр</t>
  </si>
  <si>
    <t>64,1</t>
  </si>
  <si>
    <t>101-9090</t>
  </si>
  <si>
    <t>Мастика</t>
  </si>
  <si>
    <t>ТССЦ Чувашская республика (редакция 2014), 101-9090, Приказ Минстроя России от 05.05.2015 № 337/пр</t>
  </si>
  <si>
    <t>65</t>
  </si>
  <si>
    <t>101-1995</t>
  </si>
  <si>
    <t>Мастика битумная</t>
  </si>
  <si>
    <t>ТССЦ Чувашская республика (редакция 2014), 101-1995, Приказ Минстроя России от 05.05.2015 № 337/пр</t>
  </si>
  <si>
    <t>66</t>
  </si>
  <si>
    <t>66,1</t>
  </si>
  <si>
    <t>67</t>
  </si>
  <si>
    <t>68</t>
  </si>
  <si>
    <t>69</t>
  </si>
  <si>
    <t>)*0,5</t>
  </si>
  <si>
    <t>69,1</t>
  </si>
  <si>
    <t>70</t>
  </si>
  <si>
    <t>71</t>
  </si>
  <si>
    <t>06-01-001-1</t>
  </si>
  <si>
    <t>Устройство бетонной подготовки</t>
  </si>
  <si>
    <t>100 м3 бетона, бутобетона и железобетона в деле</t>
  </si>
  <si>
    <t>ТЕР Чувашская республика (редакция 2014), 06-01-001-1, Приказ Минстроя России от 05.05.2015 № 337/пр</t>
  </si>
  <si>
    <t>Монолитные бетонные и железобетонные конструкции в промышленном строительстве</t>
  </si>
  <si>
    <t>ФЕР-06</t>
  </si>
  <si>
    <t>футляр</t>
  </si>
  <si>
    <t>72</t>
  </si>
  <si>
    <t>24-02-034-1</t>
  </si>
  <si>
    <t>Укладка газопроводов из одиночных полиэтиленовых труб в траншею, диаметр газопровода до 110 мм</t>
  </si>
  <si>
    <t>ТЕР Чувашская республика (редакция 2014), 24-02-034-1, Приказ Минстроя России от 05.05.2015 № 337/пр</t>
  </si>
  <si>
    <t>73</t>
  </si>
  <si>
    <t>74</t>
  </si>
  <si>
    <t>507-3729</t>
  </si>
  <si>
    <t>Труба напорная из полиэтилена PE 100 для газопроводов ПЭ100 SDR11, размером 110х10,0 мм (ГОСТ Р 50838-95)</t>
  </si>
  <si>
    <t>ТССЦ Чувашская республика (редакция 2014), 507-3729, Приказ Минстроя России от 05.05.2015 № 337/пр</t>
  </si>
  <si>
    <t>75</t>
  </si>
  <si>
    <t>76</t>
  </si>
  <si>
    <t>76,1</t>
  </si>
  <si>
    <t>24-02-034-2</t>
  </si>
  <si>
    <t>Укладка газопроводов из одиночных полиэтиленовых труб в траншею, диаметр газопровода до 225 мм</t>
  </si>
  <si>
    <t>ТЕР Чувашская республика (редакция 2014), 24-02-034-2, Приказ Минстроя России от 05.05.2015 № 337/пр</t>
  </si>
  <si>
    <t>507-0604</t>
  </si>
  <si>
    <t>Трубы напорные из полиэтилена низкого давления среднего типа, наружным диаметром 225 мм</t>
  </si>
  <si>
    <t>ТССЦ Чувашская республика (редакция 2014), 507-0604, Приказ Минстроя России от 05.05.2015 № 337/пр</t>
  </si>
  <si>
    <t>507-3732</t>
  </si>
  <si>
    <t>Труба напорная из полиэтилена PE 100 для газопроводов ПЭ100 SDR11, размером 160х14,6 мм (ГОСТ Р 50838-95)</t>
  </si>
  <si>
    <t>ТССЦ Чувашская республика (редакция 2014), 507-3732, Приказ Минстроя России от 05.05.2015 № 337/пр</t>
  </si>
  <si>
    <t>)*0,4</t>
  </si>
  <si>
    <t>77</t>
  </si>
  <si>
    <t>24-02-006-3</t>
  </si>
  <si>
    <t>Установка тройника на газопроводе из полиэтиленовых труб в горизонтальной плоскости, диаметр газопровода 110 мм</t>
  </si>
  <si>
    <t>1 тройник</t>
  </si>
  <si>
    <t>ТЕР Чувашская республика (редакция 2014), 24-02-006-3, Приказ Минстроя России от 05.05.2015 № 337/пр</t>
  </si>
  <si>
    <t>77,1</t>
  </si>
  <si>
    <t>78</t>
  </si>
  <si>
    <t>507-0887</t>
  </si>
  <si>
    <t>Тройник полиэтиленовый с удлиненным хвостовиком неравнопроходной, SDR 11, 110х63 (ТУ2248-001-18425183-01)</t>
  </si>
  <si>
    <t>ТССЦ Чувашская республика (редакция 2014), 507-0887, Приказ Минстроя России от 05.05.2015 № 337/пр</t>
  </si>
  <si>
    <t>24-02-006-4</t>
  </si>
  <si>
    <t>Установка тройника на газопроводе из полиэтиленовых труб в горизонтальной плоскости, диаметр газопровода 160 мм</t>
  </si>
  <si>
    <t>ТЕР Чувашская республика (редакция 2014), 24-02-006-4, Приказ Минстроя России от 05.05.2015 № 337/пр</t>
  </si>
  <si>
    <t>507-0889</t>
  </si>
  <si>
    <t>Тройник полиэтиленовый с удлиненным хвостовиком неравнопроходной, SDR 11, 160х110 (ТУ2248-001-18425183-01)</t>
  </si>
  <si>
    <t>ТССЦ Чувашская республика (редакция 2014), 507-0889, Приказ Минстроя России от 05.05.2015 № 337/пр</t>
  </si>
  <si>
    <t>79</t>
  </si>
  <si>
    <t>79,1</t>
  </si>
  <si>
    <t>80</t>
  </si>
  <si>
    <t>81</t>
  </si>
  <si>
    <t>24-02-081-1</t>
  </si>
  <si>
    <t>Устройство контрольной трубки на кожухе перехода газопровода</t>
  </si>
  <si>
    <t>1 установка</t>
  </si>
  <si>
    <t>ТЕР Чувашская республика (редакция 2014), 24-02-081-1, Приказ Минстроя России от 05.05.2015 № 337/пр</t>
  </si>
  <si>
    <t>82</t>
  </si>
  <si>
    <t>101-2490</t>
  </si>
  <si>
    <t>Лента поливинилхлоридная для изоляции газонефтепродуктопроводов ПВХ-БК (липкая), толщиной 0,4 мм</t>
  </si>
  <si>
    <t>м2</t>
  </si>
  <si>
    <t>ТССЦ Чувашская республика (редакция 2014), 101-2490, Приказ Минстроя России от 05.05.2015 № 337/пр</t>
  </si>
  <si>
    <t>83</t>
  </si>
  <si>
    <t>508-0065</t>
  </si>
  <si>
    <t>Канат двойной свивки типа ЛК-О, конструкции 6х7(1+6)+1х7(1+6), без покрытия из проволок марки В, маркировочная группа 1770 н/мм2, диаметром 20 мм</t>
  </si>
  <si>
    <t>ТССЦ Чувашская республика (редакция 2014), 508-0065, Приказ Минстроя России от 05.05.2015 № 337/пр</t>
  </si>
  <si>
    <t>84</t>
  </si>
  <si>
    <t>101-2387</t>
  </si>
  <si>
    <t>Герметик строительный «RDPRO», 300 мл</t>
  </si>
  <si>
    <t>ТССЦ Чувашская республика (редакция 2014), 101-2387, Приказ Минстроя России от 05.05.2015 № 337/пр</t>
  </si>
  <si>
    <t>85</t>
  </si>
  <si>
    <t>22-06-011-2</t>
  </si>
  <si>
    <t>Подвешивание подземных коммуникаций при пересечении их трассой трубопровода, площадь сечения коробов до 0,25 м2</t>
  </si>
  <si>
    <t>1 м короба</t>
  </si>
  <si>
    <t>ТЕР Чувашская республика (редакция 2014), 22-06-011-2, Приказ Минстроя России от 05.05.2015 № 337/пр</t>
  </si>
  <si>
    <t>*0</t>
  </si>
  <si>
    <t>86</t>
  </si>
  <si>
    <t>101-3686</t>
  </si>
  <si>
    <t>Швеллеры № 12 сталь марки Ст3пс</t>
  </si>
  <si>
    <t>ТССЦ Чувашская республика (редакция 2014), 101-3686, Приказ Минстроя России от 05.05.2015 № 337/пр</t>
  </si>
  <si>
    <t>87</t>
  </si>
  <si>
    <t>101-3687</t>
  </si>
  <si>
    <t>Швеллеры № 14 сталь марки Ст3пс</t>
  </si>
  <si>
    <t>ТССЦ Чувашская республика (редакция 2014), 101-3687, Приказ Минстроя России от 05.05.2015 № 337/пр</t>
  </si>
  <si>
    <t>ограждение задвижки</t>
  </si>
  <si>
    <t>88</t>
  </si>
  <si>
    <t>07-01-054-11</t>
  </si>
  <si>
    <t>Установка металлических оград по железобетонным столбам без цоколя из сетчатых панелей высотой до 1,7 м</t>
  </si>
  <si>
    <t>100 м ограды</t>
  </si>
  <si>
    <t>ТЕР Чувашская республика (редакция 2014), 07-01-054-11, Приказ Минстроя России от 05.05.2015 № 337/пр</t>
  </si>
  <si>
    <t>Сборные бетонные конструкции в промышленном строительстве  ( Произоводственные здания и сооружения )</t>
  </si>
  <si>
    <t>ФЕР-07</t>
  </si>
  <si>
    <t>88,1</t>
  </si>
  <si>
    <t>403-9120</t>
  </si>
  <si>
    <t>Столбы бетонные</t>
  </si>
  <si>
    <t>ТССЦ Чувашская республика (редакция 2014), 403-9120, Приказ Минстроя России от 05.05.2015 № 337/пр</t>
  </si>
  <si>
    <t>89</t>
  </si>
  <si>
    <t>401-0083</t>
  </si>
  <si>
    <t>Бетон тяжелый, крупность заполнителя 10 мм, класс В7,5 (М100)</t>
  </si>
  <si>
    <t>ТССЦ Чувашская республика (редакция 2014), 401-0083, Приказ Минстроя России от 05.05.2015 № 337/пр</t>
  </si>
  <si>
    <t>90</t>
  </si>
  <si>
    <t>403-1645</t>
  </si>
  <si>
    <t>Столбы оград С3Б /бетон В15 (М200), объем 0,05 м3, расход ар-ры 6,8 кг/ (серия 3.017-1 вып.1)</t>
  </si>
  <si>
    <t>ТССЦ Чувашская республика (редакция 2014), 403-1645, Приказ Минстроя России от 05.05.2015 № 337/пр</t>
  </si>
  <si>
    <t>91</t>
  </si>
  <si>
    <t>92</t>
  </si>
  <si>
    <t>07-01-055-9</t>
  </si>
  <si>
    <t>Устройство калиток без установки столбов при металлических оградах и оградах из панелей</t>
  </si>
  <si>
    <t>ТЕР Чувашская республика (редакция 2014), 07-01-055-9, Приказ Минстроя России от 05.05.2015 № 337/пр</t>
  </si>
  <si>
    <t>92,1</t>
  </si>
  <si>
    <t>201-9110</t>
  </si>
  <si>
    <t>Полотна калиток</t>
  </si>
  <si>
    <t>ТССЦ Чувашская республика (редакция 2014), 201-9110, Приказ Минстроя России от 05.05.2015 № 337/пр</t>
  </si>
  <si>
    <t>93</t>
  </si>
  <si>
    <t>201-0849</t>
  </si>
  <si>
    <t>Панели металлические сетчатые</t>
  </si>
  <si>
    <t>ТССЦ Чувашская республика (редакция 2014), 201-0849, Приказ Минстроя России от 05.05.2015 № 337/пр</t>
  </si>
  <si>
    <t>94</t>
  </si>
  <si>
    <t>15-04-030-4</t>
  </si>
  <si>
    <t>Масляная окраска металлических поверхностей решеток, переплетов, труб диаметром менее 50 мм и т.п., количество окрасок 2</t>
  </si>
  <si>
    <t>ТЕР Чувашская республика (редакция 2014), 15-04-030-4, Приказ Минстроя России от 05.05.2015 № 337/пр</t>
  </si>
  <si>
    <t>Отделочные работы</t>
  </si>
  <si>
    <t>ФЕР-15</t>
  </si>
  <si>
    <t>испытание</t>
  </si>
  <si>
    <t>95</t>
  </si>
  <si>
    <t>24-02-120-1</t>
  </si>
  <si>
    <t>Очистка полости трубопровода продувкой воздухом, условный диаметр газопровода до 50 мм</t>
  </si>
  <si>
    <t>100 м трубопровода</t>
  </si>
  <si>
    <t>ТЕР Чувашская республика (редакция 2014), 24-02-120-1, Приказ Минстроя России от 05.05.2015 № 337/пр</t>
  </si>
  <si>
    <t>96</t>
  </si>
  <si>
    <t>24-02-120-2</t>
  </si>
  <si>
    <t>Очистка полости трубопровода продувкой воздухом, условный диаметр газопровода до 100 мм</t>
  </si>
  <si>
    <t>ТЕР Чувашская республика (редакция 2014), 24-02-120-2, Приказ Минстроя России от 05.05.2015 № 337/пр</t>
  </si>
  <si>
    <t>97</t>
  </si>
  <si>
    <t>24-02-121-2</t>
  </si>
  <si>
    <t>Монтаж инвентарного узла для очистки и испытания газопровода, условный диаметр газопровода до 100 мм</t>
  </si>
  <si>
    <t>1 УЗЕЛ</t>
  </si>
  <si>
    <t>ТЕР Чувашская республика (редакция 2014), 24-02-121-2, Приказ Минстроя России от 05.05.2015 № 337/пр</t>
  </si>
  <si>
    <t>98</t>
  </si>
  <si>
    <t>24-02-122-1</t>
  </si>
  <si>
    <t>Подъем давления при испытании воздухом газопроводов низкого и среднего давления (до 0,3 МПа) условным диаметром до 50 мм</t>
  </si>
  <si>
    <t>ТЕР Чувашская республика (редакция 2014), 24-02-122-1, Приказ Минстроя России от 05.05.2015 № 337/пр</t>
  </si>
  <si>
    <t>99</t>
  </si>
  <si>
    <t>24-02-122-2</t>
  </si>
  <si>
    <t>Подъем давления при испытании воздухом газопроводов низкого и среднего давления (до 0,3 МПа) условным диаметром до 100 мм</t>
  </si>
  <si>
    <t>ТЕР Чувашская республика (редакция 2014), 24-02-122-2, Приказ Минстроя России от 05.05.2015 № 337/пр</t>
  </si>
  <si>
    <t>100</t>
  </si>
  <si>
    <t>24-02-124-1</t>
  </si>
  <si>
    <t>Выдержка под давлением до 0,6 МПа при испытании на прочность и герметичность газопроводов условным диаметром 50-300 мм</t>
  </si>
  <si>
    <t>1 участок испытания газопровода</t>
  </si>
  <si>
    <t>ТЕР Чувашская республика (редакция 2014), 24-02-124-1, Приказ Минстроя России от 05.05.2015 № 337/пр</t>
  </si>
  <si>
    <t>101</t>
  </si>
  <si>
    <t>м39-02-012-1</t>
  </si>
  <si>
    <t>Рентгенографический контроль трубопровода через две стенки, диаметр трубопровода 60 мм, толщина стенки до 5 мм</t>
  </si>
  <si>
    <t>1 снимок</t>
  </si>
  <si>
    <t>ТЕРм Чувашская республика (редакция 2014), м39-02-012-1, Приказ Минстроя России от 05.05.2015 № 337/пр</t>
  </si>
  <si>
    <t>Контроль сварных швов    НР = 80% ;  на атом. станц. НР=101% )</t>
  </si>
  <si>
    <t>мФЕР-39</t>
  </si>
  <si>
    <t>102</t>
  </si>
  <si>
    <t>м39-02-012-3</t>
  </si>
  <si>
    <t>Рентгенографический контроль трубопровода через две стенки, диаметр трубопровода 114 мм, толщина стенки до 5 мм</t>
  </si>
  <si>
    <t>ТЕРм Чувашская республика (редакция 2014), м39-02-012-3, Приказ Минстроя России от 05.05.2015 № 337/пр</t>
  </si>
  <si>
    <t>103</t>
  </si>
  <si>
    <t>150802</t>
  </si>
  <si>
    <t>Лаборатории для контроля сварных соединений высокопроходимые, передвижные</t>
  </si>
  <si>
    <t>маш.-ч</t>
  </si>
  <si>
    <t>ТСЭМ Чувашская республика (редакция 2014), 150802, Приказ Минстроя России от 05.05.2015 № 337/пр</t>
  </si>
  <si>
    <t>Машины и механизмы</t>
  </si>
  <si>
    <t>Эксплуатация машин и механизмов ( ценники на ЭММ )</t>
  </si>
  <si>
    <t>ЭММ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</si>
  <si>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</si>
  <si>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</si>
  <si>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</si>
  <si>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</si>
  <si>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</si>
  <si>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</si>
  <si>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</si>
  <si>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</si>
  <si>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</si>
  <si>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</si>
  <si>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</si>
  <si>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</si>
  <si>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</si>
  <si>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</si>
  <si>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</si>
  <si>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</si>
  <si>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</si>
  <si>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</si>
  <si>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</si>
  <si>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</si>
  <si>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</si>
  <si>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</si>
  <si>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</si>
  <si>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</si>
  <si>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</si>
  <si>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</si>
  <si>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</si>
  <si>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</si>
  <si>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</si>
  <si>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</si>
  <si>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</si>
  <si>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</si>
  <si>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</si>
  <si>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</si>
  <si>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</si>
  <si>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</si>
  <si>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</si>
  <si>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</si>
  <si>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</si>
  <si>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</si>
  <si>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</si>
  <si>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</si>
  <si>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</si>
  <si>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</si>
  <si>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</si>
  <si>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</si>
  <si>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</si>
  <si>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</si>
  <si>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</si>
  <si>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</si>
  <si>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</si>
  <si>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ЭММ, в т.ч. ЗПМ</t>
  </si>
  <si>
    <t>Стоимость материалов</t>
  </si>
  <si>
    <t>СП</t>
  </si>
  <si>
    <t>Итого</t>
  </si>
  <si>
    <t>НДС 18%</t>
  </si>
  <si>
    <t>ВСЕГО С НДС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</si>
  <si>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</si>
  <si>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</si>
  <si>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</si>
  <si>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</si>
  <si>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</si>
  <si>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</si>
  <si>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</si>
  <si>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</si>
  <si>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</si>
  <si>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</si>
  <si>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</si>
  <si>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</si>
  <si>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</si>
  <si>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</si>
  <si>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</si>
  <si>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М/Т/Я</t>
  </si>
  <si>
    <t>Работы по строительству мостов, тоннелей, метрополитенов, атомных станций, объектов с ядерным топливом и радиокативными отходами ( письмо Госстроя РФ № 2536-ИП/12/ГС от 27.11.12), коэффициенты к НР =0,85 и к СП-0,8 не назначаются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</si>
  <si>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</si>
  <si>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</si>
  <si>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</si>
  <si>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</si>
  <si>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</si>
  <si>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</si>
  <si>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</si>
  <si>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</si>
  <si>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</si>
  <si>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</si>
  <si>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</si>
  <si>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</si>
  <si>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</si>
  <si>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</si>
  <si>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</si>
  <si>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</si>
  <si>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</si>
  <si>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</si>
  <si>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</si>
  <si>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</si>
  <si>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</si>
  <si>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</si>
  <si>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</si>
  <si>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</si>
  <si>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</si>
  <si>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</si>
  <si>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</si>
  <si>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</si>
  <si>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</si>
  <si>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  если (М/Т/Я) = {выкл.}</t>
  </si>
  <si>
    <t>К_СП_12</t>
  </si>
  <si>
    <t>Корректировка СП с 03.12.12  в текущем уровне цен по письму  2536-ИП/12/ГС от 27.11.12  ( если (М/Т/Я)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</si>
  <si>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</si>
  <si>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</si>
  <si>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</si>
  <si>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</si>
  <si>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</si>
  <si>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</si>
  <si>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</si>
  <si>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 и  кап. ремонте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</si>
  <si>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</si>
  <si>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</si>
  <si>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</si>
  <si>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</si>
  <si>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</si>
  <si>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</si>
  <si>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 Чувашской республики (редакция 2014 г)</t>
  </si>
  <si>
    <t>_OBSM_</t>
  </si>
  <si>
    <t>1-1020-21</t>
  </si>
  <si>
    <t>Рабочий строитель среднего разряда 2</t>
  </si>
  <si>
    <t>чел.-ч</t>
  </si>
  <si>
    <t>1-1015-21</t>
  </si>
  <si>
    <t>Рабочий строитель среднего разряда 1,5</t>
  </si>
  <si>
    <t>Затраты труда машинистов</t>
  </si>
  <si>
    <t>чел.час</t>
  </si>
  <si>
    <t>060248</t>
  </si>
  <si>
    <t>ТСЭМ Чувашская республика (редакция 2014), 060248, Приказ Минстроя России от 05.05.2015 № 337/пр</t>
  </si>
  <si>
    <t>Экскаваторы одноковшовые дизельные на гусеничном ходу при работе на других видах строительства 0,65 м3</t>
  </si>
  <si>
    <t>1-1025-21</t>
  </si>
  <si>
    <t>Рабочий строитель среднего разряда 2,5</t>
  </si>
  <si>
    <t>030101</t>
  </si>
  <si>
    <t>ТСЭМ Чувашская республика (редакция 2014), 030101, Приказ Минстроя России от 05.05.2015 № 337/пр</t>
  </si>
  <si>
    <t>Автопогрузчики 5 т</t>
  </si>
  <si>
    <t>070148</t>
  </si>
  <si>
    <t>ТСЭМ Чувашская республика (редакция 2014), 070148, Приказ Минстроя России от 05.05.2015 № 337/пр</t>
  </si>
  <si>
    <t>Бульдозеры при работе на других видах строительства 59 кВт (80 л.с.)</t>
  </si>
  <si>
    <t>1-1030-21</t>
  </si>
  <si>
    <t>Рабочий строитель среднего разряда 3</t>
  </si>
  <si>
    <t>050101</t>
  </si>
  <si>
    <t>ТСЭМ Чувашская республика (редакция 2014), 050101, Приказ Минстроя России от 05.05.2015 № 337/пр</t>
  </si>
  <si>
    <t>Компрессоры передвижные с двигателем внутреннего сгорания давлением до 686 кПа (7 ат), производительность  до 5 м3/мин</t>
  </si>
  <si>
    <t>331100</t>
  </si>
  <si>
    <t>ТСЭМ Чувашская республика (редакция 2014), 331100, Приказ Минстроя России от 05.05.2015 № 337/пр</t>
  </si>
  <si>
    <t>Трамбовки пневматические при работе от передвижных компрессорных станций</t>
  </si>
  <si>
    <t>1-1047-21</t>
  </si>
  <si>
    <t>Рабочий строитель среднего разряда 4,7</t>
  </si>
  <si>
    <t>394061</t>
  </si>
  <si>
    <t>ТСЭМ Чувашская республика (редакция 2014), 394061, Приказ Минстроя России от 05.05.2015 № 337/пр</t>
  </si>
  <si>
    <t>Гидравлическая лебедка-ворот в комплекте с гидравлическим агрегатом на автоприцепе</t>
  </si>
  <si>
    <t>400181</t>
  </si>
  <si>
    <t>ТСЭМ Чувашская республика (редакция 2014), 400181, Приказ Минстроя России от 05.05.2015 № 337/пр</t>
  </si>
  <si>
    <t>Прицеп типа ПС-3100 для барабанов полиэтиленовых труб</t>
  </si>
  <si>
    <t>507-2611</t>
  </si>
  <si>
    <t>ТССЦ Чувашская республика (редакция 2014), 507-2611, Приказ Минстроя России от 05.05.2015 № 337/пр</t>
  </si>
  <si>
    <t>Заглушки полиэтиленовые для труб диаметром 63 мм</t>
  </si>
  <si>
    <t>10 шт.</t>
  </si>
  <si>
    <t>1-1040-21</t>
  </si>
  <si>
    <t>Рабочий строитель среднего разряда 4</t>
  </si>
  <si>
    <t>394002</t>
  </si>
  <si>
    <t>ТСЭМ Чувашская республика (редакция 2014), 394002, Приказ Минстроя России от 05.05.2015 № 337/пр</t>
  </si>
  <si>
    <t>Ножницы ручные с храповым механизмом для полиэтиленовых труб диаметром до 63 мм</t>
  </si>
  <si>
    <t>1-1050-21</t>
  </si>
  <si>
    <t>Рабочий строитель среднего разряда 5</t>
  </si>
  <si>
    <t>392213</t>
  </si>
  <si>
    <t>ТСЭМ Чувашская республика (редакция 2014), 392213, Приказ Минстроя России от 05.05.2015 № 337/пр</t>
  </si>
  <si>
    <t>Аппарат для автоматической сварки полиэтиленовых труб «встык»</t>
  </si>
  <si>
    <t>392255</t>
  </si>
  <si>
    <t>ТСЭМ Чувашская республика (редакция 2014), 392255, Приказ Минстроя России от 05.05.2015 № 337/пр</t>
  </si>
  <si>
    <t>Генератор сварочный для сварки полиэтиленовых труб</t>
  </si>
  <si>
    <t>507-2612</t>
  </si>
  <si>
    <t>ТССЦ Чувашская республика (редакция 2014), 507-2612, Приказ Минстроя России от 05.05.2015 № 337/пр</t>
  </si>
  <si>
    <t>Заглушки полиэтиленовые для труб диаметром 110 мм</t>
  </si>
  <si>
    <t>394001</t>
  </si>
  <si>
    <t>ТСЭМ Чувашская республика (редакция 2014), 394001, Приказ Минстроя России от 05.05.2015 № 337/пр</t>
  </si>
  <si>
    <t>Ножницы гильотинные механические для полиэтиленовых труб диаметром 110-225 мм</t>
  </si>
  <si>
    <t>392200</t>
  </si>
  <si>
    <t>ТСЭМ Чувашская республика (редакция 2014), 392200, Приказ Минстроя России от 05.05.2015 № 337/пр</t>
  </si>
  <si>
    <t>Компьютер сварочный</t>
  </si>
  <si>
    <t>394107</t>
  </si>
  <si>
    <t>ТСЭМ Чувашская республика (редакция 2014), 394107, Приказ Минстроя России от 05.05.2015 № 337/пр</t>
  </si>
  <si>
    <t>Позиционер-центратор для сборки и сварки при помощи соединительных деталей с закладными нагревателями полиэтиленовых труб диаметром 110 мм</t>
  </si>
  <si>
    <t>113-0359</t>
  </si>
  <si>
    <t>ТССЦ Чувашская республика (редакция 2014), 113-0359, Приказ Минстроя России от 05.05.2015 № 337/пр</t>
  </si>
  <si>
    <t>Обезжириватель «CAMISOLVE»</t>
  </si>
  <si>
    <t>кг</t>
  </si>
  <si>
    <t>507-2626</t>
  </si>
  <si>
    <t>ТССЦ Чувашская республика (редакция 2014), 507-2626, Приказ Минстроя России от 05.05.2015 № 337/пр</t>
  </si>
  <si>
    <t>Муфты полиэтиленовые с закладными электронагревателями для труб диаметром 110 мм</t>
  </si>
  <si>
    <t>394102</t>
  </si>
  <si>
    <t>ТСЭМ Чувашская республика (редакция 2014), 394102, Приказ Минстроя России от 05.05.2015 № 337/пр</t>
  </si>
  <si>
    <t>Позиционер-центратор многоцелевой для сборки и сварки полиэтиленовых соединительных деталей с трубой диаметром 110 мм</t>
  </si>
  <si>
    <t>394101</t>
  </si>
  <si>
    <t>ТСЭМ Чувашская республика (редакция 2014), 394101, Приказ Минстроя России от 05.05.2015 № 337/пр</t>
  </si>
  <si>
    <t>Позиционер-центратор многоцелевой для сборки и сварки полиэтиленовых соединительных деталей с трубой диаметром 63 мм</t>
  </si>
  <si>
    <t>507-2625</t>
  </si>
  <si>
    <t>ТССЦ Чувашская республика (редакция 2014), 507-2625, Приказ Минстроя России от 05.05.2015 № 337/пр</t>
  </si>
  <si>
    <t>Муфты полиэтиленовые с закладными электронагревателями для труб диаметром 63 мм</t>
  </si>
  <si>
    <t>1-2043-21</t>
  </si>
  <si>
    <t>Рабочий монтажник среднего разряда 4,3</t>
  </si>
  <si>
    <t>170300</t>
  </si>
  <si>
    <t>ТСЭМ Чувашская республика (редакция 2014), 170300, Приказ Минстроя России от 05.05.2015 № 337/пр</t>
  </si>
  <si>
    <t>Машина монтажная для выполнения работ при прокладке и монтаже кабеля на базе автомобиля ГАЗ-66</t>
  </si>
  <si>
    <t>170602</t>
  </si>
  <si>
    <t>ТСЭМ Чувашская республика (редакция 2014), 170602, Приказ Минстроя России от 05.05.2015 № 337/пр</t>
  </si>
  <si>
    <t>Транспортеры прицепные кабельные до 7т, ККТ-7</t>
  </si>
  <si>
    <t>171000</t>
  </si>
  <si>
    <t>ТСЭМ Чувашская республика (редакция 2014), 171000, Приказ Минстроя России от 05.05.2015 № 337/пр</t>
  </si>
  <si>
    <t>Бульдозер 128,7 кВт (175 л.с.) в составе кабелеукладочной колонны</t>
  </si>
  <si>
    <t>999-9950</t>
  </si>
  <si>
    <t>ТССЦ Чувашская республика (редакция 2014), 999-9950, Приказ Минстроя России от 05.05.2015 № 337/пр</t>
  </si>
  <si>
    <t>Вспомогательные ненормируемые материалы (2% от ОЗП)</t>
  </si>
  <si>
    <t>РУБ</t>
  </si>
  <si>
    <t>1-1035-21</t>
  </si>
  <si>
    <t>Рабочий строитель среднего разряда 3,5</t>
  </si>
  <si>
    <t>040202</t>
  </si>
  <si>
    <t>ТСЭМ Чувашская республика (редакция 2014), 040202, Приказ Минстроя России от 05.05.2015 № 337/пр</t>
  </si>
  <si>
    <t>Агрегаты сварочные передвижные с номинальным сварочным током 250-400 А с дизельным двигателем</t>
  </si>
  <si>
    <t>150401</t>
  </si>
  <si>
    <t>ТСЭМ Чувашская республика (редакция 2014), 150401, Приказ Минстроя России от 05.05.2015 № 337/пр</t>
  </si>
  <si>
    <t>Горелки газопламенные</t>
  </si>
  <si>
    <t>330206</t>
  </si>
  <si>
    <t>ТСЭМ Чувашская республика (редакция 2014), 330206, Приказ Минстроя России от 05.05.2015 № 337/пр</t>
  </si>
  <si>
    <t>Дрели электрические</t>
  </si>
  <si>
    <t>330301</t>
  </si>
  <si>
    <t>ТСЭМ Чувашская республика (редакция 2014), 330301, Приказ Минстроя России от 05.05.2015 № 337/пр</t>
  </si>
  <si>
    <t>Машины шлифовальные электрические</t>
  </si>
  <si>
    <t>400001</t>
  </si>
  <si>
    <t>ТСЭМ Чувашская республика (редакция 2014), 400001, Приказ Минстроя России от 05.05.2015 № 337/пр</t>
  </si>
  <si>
    <t>Автомобили бортовые, грузоподъемность до 5 т</t>
  </si>
  <si>
    <t>101-0072</t>
  </si>
  <si>
    <t>ТССЦ Чувашская республика (редакция 2014), 101-0072, Приказ Минстроя России от 05.05.2015 № 337/пр</t>
  </si>
  <si>
    <t>Битумы нефтяные строительные изоляционные БНИ-IV-3, БНИ-IV, БНИ-V</t>
  </si>
  <si>
    <t>101-0322</t>
  </si>
  <si>
    <t>ТССЦ Чувашская республика (редакция 2014), 101-0322, Приказ Минстроя России от 05.05.2015 № 337/пр</t>
  </si>
  <si>
    <t>Керосин для технических целей марок КТ-1, КТ-2</t>
  </si>
  <si>
    <t>101-1514</t>
  </si>
  <si>
    <t>ТССЦ Чувашская республика (редакция 2014), 101-1514, Приказ Минстроя России от 05.05.2015 № 337/пр</t>
  </si>
  <si>
    <t>Электроды диаметром 4 мм Э42А</t>
  </si>
  <si>
    <t>101-1596</t>
  </si>
  <si>
    <t>ТССЦ Чувашская республика (редакция 2014), 101-1596, Приказ Минстроя России от 05.05.2015 № 337/пр</t>
  </si>
  <si>
    <t>Шкурка шлифовальная двухслойная с зернистостью 40-25</t>
  </si>
  <si>
    <t>101-2278</t>
  </si>
  <si>
    <t>ТССЦ Чувашская республика (редакция 2014), 101-2278, Приказ Минстроя России от 05.05.2015 № 337/пр</t>
  </si>
  <si>
    <t>Пропан-бутан, смесь техническая</t>
  </si>
  <si>
    <t>101-2477</t>
  </si>
  <si>
    <t>ТССЦ Чувашская республика (редакция 2014), 101-2477, Приказ Минстроя России от 05.05.2015 № 337/пр</t>
  </si>
  <si>
    <t>Лента мастично-полимерная типа «Лиам»</t>
  </si>
  <si>
    <t>101-2548</t>
  </si>
  <si>
    <t>ТССЦ Чувашская республика (редакция 2014), 101-2548, Приказ Минстроя России от 05.05.2015 № 337/пр</t>
  </si>
  <si>
    <t>Сталь полосовая 40х4 мм</t>
  </si>
  <si>
    <t>111-0085</t>
  </si>
  <si>
    <t>ТССЦ Чувашская республика (редакция 2014), 111-0085, Приказ Минстроя России от 05.05.2015 № 337/пр</t>
  </si>
  <si>
    <t>Бирки кабельные</t>
  </si>
  <si>
    <t>113-0003</t>
  </si>
  <si>
    <t>ТССЦ Чувашская республика (редакция 2014), 113-0003, Приказ Минстроя России от 05.05.2015 № 337/пр</t>
  </si>
  <si>
    <t>Ацетон технический, сорт I</t>
  </si>
  <si>
    <t>301-3193</t>
  </si>
  <si>
    <t>ТССЦ Чувашская республика (редакция 2014), 301-3193, Приказ Минстроя России от 05.05.2015 № 337/пр</t>
  </si>
  <si>
    <t>Ковер</t>
  </si>
  <si>
    <t>402-0004</t>
  </si>
  <si>
    <t>ТССЦ Чувашская республика (редакция 2014), 402-0004, Приказ Минстроя России от 05.05.2015 № 337/пр</t>
  </si>
  <si>
    <t>Раствор готовый кладочный цементный марки 100</t>
  </si>
  <si>
    <t>403-1103</t>
  </si>
  <si>
    <t>ТССЦ Чувашская республика (редакция 2014), 403-1103, Приказ Минстроя России от 05.05.2015 № 337/пр</t>
  </si>
  <si>
    <t>Плиты железобетонные опорные</t>
  </si>
  <si>
    <t>501-1213</t>
  </si>
  <si>
    <t>ТССЦ Чувашская республика (редакция 2014), 501-1213, Приказ Минстроя России от 05.05.2015 № 337/пр</t>
  </si>
  <si>
    <t>Кабель контрольный</t>
  </si>
  <si>
    <t>1-1029-21</t>
  </si>
  <si>
    <t>Рабочий строитель среднего разряда 2,9</t>
  </si>
  <si>
    <t>021141</t>
  </si>
  <si>
    <t>ТСЭМ Чувашская республика (редакция 2014), 021141, Приказ Минстроя России от 05.05.2015 № 337/пр</t>
  </si>
  <si>
    <t>Краны на автомобильном ходу при работе на других видах строительства 10 т</t>
  </si>
  <si>
    <t>160402</t>
  </si>
  <si>
    <t>ТСЭМ Чувашская республика (редакция 2014), 160402, Приказ Минстроя России от 05.05.2015 № 337/пр</t>
  </si>
  <si>
    <t>Машины бурильно-крановые на автомобиле, глубина бурения 3,5 м</t>
  </si>
  <si>
    <t>101-0485</t>
  </si>
  <si>
    <t>ТССЦ Чувашская республика (редакция 2014), 101-0485, Приказ Минстроя России от 05.05.2015 № 337/пр</t>
  </si>
  <si>
    <t>Краска ХВ-161 перхлорвиниловая фасадная марок А, Б</t>
  </si>
  <si>
    <t>104-1298</t>
  </si>
  <si>
    <t>ТССЦ Чувашская республика (редакция 2014), 104-1298, Приказ Минстроя России от 05.05.2015 № 337/пр</t>
  </si>
  <si>
    <t>Фольга алюминиевая для технических целей мягкая, рулонная, толщиной 0,1 мм</t>
  </si>
  <si>
    <t>113-0021</t>
  </si>
  <si>
    <t>ТССЦ Чувашская республика (редакция 2014), 113-0021, Приказ Минстроя России от 05.05.2015 № 337/пр</t>
  </si>
  <si>
    <t>Грунтовка ГФ-021 красно-коричневая</t>
  </si>
  <si>
    <t>113-0163</t>
  </si>
  <si>
    <t>ТССЦ Чувашская республика (редакция 2014), 113-0163, Приказ Минстроя России от 05.05.2015 № 337/пр</t>
  </si>
  <si>
    <t>Смола эпоксидная марки ЭД-20</t>
  </si>
  <si>
    <t>1-1042-21</t>
  </si>
  <si>
    <t>Рабочий строитель среднего разряда 4,2</t>
  </si>
  <si>
    <t>040504</t>
  </si>
  <si>
    <t>ТСЭМ Чувашская республика (редакция 2014), 040504, Приказ Минстроя России от 05.05.2015 № 337/пр</t>
  </si>
  <si>
    <t>Аппарат для газовой сварки и резки</t>
  </si>
  <si>
    <t>101-0324</t>
  </si>
  <si>
    <t>ТССЦ Чувашская республика (редакция 2014), 101-0324, Приказ Минстроя России от 05.05.2015 № 337/пр</t>
  </si>
  <si>
    <t>Кислород технический газообразный</t>
  </si>
  <si>
    <t>103-0144</t>
  </si>
  <si>
    <t>ТССЦ Чувашская республика (редакция 2014), 103-0144, Приказ Минстроя России от 05.05.2015 № 337/пр</t>
  </si>
  <si>
    <t>Трубы стальные электросварные прямошовные со снятой фаской из стали марок БСт2кп-БСт4кп и БСт2пс-БСт4пс наружный диаметр 76 мм, толщина стенки 3,5 мм</t>
  </si>
  <si>
    <t>407-0006</t>
  </si>
  <si>
    <t>ТССЦ Чувашская республика (редакция 2014), 407-0006, Приказ Минстроя России от 05.05.2015 № 337/пр</t>
  </si>
  <si>
    <t>Глина шамотная</t>
  </si>
  <si>
    <t>150701</t>
  </si>
  <si>
    <t>ТСЭМ Чувашская республика (редакция 2014), 150701, Приказ Минстроя России от 05.05.2015 № 337/пр</t>
  </si>
  <si>
    <t>Трубоукладчики для труб диаметром до 400 мм грузоподъемностью 6,3 т</t>
  </si>
  <si>
    <t>340101</t>
  </si>
  <si>
    <t>ТСЭМ Чувашская республика (редакция 2014), 340101, Приказ Минстроя России от 05.05.2015 № 337/пр</t>
  </si>
  <si>
    <t>Агрегаты окрасочные высокого давления для окраски поверхностей конструкций мощностью 1 кВт</t>
  </si>
  <si>
    <t>101-0122</t>
  </si>
  <si>
    <t>ТССЦ Чувашская республика (редакция 2014), 101-0122, Приказ Минстроя России от 05.05.2015 № 337/пр</t>
  </si>
  <si>
    <t>Гайки шестигранные диаметр резьбы 10 мм</t>
  </si>
  <si>
    <t>101-2467</t>
  </si>
  <si>
    <t>ТССЦ Чувашская республика (редакция 2014), 101-2467, Приказ Минстроя России от 05.05.2015 № 337/пр</t>
  </si>
  <si>
    <t>Растворитель марки Р-4</t>
  </si>
  <si>
    <t>113-0026</t>
  </si>
  <si>
    <t>ТССЦ Чувашская республика (редакция 2014), 113-0026, Приказ Минстроя России от 05.05.2015 № 337/пр</t>
  </si>
  <si>
    <t>Грунтовка ФЛ-03К коричневая</t>
  </si>
  <si>
    <t>113-0077</t>
  </si>
  <si>
    <t>ТССЦ Чувашская республика (редакция 2014), 113-0077, Приказ Минстроя России от 05.05.2015 № 337/пр</t>
  </si>
  <si>
    <t>Ксилол нефтяной марки А</t>
  </si>
  <si>
    <t>113-0228</t>
  </si>
  <si>
    <t>ТССЦ Чувашская республика (редакция 2014), 113-0228, Приказ Минстроя России от 05.05.2015 № 337/пр</t>
  </si>
  <si>
    <t>Эмаль ХВ-125 серебристая</t>
  </si>
  <si>
    <t>201-0696</t>
  </si>
  <si>
    <t>ТССЦ Чувашская республика (редакция 2014), 201-0696, Приказ Минстроя России от 05.05.2015 № 337/пр</t>
  </si>
  <si>
    <t>Газопроводы: опорные части, опоры, кронштейны, подвески, хомуты, седла, тарельчатые компенсаторы, прямолинейные участки, фасонные части дорожного габарита упругодеформированные до железнодорожного габарита</t>
  </si>
  <si>
    <t>103-0161</t>
  </si>
  <si>
    <t>ТССЦ Чувашская республика (редакция 2014), 103-0161, Приказ Минстроя России от 05.05.2015 № 337/пр</t>
  </si>
  <si>
    <t>Трубы стальные электросварные прямошовные со снятой фаской из стали марок БСт2кп-БСт4кп и БСт2пс-БСт4пс наружный диаметр 108 мм, толщина стенки 4 мм</t>
  </si>
  <si>
    <t>1-1034-21</t>
  </si>
  <si>
    <t>Рабочий строитель среднего разряда 3,4</t>
  </si>
  <si>
    <t>1-2040-21</t>
  </si>
  <si>
    <t>Рабочий монтажник среднего разряда 4</t>
  </si>
  <si>
    <t>040502</t>
  </si>
  <si>
    <t>ТСЭМ Чувашская республика (редакция 2014), 040502, Приказ Минстроя России от 05.05.2015 № 337/пр</t>
  </si>
  <si>
    <t>Установки для сварки ручной дуговой (постоянного тока)</t>
  </si>
  <si>
    <t>101-1537</t>
  </si>
  <si>
    <t>ТССЦ Чувашская республика (редакция 2014), 101-1537, Приказ Минстроя России от 05.05.2015 № 337/пр</t>
  </si>
  <si>
    <t>Электроды диаметром 8 мм Э42</t>
  </si>
  <si>
    <t>101-1703</t>
  </si>
  <si>
    <t>ТССЦ Чувашская республика (редакция 2014), 101-1703, Приказ Минстроя России от 05.05.2015 № 337/пр</t>
  </si>
  <si>
    <t>Прокладки резиновые (пластина техническая прессованная)</t>
  </si>
  <si>
    <t>108-0081</t>
  </si>
  <si>
    <t>ТССЦ Чувашская республика (редакция 2014), 108-0081, Приказ Минстроя России от 05.05.2015 № 337/пр</t>
  </si>
  <si>
    <t>Бобышки скошенные</t>
  </si>
  <si>
    <t>301-3240</t>
  </si>
  <si>
    <t>ТССЦ Чувашская республика (редакция 2014), 301-3240, Приказ Минстроя России от 05.05.2015 № 337/пр</t>
  </si>
  <si>
    <t>Колпачки-заглушки 1"</t>
  </si>
  <si>
    <t>507-2630</t>
  </si>
  <si>
    <t>ТССЦ Чувашская республика (редакция 2014), 507-2630, Приказ Минстроя России от 05.05.2015 № 337/пр</t>
  </si>
  <si>
    <t>Пробки П-М27х2</t>
  </si>
  <si>
    <t>1-1045-21</t>
  </si>
  <si>
    <t>Рабочий строитель среднего разряда 4,5</t>
  </si>
  <si>
    <t>101-1714</t>
  </si>
  <si>
    <t>ТССЦ Чувашская республика (редакция 2014), 101-1714, Приказ Минстроя России от 05.05.2015 № 337/пр</t>
  </si>
  <si>
    <t>Болты с гайками и шайбами строительные</t>
  </si>
  <si>
    <t>101-5628</t>
  </si>
  <si>
    <t>ТССЦ Чувашская республика (редакция 2014), 101-5628, Приказ Минстроя России от 05.05.2015 № 337/пр</t>
  </si>
  <si>
    <t>Пудра алюминиевая, марки ПАП-1</t>
  </si>
  <si>
    <t>113-0095</t>
  </si>
  <si>
    <t>ТССЦ Чувашская республика (редакция 2014), 113-0095, Приказ Минстроя России от 05.05.2015 № 337/пр</t>
  </si>
  <si>
    <t>Лак кремнийорганический термостойкий марки ПФ-170</t>
  </si>
  <si>
    <t>507-0969</t>
  </si>
  <si>
    <t>ТССЦ Чувашская республика (редакция 2014), 507-0969, Приказ Минстроя России от 05.05.2015 № 337/пр</t>
  </si>
  <si>
    <t>Фланцы стальные плоские приварные из стали ВСт3сп2, ВСт3сп3, давлением 0,6 МПа (6 кгс/см2), диаметром 100 мм</t>
  </si>
  <si>
    <t>030401</t>
  </si>
  <si>
    <t>ТСЭМ Чувашская республика (редакция 2014), 030401, Приказ Минстроя России от 05.05.2015 № 337/пр</t>
  </si>
  <si>
    <t>Лебедки электрические тяговым усилием до 5,79 кН (0,59 т)</t>
  </si>
  <si>
    <t>040102</t>
  </si>
  <si>
    <t>ТСЭМ Чувашская республика (редакция 2014), 040102, Приказ Минстроя России от 05.05.2015 № 337/пр</t>
  </si>
  <si>
    <t>Электростанции передвижные 4 кВт</t>
  </si>
  <si>
    <t>041401</t>
  </si>
  <si>
    <t>ТСЭМ Чувашская республика (редакция 2014), 041401, Приказ Минстроя России от 05.05.2015 № 337/пр</t>
  </si>
  <si>
    <t>Электрические печи для сушки сварочных материалов с регулированием температуры в пределах от 80 °С до 500 °С при работе от передвижных электростанций</t>
  </si>
  <si>
    <t>042901</t>
  </si>
  <si>
    <t>ТСЭМ Чувашская республика (редакция 2014), 042901, Приказ Минстроя России от 05.05.2015 № 337/пр</t>
  </si>
  <si>
    <t>Установки для гидравлических испытаний трубопроводов, давление нагнетания низкое 0,1 МПа (1 кгс/см2), высокое 10 МПа (100 кгс/см2) при работе от передвижных электростанций</t>
  </si>
  <si>
    <t>070117</t>
  </si>
  <si>
    <t>ТСЭМ Чувашская республика (редакция 2014), 070117, Приказ Минстроя России от 05.05.2015 № 337/пр</t>
  </si>
  <si>
    <t>Бульдозеры при работе на сооружении магистральных трубопроводов 96 кВт (130 л.с.)</t>
  </si>
  <si>
    <t>150202</t>
  </si>
  <si>
    <t>ТСЭМ Чувашская республика (редакция 2014), 150202, Приказ Минстроя России от 05.05.2015 № 337/пр</t>
  </si>
  <si>
    <t>Агрегаты сварочные двухпостовые для ручной сварки на тракторе 79 кВт (108 л.с.)</t>
  </si>
  <si>
    <t>151700</t>
  </si>
  <si>
    <t>ТСЭМ Чувашская республика (редакция 2014), 151700, Приказ Минстроя России от 05.05.2015 № 337/пр</t>
  </si>
  <si>
    <t>Установки для подогрева стыков</t>
  </si>
  <si>
    <t>101-1513</t>
  </si>
  <si>
    <t>ТССЦ Чувашская республика (редакция 2014), 101-1513, Приказ Минстроя России от 05.05.2015 № 337/пр</t>
  </si>
  <si>
    <t>Электроды диаметром 4 мм Э42</t>
  </si>
  <si>
    <t>102-0025</t>
  </si>
  <si>
    <t>ТССЦ Чувашская республика (редакция 2014), 102-0025, Приказ Минстроя России от 05.05.2015 № 337/пр</t>
  </si>
  <si>
    <t>Бруски обрезные хвойных пород длиной 4-6,5 м, шириной 75-150 мм, толщиной 40-75 мм, III сорта</t>
  </si>
  <si>
    <t>103-0160</t>
  </si>
  <si>
    <t>ТССЦ Чувашская республика (редакция 2014), 103-0160, Приказ Минстроя России от 05.05.2015 № 337/пр</t>
  </si>
  <si>
    <t>Трубы стальные электросварные прямошовные со снятой фаской из стали марок БСт2кп-БСт4кп и БСт2пс-БСт4пс наружный диаметр 108 мм, толщина стенки 3,5 мм</t>
  </si>
  <si>
    <t>411-0001</t>
  </si>
  <si>
    <t>ТССЦ Чувашская республика (редакция 2014), 411-0001, Приказ Минстроя России от 05.05.2015 № 337/пр</t>
  </si>
  <si>
    <t>Вода</t>
  </si>
  <si>
    <t>030404</t>
  </si>
  <si>
    <t>ТСЭМ Чувашская республика (редакция 2014), 030404, Приказ Минстроя России от 05.05.2015 № 337/пр</t>
  </si>
  <si>
    <t>Лебедки электрические тяговым усилием до 31,39 кН (3,2 т)</t>
  </si>
  <si>
    <t>041000</t>
  </si>
  <si>
    <t>ТСЭМ Чувашская республика (редакция 2014), 041000, Приказ Минстроя России от 05.05.2015 № 337/пр</t>
  </si>
  <si>
    <t>Преобразователи сварочные с номинальным сварочным током 315-500 А</t>
  </si>
  <si>
    <t>041400</t>
  </si>
  <si>
    <t>ТСЭМ Чувашская республика (редакция 2014), 041400, Приказ Минстроя России от 05.05.2015 № 337/пр</t>
  </si>
  <si>
    <t>Электрические печи для сушки сварочных материалов с регулированием температуры в пределах от 80 °С до 500 °С</t>
  </si>
  <si>
    <t>101-0309</t>
  </si>
  <si>
    <t>ТССЦ Чувашская республика (редакция 2014), 101-0309, Приказ Минстроя России от 05.05.2015 № 337/пр</t>
  </si>
  <si>
    <t>Канаты пеньковые пропитанные</t>
  </si>
  <si>
    <t>101-0797</t>
  </si>
  <si>
    <t>ТССЦ Чувашская республика (редакция 2014), 101-0797, Приказ Минстроя России от 05.05.2015 № 337/пр</t>
  </si>
  <si>
    <t>Проволока горячекатаная в мотках, диаметром 6,3-6,5 мм</t>
  </si>
  <si>
    <t>101-1019</t>
  </si>
  <si>
    <t>ТССЦ Чувашская республика (редакция 2014), 101-1019, Приказ Минстроя России от 05.05.2015 № 337/пр</t>
  </si>
  <si>
    <t>Швеллеры № 40 из стали марки Ст0</t>
  </si>
  <si>
    <t>101-1515</t>
  </si>
  <si>
    <t>ТССЦ Чувашская республика (редакция 2014), 101-1515, Приказ Минстроя России от 05.05.2015 № 337/пр</t>
  </si>
  <si>
    <t>Электроды диаметром 4 мм Э46</t>
  </si>
  <si>
    <t>101-1805</t>
  </si>
  <si>
    <t>ТССЦ Чувашская республика (редакция 2014), 101-1805, Приказ Минстроя России от 05.05.2015 № 337/пр</t>
  </si>
  <si>
    <t>Гвозди строительные</t>
  </si>
  <si>
    <t>508-0097</t>
  </si>
  <si>
    <t>ТССЦ Чувашская республика (редакция 2014), 508-0097, Приказ Минстроя России от 05.05.2015 № 337/пр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</si>
  <si>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</si>
  <si>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>030303</t>
  </si>
  <si>
    <t>ТСЭМ Чувашская республика (редакция 2014), 030303, Приказ Минстроя России от 05.05.2015 № 337/пр</t>
  </si>
  <si>
    <t>Лебедки ручные и рычажные тяговым усилием 14,72 кН (1,5 т)</t>
  </si>
  <si>
    <t>101-0850</t>
  </si>
  <si>
    <t>ТССЦ Чувашская республика (редакция 2014), 101-0850, Приказ Минстроя России от 05.05.2015 № 337/пр</t>
  </si>
  <si>
    <t>Резина листовая вулканизованная цветная</t>
  </si>
  <si>
    <t>101-0962</t>
  </si>
  <si>
    <t>ТССЦ Чувашская республика (редакция 2014), 101-0962, Приказ Минстроя России от 05.05.2015 № 337/пр</t>
  </si>
  <si>
    <t>Смазка солидол жировой марки «Ж»</t>
  </si>
  <si>
    <t>121011</t>
  </si>
  <si>
    <t>ТСЭМ Чувашская республика (редакция 2014), 121011, Приказ Минстроя России от 05.05.2015 № 337/пр</t>
  </si>
  <si>
    <t>Котлы битумные передвижные 400 л</t>
  </si>
  <si>
    <t>101-0073</t>
  </si>
  <si>
    <t>ТССЦ Чувашская республика (редакция 2014), 101-0073, Приказ Минстроя России от 05.05.2015 № 337/пр</t>
  </si>
  <si>
    <t>Битумы нефтяные строительные марки БН-90/10</t>
  </si>
  <si>
    <t>101-0311</t>
  </si>
  <si>
    <t>ТССЦ Чувашская республика (редакция 2014), 101-0311, Приказ Минстроя России от 05.05.2015 № 337/пр</t>
  </si>
  <si>
    <t>Каболка</t>
  </si>
  <si>
    <t>102-0117</t>
  </si>
  <si>
    <t>ТССЦ Чувашская республика (редакция 2014), 102-0117, Приказ Минстроя России от 05.05.2015 № 337/пр</t>
  </si>
  <si>
    <t>Доски обрезные хвойных пород длиной 2-3,75 м, шириной 75-150 мм, толщиной 32-40 мм, III сорта</t>
  </si>
  <si>
    <t>101-0807</t>
  </si>
  <si>
    <t>ТССЦ Чувашская республика (редакция 2014), 101-0807, Приказ Минстроя России от 05.05.2015 № 337/пр</t>
  </si>
  <si>
    <t>Проволока сварочная легированная диаметром 4 мм</t>
  </si>
  <si>
    <t>101-2562</t>
  </si>
  <si>
    <t>ТССЦ Чувашская республика (редакция 2014), 101-2562, Приказ Минстроя России от 05.05.2015 № 337/пр</t>
  </si>
  <si>
    <t>Флюс АН-47</t>
  </si>
  <si>
    <t>103-0189</t>
  </si>
  <si>
    <t>ТССЦ Чувашская республика (редакция 2014), 103-0189, Приказ Минстроя России от 05.05.2015 № 337/пр</t>
  </si>
  <si>
    <t>Трубы стальные электросварные прямошовные со снятой фаской из стали марок БСт2кп-БСт4кп и БСт2пс-БСт4пс наружный диаметр 219 мм, толщина стенки 5 мм</t>
  </si>
  <si>
    <t>1-1038-21</t>
  </si>
  <si>
    <t>Рабочий строитель среднего разряда 3,8</t>
  </si>
  <si>
    <t>121012</t>
  </si>
  <si>
    <t>ТСЭМ Чувашская республика (редакция 2014), 121012, Приказ Минстроя России от 05.05.2015 № 337/пр</t>
  </si>
  <si>
    <t>Котлы битумные передвижные 1000 л</t>
  </si>
  <si>
    <t>101-1597</t>
  </si>
  <si>
    <t>ТССЦ Чувашская республика (редакция 2014), 101-1597, Приказ Минстроя России от 05.05.2015 № 337/пр</t>
  </si>
  <si>
    <t>Брезент</t>
  </si>
  <si>
    <t>101-1768</t>
  </si>
  <si>
    <t>ТССЦ Чувашская республика (редакция 2014), 101-1768, Приказ Минстроя России от 05.05.2015 № 337/пр</t>
  </si>
  <si>
    <t>Бумага оберточная листовая</t>
  </si>
  <si>
    <t>1000 м2</t>
  </si>
  <si>
    <t>101-1782</t>
  </si>
  <si>
    <t>ТССЦ Чувашская республика (редакция 2014), 101-1782, Приказ Минстроя России от 05.05.2015 № 337/пр</t>
  </si>
  <si>
    <t>Ткань мешочная</t>
  </si>
  <si>
    <t>10 м2</t>
  </si>
  <si>
    <t>101-1968</t>
  </si>
  <si>
    <t>ТССЦ Чувашская республика (редакция 2014), 101-1968, Приказ Минстроя России от 05.05.2015 № 337/пр</t>
  </si>
  <si>
    <t>Грунтовка битумная под полимерное или резиновое покрытие</t>
  </si>
  <si>
    <t>102-0008</t>
  </si>
  <si>
    <t>ТССЦ Чувашская республика (редакция 2014), 102-0008, Приказ Минстроя России от 05.05.2015 № 337/пр</t>
  </si>
  <si>
    <t>Лесоматериалы круглые хвойных пород для строительства диаметром 14-24 см, длиной 3-6,5 м</t>
  </si>
  <si>
    <t>104-1593</t>
  </si>
  <si>
    <t>ТССЦ Чувашская республика (редакция 2014), 104-1593, Приказ Минстроя России от 05.05.2015 № 337/пр</t>
  </si>
  <si>
    <t>Холсты стекловолокнистые марки ВВ-Г</t>
  </si>
  <si>
    <t>020129</t>
  </si>
  <si>
    <t>ТСЭМ Чувашская республика (редакция 2014), 020129, Приказ Минстроя России от 05.05.2015 № 337/пр</t>
  </si>
  <si>
    <t>Краны башенные при работе на других видах строительства 8 т</t>
  </si>
  <si>
    <t>111301</t>
  </si>
  <si>
    <t>ТСЭМ Чувашская республика (редакция 2014), 111301, Приказ Минстроя России от 05.05.2015 № 337/пр</t>
  </si>
  <si>
    <t>Вибратор поверхностный</t>
  </si>
  <si>
    <t>101-1668</t>
  </si>
  <si>
    <t>ТССЦ Чувашская республика (редакция 2014), 101-1668, Приказ Минстроя России от 05.05.2015 № 337/пр</t>
  </si>
  <si>
    <t>Рогожа</t>
  </si>
  <si>
    <t>401-0061</t>
  </si>
  <si>
    <t>ТССЦ Чувашская республика (редакция 2014), 401-0061, Приказ Минстроя России от 05.05.2015 № 337/пр</t>
  </si>
  <si>
    <t>Бетон тяжелый, крупность заполнителя 20 мм, класс В3,5 (М50)</t>
  </si>
  <si>
    <t>1-1033-21</t>
  </si>
  <si>
    <t>Рабочий строитель среднего разряда 3,3</t>
  </si>
  <si>
    <t>394103</t>
  </si>
  <si>
    <t>ТСЭМ Чувашская республика (редакция 2014), 394103, Приказ Минстроя России от 05.05.2015 № 337/пр</t>
  </si>
  <si>
    <t>Позиционер-центратор многоцелевой для сборки и сварки полиэтиленовых соединительных деталей с трубой диаметром 160 мм</t>
  </si>
  <si>
    <t>507-2627</t>
  </si>
  <si>
    <t>ТССЦ Чувашская республика (редакция 2014), 507-2627, Приказ Минстроя России от 05.05.2015 № 337/пр</t>
  </si>
  <si>
    <t>Муфты полиэтиленовые с закладными электронагревателями для труб диаметром 160 мм</t>
  </si>
  <si>
    <t>301-3281</t>
  </si>
  <si>
    <t>ТССЦ Чувашская республика (редакция 2014), 301-3281, Приказ Минстроя России от 05.05.2015 № 337/пр</t>
  </si>
  <si>
    <t>Трубка контрольная</t>
  </si>
  <si>
    <t>компл.</t>
  </si>
  <si>
    <t>401-0005</t>
  </si>
  <si>
    <t>ТССЦ Чувашская республика (редакция 2014), 401-0005, Приказ Минстроя России от 05.05.2015 № 337/пр</t>
  </si>
  <si>
    <t>Бетон тяжелый, класс В12,5 (М150)</t>
  </si>
  <si>
    <t>150702</t>
  </si>
  <si>
    <t>ТСЭМ Чувашская республика (редакция 2014), 150702, Приказ Минстроя России от 05.05.2015 № 337/пр</t>
  </si>
  <si>
    <t>Трубоукладчики для труб диаметром до 700 мм грузоподъемностью 12,5 т</t>
  </si>
  <si>
    <t>102-0053</t>
  </si>
  <si>
    <t>ТССЦ Чувашская республика (редакция 2014), 102-0053, Приказ Минстроя России от 05.05.2015 № 337/пр</t>
  </si>
  <si>
    <t>Доски обрезные хвойных пород длиной 4-6,5 м, шириной 75-150 мм, толщиной 25 мм, III сорта</t>
  </si>
  <si>
    <t>102-0307</t>
  </si>
  <si>
    <t>ТССЦ Чувашская республика (редакция 2014), 102-0307, Приказ Минстроя России от 05.05.2015 № 337/пр</t>
  </si>
  <si>
    <t>Бруски обрезные хвойных пород длиной 2-6,5 м, толщиной 40-60 мм, II сорта</t>
  </si>
  <si>
    <t>1-1039-21</t>
  </si>
  <si>
    <t>Рабочий строитель среднего разряда 3,9</t>
  </si>
  <si>
    <t>040201</t>
  </si>
  <si>
    <t>ТСЭМ Чувашская республика (редакция 2014), 040201, Приказ Минстроя России от 05.05.2015 № 337/пр</t>
  </si>
  <si>
    <t>Агрегаты сварочные передвижные с номинальным сварочным током 250-400 А с бензиновым двигателем</t>
  </si>
  <si>
    <t>091500</t>
  </si>
  <si>
    <t>ТСЭМ Чувашская республика (редакция 2014), 091500, Приказ Минстроя России от 05.05.2015 № 337/пр</t>
  </si>
  <si>
    <t>Ямокопатели</t>
  </si>
  <si>
    <t>101-0816</t>
  </si>
  <si>
    <t>ТССЦ Чувашская республика (редакция 2014), 101-0816, Приказ Минстроя России от 05.05.2015 № 337/пр</t>
  </si>
  <si>
    <t>Проволока светлая диаметром 1,1 мм</t>
  </si>
  <si>
    <t>101-1529</t>
  </si>
  <si>
    <t>ТССЦ Чувашская республика (редакция 2014), 101-1529, Приказ Минстроя России от 05.05.2015 № 337/пр</t>
  </si>
  <si>
    <t>Электроды диаметром 6 мм Э42</t>
  </si>
  <si>
    <t>201-0777</t>
  </si>
  <si>
    <t>ТССЦ Чувашская республика (редакция 2014), 201-0777, Приказ Минстроя России от 05.05.2015 № 337/пр</t>
  </si>
  <si>
    <t>Конструктивные элементы вспомогательного назначения с преобладанием профильного проката собираемые из двух и более деталей, с отверстиями и без отверстий, соединяемые на сварке</t>
  </si>
  <si>
    <t>402-0002</t>
  </si>
  <si>
    <t>ТССЦ Чувашская республика (редакция 2014), 402-0002, Приказ Минстроя России от 05.05.2015 № 337/пр</t>
  </si>
  <si>
    <t>Раствор готовый кладочный цементный марки 50</t>
  </si>
  <si>
    <t>404-0005</t>
  </si>
  <si>
    <t>ТССЦ Чувашская республика (редакция 2014), 404-0005, Приказ Минстроя России от 05.05.2015 № 337/пр</t>
  </si>
  <si>
    <t>Кирпич керамический одинарный, размером 250х120х65 мм, марка 100</t>
  </si>
  <si>
    <t>1000 шт.</t>
  </si>
  <si>
    <t>030954</t>
  </si>
  <si>
    <t>ТСЭМ Чувашская республика (редакция 2014), 030954, Приказ Минстроя России от 05.05.2015 № 337/пр</t>
  </si>
  <si>
    <t>Подъемники грузоподъемностью до 500 кг одномачтовые, высота подъема 45 м</t>
  </si>
  <si>
    <t>101-0456</t>
  </si>
  <si>
    <t>ТССЦ Чувашская республика (редакция 2014), 101-0456, Приказ Минстроя России от 05.05.2015 № 337/пр</t>
  </si>
  <si>
    <t>Краски цветные, готовые к применению для внутренних работ МА-25 розово-бежевая, светло-бежевая, светло-серая</t>
  </si>
  <si>
    <t>101-1757</t>
  </si>
  <si>
    <t>ТССЦ Чувашская республика (редакция 2014), 101-1757, Приказ Минстроя России от 05.05.2015 № 337/пр</t>
  </si>
  <si>
    <t>Ветошь</t>
  </si>
  <si>
    <t>101-1825</t>
  </si>
  <si>
    <t>ТССЦ Чувашская республика (редакция 2014), 101-1825, Приказ Минстроя России от 05.05.2015 № 337/пр</t>
  </si>
  <si>
    <t>Олифа натуральная</t>
  </si>
  <si>
    <t>101-1530</t>
  </si>
  <si>
    <t>ТССЦ Чувашская республика (редакция 2014), 101-1530, Приказ Минстроя России от 05.05.2015 № 337/пр</t>
  </si>
  <si>
    <t>Электроды диаметром 6 мм Э42А</t>
  </si>
  <si>
    <t>302-3227</t>
  </si>
  <si>
    <t>ТССЦ Чувашская республика (редакция 2014), 302-3227, Приказ Минстроя России от 05.05.2015 № 337/пр</t>
  </si>
  <si>
    <t>Краны стальные газовые шаровые равнопроходные с ДУ 50 мм</t>
  </si>
  <si>
    <t>507-2431</t>
  </si>
  <si>
    <t>ТССЦ Чувашская республика (редакция 2014), 507-2431, Приказ Минстроя России от 05.05.2015 № 337/пр</t>
  </si>
  <si>
    <t>Узлы трубопроводов с установкой необходимых деталей из бесшовных труб, сталь 20, диаметром условного прохода 50 мм, толщиной стенки 3,0 мм</t>
  </si>
  <si>
    <t>507-2450</t>
  </si>
  <si>
    <t>ТССЦ Чувашская республика (редакция 2014), 507-2450, Приказ Минстроя России от 05.05.2015 № 337/пр</t>
  </si>
  <si>
    <t>Узлы трубопроводов с установкой необходимых деталей из бесшовных труб, сталь 20, диаметром условного прохода 100 мм, толщиной стенки 4,0 мм</t>
  </si>
  <si>
    <t>400311</t>
  </si>
  <si>
    <t>ТСЭМ Чувашская республика (редакция 2014), 400311, Приказ Минстроя России от 05.05.2015 № 337/пр</t>
  </si>
  <si>
    <t>Спецавтомашины грузоподъемностью до 8 т, вездеходы</t>
  </si>
  <si>
    <t>1-2060-21</t>
  </si>
  <si>
    <t>Рабочий монтажник среднего разряда 6</t>
  </si>
  <si>
    <t>041601</t>
  </si>
  <si>
    <t>ТСЭМ Чувашская республика (редакция 2014), 041601, Приказ Минстроя России от 05.05.2015 № 337/пр</t>
  </si>
  <si>
    <t>Аппараты рентгеновские для просвечивания металла толщиной до 30 мм</t>
  </si>
  <si>
    <t>101-1994</t>
  </si>
  <si>
    <t>ТССЦ Чувашская республика (редакция 2014), 101-1994, Приказ Минстроя России от 05.05.2015 № 337/пр</t>
  </si>
  <si>
    <t>Краски маркировочные МКЭ-4</t>
  </si>
  <si>
    <t>101-2211</t>
  </si>
  <si>
    <t>ТССЦ Чувашская республика (редакция 2014), 101-2211, Приказ Минстроя России от 05.05.2015 № 337/пр</t>
  </si>
  <si>
    <t>Пленка радиографическая РТ-5</t>
  </si>
  <si>
    <t>дм2</t>
  </si>
  <si>
    <t>101-3271</t>
  </si>
  <si>
    <t>ТССЦ Чувашская республика (редакция 2014), 101-3271, Приказ Минстроя России от 05.05.2015 № 337/пр</t>
  </si>
  <si>
    <t>Фотопроявитель</t>
  </si>
  <si>
    <t>л</t>
  </si>
  <si>
    <t>101-3272</t>
  </si>
  <si>
    <t>ТССЦ Чувашская республика (редакция 2014), 101-3272, Приказ Минстроя России от 05.05.2015 № 337/пр</t>
  </si>
  <si>
    <t>Фотофиксаж</t>
  </si>
  <si>
    <t>101-8001</t>
  </si>
  <si>
    <t>ТССЦ Чувашская республика (редакция 2014), 101-8001, Приказ Минстроя России от 05.05.2015 № 337/пр</t>
  </si>
  <si>
    <t>Кислота уксусная</t>
  </si>
  <si>
    <t>411-0002</t>
  </si>
  <si>
    <t>ТССЦ Чувашская республика (редакция 2014), 411-0002, Приказ Минстроя России от 05.05.2015 № 337/пр</t>
  </si>
  <si>
    <t>Вода водопроводная</t>
  </si>
  <si>
    <t>101-9610</t>
  </si>
  <si>
    <t>ТССЦ Чувашская республика (редакция 2014), 101-9610, Приказ Минстроя России от 05.05.2015 № 337/пр</t>
  </si>
  <si>
    <t>Щитки металлические</t>
  </si>
  <si>
    <t>"СОГЛАСОВАНО"</t>
  </si>
  <si>
    <t>"УТВЕРЖДАЮ"</t>
  </si>
  <si>
    <t>"_____"________________ 2019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</si>
  <si>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</si>
  <si>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</si>
  <si>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</si>
  <si>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</si>
  <si>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</si>
  <si>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</si>
  <si>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</si>
  <si>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</si>
  <si>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</si>
  <si>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</si>
  <si>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</si>
  <si>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</si>
  <si>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</si>
  <si>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</si>
  <si>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</si>
  <si>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</si>
  <si>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</si>
  <si>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</si>
  <si>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</si>
  <si>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</si>
  <si>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</si>
  <si>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</si>
  <si>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</si>
  <si>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</si>
  <si>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</si>
  <si>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</si>
  <si>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 Чувашской республики (редакция 2014 г) декабрь 2018 года</t>
  </si>
  <si>
    <t>Зарплата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</si>
  <si>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</si>
  <si>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</si>
  <si>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</si>
  <si>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</si>
  <si>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</si>
  <si>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</si>
  <si>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t>Материальные ресурсы</t>
  </si>
  <si>
    <r>
      <t>Лента сигнальная "Газ" ЛСГ  с проводом-спутником</t>
    </r>
    <r>
      <rPr>
        <i/>
        <sz val="10"/>
        <rFont val="Arial"/>
        <family val="2"/>
        <charset val="204"/>
      </rPr>
      <t xml:space="preserve">
Базисная стоимость: 2,54 = [10,87 / 1,18 /  3,62]</t>
    </r>
  </si>
  <si>
    <t xml:space="preserve">   </t>
  </si>
  <si>
    <t xml:space="preserve">Составил  </t>
  </si>
  <si>
    <t>[должность,подпись(инициалы,фамилия)]</t>
  </si>
  <si>
    <t xml:space="preserve">Проверил  </t>
  </si>
  <si>
    <t>Устройство основания под трубопроводы из мелкого грунта</t>
  </si>
  <si>
    <t>Приложение №2 к документации об электронном аукционе</t>
  </si>
  <si>
    <t>И.о. главы администрации</t>
  </si>
  <si>
    <t>Цивильского района</t>
  </si>
  <si>
    <t>_________________________/Б.Н. Марков</t>
  </si>
  <si>
    <t>"_____" февраля 2019 г.</t>
  </si>
  <si>
    <t>т01-02-057-2</t>
  </si>
  <si>
    <t>т01-02-061-2</t>
  </si>
  <si>
    <t>т01-01-009-8</t>
  </si>
  <si>
    <t>т23-01-001-1</t>
  </si>
  <si>
    <t>т01-02-061-1</t>
  </si>
  <si>
    <t>т01-01-033-2</t>
  </si>
  <si>
    <t>т01-02-005-1</t>
  </si>
  <si>
    <t>т24-02-031-1</t>
  </si>
  <si>
    <t>т24-02-004-1</t>
  </si>
  <si>
    <t>т24-02-001-9</t>
  </si>
  <si>
    <t>т24-02-031-2</t>
  </si>
  <si>
    <t>т24-02-004-2</t>
  </si>
  <si>
    <t>т24-02-001-10</t>
  </si>
  <si>
    <t>т24-02-002-8</t>
  </si>
  <si>
    <t>т24-02-005-3</t>
  </si>
  <si>
    <t>т24-02-006-4</t>
  </si>
  <si>
    <t>т24-02-005-2</t>
  </si>
  <si>
    <t>т24-02-081-1</t>
  </si>
  <si>
    <t>т22-06-011-2</t>
  </si>
  <si>
    <t>т07-01-054-11</t>
  </si>
  <si>
    <t>тм39-02-012-1</t>
  </si>
  <si>
    <t>тм39-02-012-3</t>
  </si>
  <si>
    <t>т24-02-124-1</t>
  </si>
  <si>
    <t>т24-02-122-2</t>
  </si>
  <si>
    <t>т24-02-122-1</t>
  </si>
  <si>
    <t>т24-02-121-2</t>
  </si>
  <si>
    <t>т24-02-120-1</t>
  </si>
  <si>
    <t>т24-02-120-2</t>
  </si>
  <si>
    <t>т15-04-030-4</t>
  </si>
  <si>
    <t>т07-01-055-9</t>
  </si>
  <si>
    <t>тм10-06-048-5</t>
  </si>
  <si>
    <t>т24-02-110-1</t>
  </si>
  <si>
    <t>т27-09-004-1</t>
  </si>
  <si>
    <t>т27-09-012-1</t>
  </si>
  <si>
    <t>т24-02-090-2</t>
  </si>
  <si>
    <t>т24-02-041-3</t>
  </si>
  <si>
    <t>т24-02-041-4</t>
  </si>
  <si>
    <t>т24-02-041-1</t>
  </si>
  <si>
    <t>т24-02-006-3</t>
  </si>
  <si>
    <t>т22-05-004-1</t>
  </si>
  <si>
    <t>т22-05-003-1</t>
  </si>
  <si>
    <t>т24-02-034-2</t>
  </si>
  <si>
    <t>т24-02-034-1</t>
  </si>
  <si>
    <t>т06-01-001-1</t>
  </si>
  <si>
    <t>т09-06-001-2</t>
  </si>
  <si>
    <t>т22-01-011-6</t>
  </si>
  <si>
    <t>т22-02-003-6</t>
  </si>
  <si>
    <t>тм12-10-001-1</t>
  </si>
  <si>
    <t>т24-02-051-3</t>
  </si>
  <si>
    <t>т13-03-002-3</t>
  </si>
  <si>
    <t>т13-03-004-7</t>
  </si>
  <si>
    <t>т22-01-011-3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</si>
</sst>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;[Red]\-\ #,##0"/>
  </numFmts>
  <fonts count="19">
    <font>
      <sz val="10"/>
      <name val="Arial"/>
      <charset val="204"/>
    </font>
    <font>
      <b/>
      <sz val="10"/>
      <color indexed="12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b/>
      <sz val="10"/>
      <color indexed="14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0" xfId="0" applyFont="1" applyAlignment="1">
      <alignment wrapText="1"/>
    </xf>
    <xf numFmtId="164" fontId="0" fillId="0" borderId="0" xfId="0" applyNumberFormat="1"/>
    <xf numFmtId="0" fontId="11" fillId="0" borderId="2" xfId="0" applyFont="1" applyBorder="1"/>
    <xf numFmtId="0" fontId="0" fillId="0" borderId="2" xfId="0" applyBorder="1"/>
    <xf numFmtId="0" fontId="9" fillId="0" borderId="2" xfId="0" applyFont="1" applyBorder="1" applyAlignment="1">
      <alignment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6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16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8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0" fontId="9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6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165" fontId="9" fillId="0" borderId="2" xfId="0" applyNumberFormat="1" applyFont="1" applyBorder="1" applyAlignment="1">
      <alignment horizontal="left"/>
    </xf>
    <xf numFmtId="0" fontId="15" fillId="0" borderId="2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3" fillId="0" borderId="0" xfId="0" applyFont="1" applyBorder="1" applyAlignment="1">
      <alignment horizontal="center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5" fillId="0" borderId="2" xfId="0" applyFont="1" applyBorder="1" applyAlignment="1">
      <alignment horizontal="center" wrapText="1"/>
    </xf>
    <xf numFmtId="0" fontId="2" fillId="0" borderId="3" xfId="0" applyFont="1" applyFill="1" applyBorder="1"/>
    <xf numFmtId="0" fontId="0" fillId="0" borderId="0" xfId="0" applyFill="1"/>
    <xf numFmtId="0" fontId="1" fillId="0" borderId="3" xfId="0" applyFont="1" applyFill="1" applyBorder="1"/>
    <xf numFmtId="0" fontId="0" fillId="0" borderId="3" xfId="0" applyFill="1" applyBorder="1"/>
    <xf numFmtId="0" fontId="0" fillId="2" borderId="3" xfId="0" applyFill="1" applyBorder="1"/>
    <xf numFmtId="0" fontId="0" fillId="2" borderId="0" xfId="0" applyFill="1"/>
    <xf numFmtId="0" fontId="9" fillId="2" borderId="3" xfId="0" applyFont="1" applyFill="1" applyBorder="1"/>
    <xf numFmtId="0" fontId="11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164" fontId="14" fillId="0" borderId="1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top"/>
    </xf>
    <xf numFmtId="0" fontId="11" fillId="2" borderId="0" xfId="0" applyFont="1" applyFill="1" applyAlignment="1">
      <alignment horizontal="right"/>
    </xf>
    <xf numFmtId="0" fontId="11" fillId="2" borderId="0" xfId="0" applyFont="1" applyFill="1"/>
    <xf numFmtId="0" fontId="13" fillId="2" borderId="0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165" fontId="11" fillId="2" borderId="0" xfId="0" applyNumberFormat="1" applyFont="1" applyFill="1" applyAlignment="1">
      <alignment horizontal="right"/>
    </xf>
    <xf numFmtId="165" fontId="9" fillId="2" borderId="0" xfId="0" applyNumberFormat="1" applyFont="1" applyFill="1" applyAlignment="1">
      <alignment horizontal="left"/>
    </xf>
    <xf numFmtId="165" fontId="11" fillId="2" borderId="2" xfId="0" applyNumberFormat="1" applyFont="1" applyFill="1" applyBorder="1" applyAlignment="1">
      <alignment horizontal="right"/>
    </xf>
    <xf numFmtId="165" fontId="9" fillId="2" borderId="2" xfId="0" applyNumberFormat="1" applyFont="1" applyFill="1" applyBorder="1" applyAlignment="1">
      <alignment horizontal="left"/>
    </xf>
    <xf numFmtId="0" fontId="0" fillId="2" borderId="2" xfId="0" applyFill="1" applyBorder="1"/>
    <xf numFmtId="0" fontId="11" fillId="2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51"/>
  <sheetViews>
    <sheetView view="pageBreakPreview" topLeftCell="A444" zoomScale="55" zoomScaleSheetLayoutView="55" workbookViewId="0">
      <selection activeCell="A36" sqref="A23:XFD36"/>
    </sheetView>
  </sheetViews>
  <sheetFormatPr defaultRowHeight="13.2"/>
  <cols>
    <col min="1" max="1" width="5.6640625" customWidth="1"/>
    <col min="2" max="2" width="11.6640625" customWidth="1"/>
    <col min="3" max="3" width="40.6640625" customWidth="1"/>
    <col min="4" max="5" width="10.6640625" customWidth="1"/>
    <col min="6" max="8" width="12.6640625" customWidth="1"/>
    <col min="9" max="9" width="17.6640625" customWidth="1"/>
    <col min="10" max="10" width="8.6640625" customWidth="1"/>
    <col min="11" max="11" width="12.6640625" customWidth="1"/>
    <col min="12" max="12" width="8.6640625" customWidth="1"/>
    <col min="15" max="29" width="0" hidden="1" customWidth="1"/>
    <col min="30" max="30" width="147.6640625" hidden="1" customWidth="1"/>
    <col min="31" max="36" width="0" hidden="1" customWidth="1"/>
  </cols>
  <sheetData>
    <row r="1" spans="1:12">
      <c r="A1" s="82" t="s">
        <v>1172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3" spans="1:12">
      <c r="A3" s="9" t="str">
        <f>Source!B1</f>
        <v>Smeta.RU  (495) 974-1589</v>
      </c>
    </row>
    <row r="4" spans="1:12" ht="13.8">
      <c r="A4" s="68"/>
      <c r="B4" s="68"/>
      <c r="C4" s="68"/>
      <c r="D4" s="68"/>
      <c r="E4" s="68"/>
      <c r="F4" s="68"/>
      <c r="G4" s="68"/>
      <c r="H4" s="68"/>
      <c r="I4" s="68"/>
      <c r="J4" s="68"/>
      <c r="K4" s="67"/>
      <c r="L4" s="67"/>
    </row>
    <row r="5" spans="1:12" ht="16.8">
      <c r="A5" s="12"/>
      <c r="B5" s="84" t="s">
        <v>1128</v>
      </c>
      <c r="C5" s="84"/>
      <c r="D5" s="84"/>
      <c r="E5" s="84"/>
      <c r="F5" s="67"/>
      <c r="G5" s="67"/>
      <c r="H5" s="84" t="s">
        <v>1129</v>
      </c>
      <c r="I5" s="84"/>
      <c r="J5" s="84"/>
      <c r="K5" s="84"/>
      <c r="L5" s="84"/>
    </row>
    <row r="6" spans="1:12" ht="13.8">
      <c r="A6" s="67"/>
      <c r="B6" s="85"/>
      <c r="C6" s="85"/>
      <c r="D6" s="85"/>
      <c r="E6" s="85"/>
      <c r="F6" s="67"/>
      <c r="G6" s="67"/>
      <c r="H6" s="85" t="s">
        <v>1173</v>
      </c>
      <c r="I6" s="85"/>
      <c r="J6" s="85"/>
      <c r="K6" s="85"/>
      <c r="L6" s="85"/>
    </row>
    <row r="7" spans="1:12" ht="13.8">
      <c r="A7" s="13"/>
      <c r="B7" s="13"/>
      <c r="C7" s="14"/>
      <c r="D7" s="14"/>
      <c r="E7" s="14"/>
      <c r="F7" s="67"/>
      <c r="G7" s="67"/>
      <c r="H7" s="65" t="s">
        <v>1174</v>
      </c>
      <c r="I7" s="14"/>
      <c r="J7" s="14"/>
      <c r="K7" s="14"/>
      <c r="L7" s="65"/>
    </row>
    <row r="8" spans="1:12" ht="13.8">
      <c r="A8" s="65"/>
      <c r="B8" s="85" t="str">
        <f>CONCATENATE("______________________ ", IF(Source!AL12&lt;&gt;"", Source!AL12, ""))</f>
        <v xml:space="preserve">______________________ </v>
      </c>
      <c r="C8" s="85"/>
      <c r="D8" s="85"/>
      <c r="E8" s="85"/>
      <c r="F8" s="67"/>
      <c r="G8" s="67"/>
      <c r="H8" s="85" t="s">
        <v>1175</v>
      </c>
      <c r="I8" s="85"/>
      <c r="J8" s="85"/>
      <c r="K8" s="85"/>
      <c r="L8" s="85"/>
    </row>
    <row r="9" spans="1:12" ht="13.8">
      <c r="A9" s="16"/>
      <c r="B9" s="77" t="s">
        <v>1130</v>
      </c>
      <c r="C9" s="77"/>
      <c r="D9" s="77"/>
      <c r="E9" s="77"/>
      <c r="F9" s="67"/>
      <c r="G9" s="67"/>
      <c r="H9" s="77" t="s">
        <v>1176</v>
      </c>
      <c r="I9" s="77"/>
      <c r="J9" s="77"/>
      <c r="K9" s="77"/>
      <c r="L9" s="77"/>
    </row>
    <row r="12" spans="1:12" ht="15.6">
      <c r="A12" s="16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16"/>
    </row>
    <row r="13" spans="1:12" ht="13.8">
      <c r="A13" s="17"/>
      <c r="B13" s="79" t="s">
        <v>1131</v>
      </c>
      <c r="C13" s="79"/>
      <c r="D13" s="79"/>
      <c r="E13" s="79"/>
      <c r="F13" s="79"/>
      <c r="G13" s="79"/>
      <c r="H13" s="79"/>
      <c r="I13" s="79"/>
      <c r="J13" s="79"/>
      <c r="K13" s="79"/>
      <c r="L13" s="16"/>
    </row>
    <row r="14" spans="1:12" ht="13.8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2" ht="13.8">
      <c r="A15" s="67"/>
      <c r="B15" s="67"/>
      <c r="C15" s="67"/>
      <c r="D15" s="67"/>
      <c r="E15" s="67"/>
      <c r="F15" s="80" t="s">
        <v>1132</v>
      </c>
      <c r="G15" s="80"/>
      <c r="H15" s="81">
        <v>1</v>
      </c>
      <c r="I15" s="81"/>
      <c r="J15" s="81"/>
      <c r="K15" s="81"/>
      <c r="L15" s="18"/>
    </row>
    <row r="16" spans="1:12" ht="13.8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</row>
    <row r="17" spans="1:30" ht="15.6">
      <c r="A17" s="19"/>
      <c r="B17" s="78" t="str">
        <f>CONCATENATE( "ЛОКАЛЬНАЯ СМЕТА № ",IF(Source!F20&lt;&gt;"Новая локальная смета", Source!F20, ""))</f>
        <v>ЛОКАЛЬНАЯ СМЕТА № 02-01</v>
      </c>
      <c r="C17" s="78"/>
      <c r="D17" s="78"/>
      <c r="E17" s="78"/>
      <c r="F17" s="78"/>
      <c r="G17" s="78"/>
      <c r="H17" s="78"/>
      <c r="I17" s="78"/>
      <c r="J17" s="78"/>
      <c r="K17" s="78"/>
      <c r="L17" s="19"/>
    </row>
    <row r="18" spans="1:30" ht="15.6">
      <c r="A18" s="19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19"/>
    </row>
    <row r="19" spans="1:30" ht="17.399999999999999">
      <c r="A19" s="19"/>
      <c r="B19" s="90" t="str">
        <f>IF(Source!G20&lt;&gt;"Новая локальная смета", Source!G20, "")</f>
        <v>газопровод низкого давления</v>
      </c>
      <c r="C19" s="90"/>
      <c r="D19" s="90"/>
      <c r="E19" s="90"/>
      <c r="F19" s="90"/>
      <c r="G19" s="90"/>
      <c r="H19" s="90"/>
      <c r="I19" s="90"/>
      <c r="J19" s="90"/>
      <c r="K19" s="90"/>
      <c r="L19" s="19"/>
    </row>
    <row r="20" spans="1:30" ht="13.8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</row>
    <row r="21" spans="1:30" ht="34.799999999999997">
      <c r="A21" s="67"/>
      <c r="B21" s="91" t="str">
        <f>IF(Source!G12&lt;&gt;"Новый объект", Source!G12, "")</f>
        <v>Газоснабжение группы индивидуальных жилых домов (8 ед.) по ул. Придорожная в д. Три Избы Цивильского района ЧР</v>
      </c>
      <c r="C21" s="91"/>
      <c r="D21" s="91"/>
      <c r="E21" s="91"/>
      <c r="F21" s="91"/>
      <c r="G21" s="91"/>
      <c r="H21" s="91"/>
      <c r="I21" s="91"/>
      <c r="J21" s="91"/>
      <c r="K21" s="91"/>
      <c r="L21" s="21"/>
      <c r="AD21" s="69" t="str">
        <f>IF(Source!G12&lt;&gt;"Новый объект", Source!G12, "")</f>
        <v>Газоснабжение группы индивидуальных жилых домов (8 ед.) по ул. Придорожная в д. Три Избы Цивильского района ЧР</v>
      </c>
    </row>
    <row r="22" spans="1:30" ht="13.8">
      <c r="A22" s="67"/>
      <c r="B22" s="92" t="s">
        <v>1133</v>
      </c>
      <c r="C22" s="92"/>
      <c r="D22" s="92"/>
      <c r="E22" s="92"/>
      <c r="F22" s="92"/>
      <c r="G22" s="92"/>
      <c r="H22" s="92"/>
      <c r="I22" s="92"/>
      <c r="J22" s="92"/>
      <c r="K22" s="92"/>
      <c r="L22" s="16"/>
    </row>
    <row r="23" spans="1:30" ht="13.8" hidden="1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1:30" ht="13.8" hidden="1">
      <c r="A24" s="81" t="str">
        <f>CONCATENATE("Основание: ", Source!J20)</f>
        <v xml:space="preserve">Основание: 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30" ht="13.8" hidden="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1:30" ht="13.8" hidden="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1:30" ht="13.8" hidden="1">
      <c r="A27" s="67"/>
      <c r="B27" s="67"/>
      <c r="C27" s="67"/>
      <c r="D27" s="67"/>
      <c r="E27" s="22"/>
      <c r="F27" s="22"/>
      <c r="G27" s="93" t="s">
        <v>1134</v>
      </c>
      <c r="H27" s="93"/>
      <c r="I27" s="93" t="s">
        <v>1135</v>
      </c>
      <c r="J27" s="93"/>
      <c r="K27" s="67"/>
      <c r="L27" s="67"/>
    </row>
    <row r="28" spans="1:30" ht="13.8" hidden="1">
      <c r="A28" s="67"/>
      <c r="B28" s="67"/>
      <c r="C28" s="86" t="s">
        <v>1136</v>
      </c>
      <c r="D28" s="86"/>
      <c r="E28" s="86"/>
      <c r="F28" s="86"/>
      <c r="G28" s="87">
        <f>SUM(O39:O634)/1000</f>
        <v>243.29717000000005</v>
      </c>
      <c r="H28" s="87"/>
      <c r="I28" s="87">
        <f>(Source!F195/1000)</f>
        <v>1082.65218</v>
      </c>
      <c r="J28" s="87"/>
      <c r="K28" s="88" t="s">
        <v>1137</v>
      </c>
      <c r="L28" s="88"/>
    </row>
    <row r="29" spans="1:30" ht="13.8" hidden="1">
      <c r="A29" s="67"/>
      <c r="B29" s="67"/>
      <c r="C29" s="89" t="s">
        <v>1138</v>
      </c>
      <c r="D29" s="89"/>
      <c r="E29" s="89"/>
      <c r="F29" s="89"/>
      <c r="G29" s="87">
        <f>SUM(W39:W634)/1000</f>
        <v>151.97506000000001</v>
      </c>
      <c r="H29" s="87"/>
      <c r="I29" s="87">
        <f>(Source!F179)/1000</f>
        <v>1010.8834899999999</v>
      </c>
      <c r="J29" s="87"/>
      <c r="K29" s="88" t="s">
        <v>1137</v>
      </c>
      <c r="L29" s="88"/>
    </row>
    <row r="30" spans="1:30" ht="13.8" hidden="1">
      <c r="A30" s="67"/>
      <c r="B30" s="67"/>
      <c r="C30" s="89" t="s">
        <v>1139</v>
      </c>
      <c r="D30" s="89"/>
      <c r="E30" s="89"/>
      <c r="F30" s="89"/>
      <c r="G30" s="87">
        <f>SUM(X39:X634)/1000</f>
        <v>91.322109999999995</v>
      </c>
      <c r="H30" s="87"/>
      <c r="I30" s="87">
        <f>(Source!F180)/1000</f>
        <v>71.768690000000007</v>
      </c>
      <c r="J30" s="87"/>
      <c r="K30" s="88" t="s">
        <v>1137</v>
      </c>
      <c r="L30" s="88"/>
    </row>
    <row r="31" spans="1:30" ht="13.8" hidden="1">
      <c r="A31" s="67"/>
      <c r="B31" s="67"/>
      <c r="C31" s="89" t="s">
        <v>1140</v>
      </c>
      <c r="D31" s="89"/>
      <c r="E31" s="89"/>
      <c r="F31" s="89"/>
      <c r="G31" s="87">
        <f>SUM(Y39:Y634)/1000</f>
        <v>0</v>
      </c>
      <c r="H31" s="87"/>
      <c r="I31" s="87">
        <f>(Source!F171)/1000</f>
        <v>0</v>
      </c>
      <c r="J31" s="87"/>
      <c r="K31" s="88" t="s">
        <v>1137</v>
      </c>
      <c r="L31" s="88"/>
    </row>
    <row r="32" spans="1:30" ht="13.8" hidden="1">
      <c r="A32" s="67"/>
      <c r="B32" s="67"/>
      <c r="C32" s="89" t="s">
        <v>1141</v>
      </c>
      <c r="D32" s="89"/>
      <c r="E32" s="89"/>
      <c r="F32" s="89"/>
      <c r="G32" s="87">
        <f>SUM(Z39:Z634)/1000</f>
        <v>0</v>
      </c>
      <c r="H32" s="87"/>
      <c r="I32" s="87">
        <f>(Source!F181+Source!F182)/1000</f>
        <v>0</v>
      </c>
      <c r="J32" s="87"/>
      <c r="K32" s="88" t="s">
        <v>1137</v>
      </c>
      <c r="L32" s="88"/>
    </row>
    <row r="33" spans="1:26" ht="13.8" hidden="1">
      <c r="A33" s="67"/>
      <c r="B33" s="67"/>
      <c r="C33" s="86" t="s">
        <v>1142</v>
      </c>
      <c r="D33" s="86"/>
      <c r="E33" s="86"/>
      <c r="F33" s="86"/>
      <c r="G33" s="87">
        <f>I33</f>
        <v>1391.0316889000007</v>
      </c>
      <c r="H33" s="87"/>
      <c r="I33" s="87">
        <f>(Source!F184+Source!F185)</f>
        <v>1391.0316889000007</v>
      </c>
      <c r="J33" s="87"/>
      <c r="K33" s="88" t="s">
        <v>1143</v>
      </c>
      <c r="L33" s="88"/>
    </row>
    <row r="34" spans="1:26" ht="13.8" hidden="1">
      <c r="A34" s="67"/>
      <c r="B34" s="67"/>
      <c r="C34" s="86" t="s">
        <v>1144</v>
      </c>
      <c r="D34" s="86"/>
      <c r="E34" s="86"/>
      <c r="F34" s="86"/>
      <c r="G34" s="87">
        <f>SUM(R39:R634)/1000</f>
        <v>11.791529999999993</v>
      </c>
      <c r="H34" s="87"/>
      <c r="I34" s="87">
        <f>(Source!F190+ Source!F176)/1000</f>
        <v>207.88432</v>
      </c>
      <c r="J34" s="87"/>
      <c r="K34" s="88" t="s">
        <v>1137</v>
      </c>
      <c r="L34" s="88"/>
    </row>
    <row r="35" spans="1:26" ht="13.8" hidden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1:26" ht="13.8" hidden="1">
      <c r="A36" s="95" t="s">
        <v>1157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</row>
    <row r="37" spans="1:26" ht="55.2">
      <c r="A37" s="23" t="s">
        <v>1145</v>
      </c>
      <c r="B37" s="23" t="s">
        <v>1146</v>
      </c>
      <c r="C37" s="23" t="s">
        <v>1147</v>
      </c>
      <c r="D37" s="23" t="s">
        <v>1148</v>
      </c>
      <c r="E37" s="23" t="s">
        <v>1149</v>
      </c>
      <c r="F37" s="23" t="s">
        <v>1150</v>
      </c>
      <c r="G37" s="23" t="s">
        <v>1151</v>
      </c>
      <c r="H37" s="23" t="s">
        <v>1152</v>
      </c>
      <c r="I37" s="23" t="s">
        <v>1153</v>
      </c>
      <c r="J37" s="23" t="s">
        <v>1154</v>
      </c>
      <c r="K37" s="23" t="s">
        <v>1155</v>
      </c>
      <c r="L37" s="23" t="s">
        <v>1156</v>
      </c>
    </row>
    <row r="38" spans="1:26" ht="13.8">
      <c r="A38" s="24">
        <v>1</v>
      </c>
      <c r="B38" s="24">
        <v>2</v>
      </c>
      <c r="C38" s="24">
        <v>3</v>
      </c>
      <c r="D38" s="24">
        <v>4</v>
      </c>
      <c r="E38" s="24">
        <v>5</v>
      </c>
      <c r="F38" s="24">
        <v>6</v>
      </c>
      <c r="G38" s="24">
        <v>7</v>
      </c>
      <c r="H38" s="24">
        <v>8</v>
      </c>
      <c r="I38" s="24">
        <v>9</v>
      </c>
      <c r="J38" s="24">
        <v>10</v>
      </c>
      <c r="K38" s="24">
        <v>11</v>
      </c>
      <c r="L38" s="25">
        <v>12</v>
      </c>
    </row>
    <row r="39" spans="1:26" ht="41.4">
      <c r="A39" s="54" t="str">
        <f>Source!E24</f>
        <v>1</v>
      </c>
      <c r="B39" s="55" t="str">
        <f>Source!F24</f>
        <v>01-02-057-2</v>
      </c>
      <c r="C39" s="55" t="str">
        <f>Source!G24</f>
        <v>Разработка грунта вручную в траншеях глубиной до 2 м без креплений с откосами, группа грунтов 2 - шурфование</v>
      </c>
      <c r="D39" s="35" t="str">
        <f>Source!H24</f>
        <v>100 м3 грунта</v>
      </c>
      <c r="E39" s="68">
        <f>Source!I24</f>
        <v>0.06</v>
      </c>
      <c r="F39" s="36">
        <f>Source!AL24+Source!AM24+Source!AO24</f>
        <v>1122.6600000000001</v>
      </c>
      <c r="G39" s="63"/>
      <c r="H39" s="66"/>
      <c r="I39" s="63" t="str">
        <f>Source!BO24</f>
        <v>01-02-057-2</v>
      </c>
      <c r="J39" s="63"/>
      <c r="K39" s="66"/>
      <c r="L39" s="39"/>
      <c r="S39">
        <f>ROUND((Source!FX24/100)*((ROUND(Source!AF24*Source!I24, 2)+ROUND(Source!AE24*Source!I24, 2))), 2)</f>
        <v>53.9</v>
      </c>
      <c r="T39">
        <f>Source!X24</f>
        <v>950.33</v>
      </c>
      <c r="U39">
        <f>ROUND((Source!FY24/100)*((ROUND(Source!AF24*Source!I24, 2)+ROUND(Source!AE24*Source!I24, 2))), 2)</f>
        <v>30.32</v>
      </c>
      <c r="V39">
        <f>Source!Y24</f>
        <v>534.55999999999995</v>
      </c>
    </row>
    <row r="40" spans="1:26">
      <c r="C40" s="26" t="str">
        <f>"Объем: "&amp;Source!I24&amp;"=0,5*"&amp;"12/"&amp;"100"</f>
        <v>Объем: 0,06=0,5*12/100</v>
      </c>
    </row>
    <row r="41" spans="1:26" ht="14.4">
      <c r="A41" s="54"/>
      <c r="B41" s="55"/>
      <c r="C41" s="55" t="s">
        <v>1158</v>
      </c>
      <c r="D41" s="35"/>
      <c r="E41" s="68"/>
      <c r="F41" s="36">
        <f>Source!AO24</f>
        <v>1122.6600000000001</v>
      </c>
      <c r="G41" s="63" t="str">
        <f>Source!DG24</f>
        <v/>
      </c>
      <c r="H41" s="66">
        <f>ROUND(Source!AF24*Source!I24, 2)</f>
        <v>67.38</v>
      </c>
      <c r="I41" s="63"/>
      <c r="J41" s="63">
        <f>IF(Source!BA24&lt;&gt; 0, Source!BA24, 1)</f>
        <v>17.63</v>
      </c>
      <c r="K41" s="66">
        <f>Source!S24</f>
        <v>1187.9100000000001</v>
      </c>
      <c r="L41" s="39"/>
      <c r="R41">
        <f>H41</f>
        <v>67.38</v>
      </c>
    </row>
    <row r="42" spans="1:26" ht="14.4">
      <c r="A42" s="54"/>
      <c r="B42" s="55"/>
      <c r="C42" s="55" t="s">
        <v>1159</v>
      </c>
      <c r="D42" s="35" t="s">
        <v>1160</v>
      </c>
      <c r="E42" s="68">
        <f>Source!BZ24</f>
        <v>80</v>
      </c>
      <c r="F42" s="58"/>
      <c r="G42" s="63"/>
      <c r="H42" s="66">
        <f>SUM(S39:S44)</f>
        <v>53.9</v>
      </c>
      <c r="I42" s="40"/>
      <c r="J42" s="64">
        <f>Source!AT24</f>
        <v>80</v>
      </c>
      <c r="K42" s="66">
        <f>SUM(T39:T44)</f>
        <v>950.33</v>
      </c>
      <c r="L42" s="39"/>
    </row>
    <row r="43" spans="1:26" ht="14.4">
      <c r="A43" s="54"/>
      <c r="B43" s="55"/>
      <c r="C43" s="55" t="s">
        <v>1161</v>
      </c>
      <c r="D43" s="35" t="s">
        <v>1160</v>
      </c>
      <c r="E43" s="68">
        <f>Source!CA24</f>
        <v>45</v>
      </c>
      <c r="F43" s="58"/>
      <c r="G43" s="63"/>
      <c r="H43" s="66">
        <f>SUM(U39:U44)</f>
        <v>30.32</v>
      </c>
      <c r="I43" s="40"/>
      <c r="J43" s="64">
        <f>Source!AU24</f>
        <v>45</v>
      </c>
      <c r="K43" s="66">
        <f>SUM(V39:V44)</f>
        <v>534.55999999999995</v>
      </c>
      <c r="L43" s="39"/>
    </row>
    <row r="44" spans="1:26" ht="14.4">
      <c r="A44" s="56"/>
      <c r="B44" s="57"/>
      <c r="C44" s="57" t="s">
        <v>1162</v>
      </c>
      <c r="D44" s="41" t="s">
        <v>1163</v>
      </c>
      <c r="E44" s="42">
        <f>Source!AQ24</f>
        <v>154</v>
      </c>
      <c r="F44" s="43"/>
      <c r="G44" s="44" t="str">
        <f>Source!DI24</f>
        <v/>
      </c>
      <c r="H44" s="45"/>
      <c r="I44" s="44"/>
      <c r="J44" s="44"/>
      <c r="K44" s="45"/>
      <c r="L44" s="46">
        <f>Source!U24</f>
        <v>9.24</v>
      </c>
    </row>
    <row r="45" spans="1:26" ht="13.8">
      <c r="G45" s="94">
        <f>H41+H42+H43</f>
        <v>151.6</v>
      </c>
      <c r="H45" s="94"/>
      <c r="J45" s="94">
        <f>K41+K42+K43</f>
        <v>2672.8</v>
      </c>
      <c r="K45" s="94"/>
      <c r="L45" s="47">
        <f>Source!U24</f>
        <v>9.24</v>
      </c>
      <c r="O45" s="27">
        <f>G45</f>
        <v>151.6</v>
      </c>
      <c r="P45" s="27">
        <f>J45</f>
        <v>2672.8</v>
      </c>
      <c r="Q45" s="27">
        <f>L45</f>
        <v>9.24</v>
      </c>
      <c r="W45">
        <f>IF(Source!BI24&lt;=1,H41+H42+H43, 0)</f>
        <v>151.6</v>
      </c>
      <c r="X45">
        <f>IF(Source!BI24=2,H41+H42+H43, 0)</f>
        <v>0</v>
      </c>
      <c r="Y45">
        <f>IF(Source!BI24=3,H41+H42+H43, 0)</f>
        <v>0</v>
      </c>
      <c r="Z45">
        <f>IF(Source!BI24=4,H41+H42+H43, 0)</f>
        <v>0</v>
      </c>
    </row>
    <row r="46" spans="1:26" ht="28.8">
      <c r="A46" s="54" t="str">
        <f>Source!E25</f>
        <v>2</v>
      </c>
      <c r="B46" s="55" t="str">
        <f>Source!F25</f>
        <v>01-02-061-2</v>
      </c>
      <c r="C46" s="55" t="str">
        <f>Source!G25</f>
        <v>Засыпка вручную траншей, пазух котлованов и ям, группа грунтов 2</v>
      </c>
      <c r="D46" s="35" t="str">
        <f>Source!H25</f>
        <v>100 м3 грунта</v>
      </c>
      <c r="E46" s="68">
        <f>Source!I25</f>
        <v>0.06</v>
      </c>
      <c r="F46" s="36">
        <f>Source!AL25+Source!AM25+Source!AO25</f>
        <v>681.37</v>
      </c>
      <c r="G46" s="63"/>
      <c r="H46" s="66"/>
      <c r="I46" s="63" t="str">
        <f>Source!BO25</f>
        <v>01-02-061-2</v>
      </c>
      <c r="J46" s="63"/>
      <c r="K46" s="66"/>
      <c r="L46" s="39"/>
      <c r="S46">
        <f>ROUND((Source!FX25/100)*((ROUND(Source!AF25*Source!I25, 2)+ROUND(Source!AE25*Source!I25, 2))), 2)</f>
        <v>32.69</v>
      </c>
      <c r="T46">
        <f>Source!X25</f>
        <v>576.29</v>
      </c>
      <c r="U46">
        <f>ROUND((Source!FY25/100)*((ROUND(Source!AF25*Source!I25, 2)+ROUND(Source!AE25*Source!I25, 2))), 2)</f>
        <v>18.39</v>
      </c>
      <c r="V46">
        <f>Source!Y25</f>
        <v>324.16000000000003</v>
      </c>
    </row>
    <row r="47" spans="1:26" ht="14.4">
      <c r="A47" s="54"/>
      <c r="B47" s="55"/>
      <c r="C47" s="55" t="s">
        <v>1158</v>
      </c>
      <c r="D47" s="35"/>
      <c r="E47" s="68"/>
      <c r="F47" s="36">
        <f>Source!AO25</f>
        <v>681.37</v>
      </c>
      <c r="G47" s="63" t="str">
        <f>Source!DG25</f>
        <v/>
      </c>
      <c r="H47" s="66">
        <f>ROUND(Source!AF25*Source!I25, 2)</f>
        <v>40.86</v>
      </c>
      <c r="I47" s="63"/>
      <c r="J47" s="63">
        <f>IF(Source!BA25&lt;&gt; 0, Source!BA25, 1)</f>
        <v>17.63</v>
      </c>
      <c r="K47" s="66">
        <f>Source!S25</f>
        <v>720.36</v>
      </c>
      <c r="L47" s="39"/>
      <c r="R47">
        <f>H47</f>
        <v>40.86</v>
      </c>
    </row>
    <row r="48" spans="1:26" ht="14.4">
      <c r="A48" s="54"/>
      <c r="B48" s="55"/>
      <c r="C48" s="55" t="s">
        <v>1159</v>
      </c>
      <c r="D48" s="35" t="s">
        <v>1160</v>
      </c>
      <c r="E48" s="68">
        <f>Source!BZ25</f>
        <v>80</v>
      </c>
      <c r="F48" s="58"/>
      <c r="G48" s="63"/>
      <c r="H48" s="66">
        <f>SUM(S46:S50)</f>
        <v>32.69</v>
      </c>
      <c r="I48" s="40"/>
      <c r="J48" s="64">
        <f>Source!AT25</f>
        <v>80</v>
      </c>
      <c r="K48" s="66">
        <f>SUM(T46:T50)</f>
        <v>576.29</v>
      </c>
      <c r="L48" s="39"/>
    </row>
    <row r="49" spans="1:26" ht="14.4">
      <c r="A49" s="54"/>
      <c r="B49" s="55"/>
      <c r="C49" s="55" t="s">
        <v>1161</v>
      </c>
      <c r="D49" s="35" t="s">
        <v>1160</v>
      </c>
      <c r="E49" s="68">
        <f>Source!CA25</f>
        <v>45</v>
      </c>
      <c r="F49" s="58"/>
      <c r="G49" s="63"/>
      <c r="H49" s="66">
        <f>SUM(U46:U50)</f>
        <v>18.39</v>
      </c>
      <c r="I49" s="40"/>
      <c r="J49" s="64">
        <f>Source!AU25</f>
        <v>45</v>
      </c>
      <c r="K49" s="66">
        <f>SUM(V46:V50)</f>
        <v>324.16000000000003</v>
      </c>
      <c r="L49" s="39"/>
    </row>
    <row r="50" spans="1:26" ht="14.4">
      <c r="A50" s="56"/>
      <c r="B50" s="57"/>
      <c r="C50" s="57" t="s">
        <v>1162</v>
      </c>
      <c r="D50" s="41" t="s">
        <v>1163</v>
      </c>
      <c r="E50" s="42">
        <f>Source!AQ25</f>
        <v>97.2</v>
      </c>
      <c r="F50" s="43"/>
      <c r="G50" s="44" t="str">
        <f>Source!DI25</f>
        <v/>
      </c>
      <c r="H50" s="45"/>
      <c r="I50" s="44"/>
      <c r="J50" s="44"/>
      <c r="K50" s="45"/>
      <c r="L50" s="46">
        <f>Source!U25</f>
        <v>5.8319999999999999</v>
      </c>
    </row>
    <row r="51" spans="1:26" ht="13.8">
      <c r="G51" s="94">
        <f>H47+H48+H49</f>
        <v>91.94</v>
      </c>
      <c r="H51" s="94"/>
      <c r="J51" s="94">
        <f>K47+K48+K49</f>
        <v>1620.8100000000002</v>
      </c>
      <c r="K51" s="94"/>
      <c r="L51" s="47">
        <f>Source!U25</f>
        <v>5.8319999999999999</v>
      </c>
      <c r="O51" s="27">
        <f>G51</f>
        <v>91.94</v>
      </c>
      <c r="P51" s="27">
        <f>J51</f>
        <v>1620.8100000000002</v>
      </c>
      <c r="Q51" s="27">
        <f>L51</f>
        <v>5.8319999999999999</v>
      </c>
      <c r="W51">
        <f>IF(Source!BI25&lt;=1,H47+H48+H49, 0)</f>
        <v>91.94</v>
      </c>
      <c r="X51">
        <f>IF(Source!BI25=2,H47+H48+H49, 0)</f>
        <v>0</v>
      </c>
      <c r="Y51">
        <f>IF(Source!BI25=3,H47+H48+H49, 0)</f>
        <v>0</v>
      </c>
      <c r="Z51">
        <f>IF(Source!BI25=4,H47+H48+H49, 0)</f>
        <v>0</v>
      </c>
    </row>
    <row r="52" spans="1:26" ht="55.2">
      <c r="A52" s="54" t="str">
        <f>Source!E26</f>
        <v>3</v>
      </c>
      <c r="B52" s="55" t="str">
        <f>Source!F26</f>
        <v>01-01-009-8</v>
      </c>
      <c r="C52" s="55" t="str">
        <f>Source!G26</f>
        <v>Разработка грунта в траншеях экскаватором «обратная лопата» с ковшом вместимостью 0,65 (0,5-1) м3, группа грунтов 2</v>
      </c>
      <c r="D52" s="35" t="str">
        <f>Source!H26</f>
        <v>1000 м3 грунта</v>
      </c>
      <c r="E52" s="68">
        <f>Source!I26</f>
        <v>3.7682000000000002</v>
      </c>
      <c r="F52" s="36">
        <f>Source!AL26+Source!AM26+Source!AO26</f>
        <v>4295.3599999999997</v>
      </c>
      <c r="G52" s="63"/>
      <c r="H52" s="66"/>
      <c r="I52" s="63" t="str">
        <f>Source!BO26</f>
        <v>01-01-009-8</v>
      </c>
      <c r="J52" s="63"/>
      <c r="K52" s="66"/>
      <c r="L52" s="39"/>
      <c r="S52">
        <f>ROUND((Source!FX26/100)*((ROUND(Source!AF26*Source!I26, 2)+ROUND(Source!AE26*Source!I26, 2))), 2)</f>
        <v>1209.97</v>
      </c>
      <c r="T52">
        <f>Source!X26</f>
        <v>21331.759999999998</v>
      </c>
      <c r="U52">
        <f>ROUND((Source!FY26/100)*((ROUND(Source!AF26*Source!I26, 2)+ROUND(Source!AE26*Source!I26, 2))), 2)</f>
        <v>636.83000000000004</v>
      </c>
      <c r="V52">
        <f>Source!Y26</f>
        <v>11227.24</v>
      </c>
    </row>
    <row r="53" spans="1:26">
      <c r="C53" s="26" t="str">
        <f>"Объем: "&amp;Source!I26&amp;"=3,312+"&amp;"0,55-"&amp;"0,0938"</f>
        <v>Объем: 3,7682=3,312+0,55-0,0938</v>
      </c>
    </row>
    <row r="54" spans="1:26" ht="14.4">
      <c r="A54" s="54"/>
      <c r="B54" s="55"/>
      <c r="C54" s="55" t="s">
        <v>549</v>
      </c>
      <c r="D54" s="35"/>
      <c r="E54" s="68"/>
      <c r="F54" s="36">
        <f>Source!AM26</f>
        <v>4295.3599999999997</v>
      </c>
      <c r="G54" s="63" t="str">
        <f>Source!DE26</f>
        <v/>
      </c>
      <c r="H54" s="66">
        <f>ROUND(Source!AD26*Source!I26, 2)</f>
        <v>16184.42</v>
      </c>
      <c r="I54" s="63"/>
      <c r="J54" s="63">
        <f>IF(Source!BB26&lt;&gt; 0, Source!BB26, 1)</f>
        <v>6.08</v>
      </c>
      <c r="K54" s="66">
        <f>Source!Q26</f>
        <v>98401.27</v>
      </c>
      <c r="L54" s="39"/>
    </row>
    <row r="55" spans="1:26" ht="14.4">
      <c r="A55" s="54"/>
      <c r="B55" s="55"/>
      <c r="C55" s="55" t="s">
        <v>1164</v>
      </c>
      <c r="D55" s="35"/>
      <c r="E55" s="68"/>
      <c r="F55" s="36">
        <f>Source!AN26</f>
        <v>338.2</v>
      </c>
      <c r="G55" s="63" t="str">
        <f>Source!DF26</f>
        <v/>
      </c>
      <c r="H55" s="48">
        <f>ROUND(Source!AE26*Source!I26, 2)</f>
        <v>1273.6500000000001</v>
      </c>
      <c r="I55" s="63"/>
      <c r="J55" s="63">
        <f>IF(Source!BS26&lt;&gt; 0, Source!BS26, 1)</f>
        <v>17.63</v>
      </c>
      <c r="K55" s="48">
        <f>Source!R26</f>
        <v>22454.48</v>
      </c>
      <c r="L55" s="39"/>
      <c r="R55">
        <f>H55</f>
        <v>1273.6500000000001</v>
      </c>
    </row>
    <row r="56" spans="1:26" ht="14.4">
      <c r="A56" s="54"/>
      <c r="B56" s="55"/>
      <c r="C56" s="55" t="s">
        <v>1159</v>
      </c>
      <c r="D56" s="35" t="s">
        <v>1160</v>
      </c>
      <c r="E56" s="68">
        <f>Source!BZ26</f>
        <v>95</v>
      </c>
      <c r="F56" s="58"/>
      <c r="G56" s="63"/>
      <c r="H56" s="66">
        <f>SUM(S52:S57)</f>
        <v>1209.97</v>
      </c>
      <c r="I56" s="40"/>
      <c r="J56" s="64">
        <f>Source!AT26</f>
        <v>95</v>
      </c>
      <c r="K56" s="66">
        <f>SUM(T52:T57)</f>
        <v>21331.759999999998</v>
      </c>
      <c r="L56" s="39"/>
    </row>
    <row r="57" spans="1:26" ht="14.4">
      <c r="A57" s="56"/>
      <c r="B57" s="57"/>
      <c r="C57" s="57" t="s">
        <v>1161</v>
      </c>
      <c r="D57" s="41" t="s">
        <v>1160</v>
      </c>
      <c r="E57" s="42">
        <f>Source!CA26</f>
        <v>50</v>
      </c>
      <c r="F57" s="59"/>
      <c r="G57" s="44"/>
      <c r="H57" s="45">
        <f>SUM(U52:U57)</f>
        <v>636.83000000000004</v>
      </c>
      <c r="I57" s="49"/>
      <c r="J57" s="34">
        <f>Source!AU26</f>
        <v>50</v>
      </c>
      <c r="K57" s="45">
        <f>SUM(V52:V57)</f>
        <v>11227.24</v>
      </c>
      <c r="L57" s="50"/>
    </row>
    <row r="58" spans="1:26" ht="13.8">
      <c r="G58" s="94">
        <f>H54+H56+H57</f>
        <v>18031.22</v>
      </c>
      <c r="H58" s="94"/>
      <c r="J58" s="94">
        <f>K54+K56+K57</f>
        <v>130960.27</v>
      </c>
      <c r="K58" s="94"/>
      <c r="L58" s="47">
        <f>Source!U26</f>
        <v>0</v>
      </c>
      <c r="O58" s="27">
        <f>G58</f>
        <v>18031.22</v>
      </c>
      <c r="P58" s="27">
        <f>J58</f>
        <v>130960.27</v>
      </c>
      <c r="Q58" s="27">
        <f>L58</f>
        <v>0</v>
      </c>
      <c r="W58">
        <f>IF(Source!BI26&lt;=1,H54+H56+H57, 0)</f>
        <v>18031.22</v>
      </c>
      <c r="X58">
        <f>IF(Source!BI26=2,H54+H56+H57, 0)</f>
        <v>0</v>
      </c>
      <c r="Y58">
        <f>IF(Source!BI26=3,H54+H56+H57, 0)</f>
        <v>0</v>
      </c>
      <c r="Z58">
        <f>IF(Source!BI26=4,H54+H56+H57, 0)</f>
        <v>0</v>
      </c>
    </row>
    <row r="59" spans="1:26" ht="41.4">
      <c r="A59" s="54" t="str">
        <f>Source!E27</f>
        <v>4</v>
      </c>
      <c r="B59" s="55" t="str">
        <f>Source!F27</f>
        <v>01-02-057-2</v>
      </c>
      <c r="C59" s="55" t="str">
        <f>Source!G27</f>
        <v>Разработка грунта вручную в траншеях глубиной до 2 м без креплений с откосами, группа грунтов 2</v>
      </c>
      <c r="D59" s="35" t="str">
        <f>Source!H27</f>
        <v>100 м3 грунта</v>
      </c>
      <c r="E59" s="68">
        <f>Source!I27</f>
        <v>0.93840999999999997</v>
      </c>
      <c r="F59" s="36">
        <f>Source!AL27+Source!AM27+Source!AO27</f>
        <v>1122.6600000000001</v>
      </c>
      <c r="G59" s="63"/>
      <c r="H59" s="66"/>
      <c r="I59" s="63" t="str">
        <f>Source!BO27</f>
        <v>01-02-057-2</v>
      </c>
      <c r="J59" s="63"/>
      <c r="K59" s="66"/>
      <c r="L59" s="39"/>
      <c r="S59">
        <f>ROUND((Source!FX27/100)*((ROUND(Source!AF27*Source!I27, 2)+ROUND(Source!AE27*Source!I27, 2))), 2)</f>
        <v>843.06</v>
      </c>
      <c r="T59">
        <f>Source!X27</f>
        <v>14863.28</v>
      </c>
      <c r="U59">
        <f>ROUND((Source!FY27/100)*((ROUND(Source!AF27*Source!I27, 2)+ROUND(Source!AE27*Source!I27, 2))), 2)</f>
        <v>474.22</v>
      </c>
      <c r="V59">
        <f>Source!Y27</f>
        <v>8360.6</v>
      </c>
    </row>
    <row r="60" spans="1:26" ht="26.4">
      <c r="C60" s="26" t="str">
        <f>"Объем: "&amp;Source!I27&amp;"=(1133*"&amp;"0,71+"&amp;"203*"&amp;"0,66)*"&amp;"0,1/"&amp;"100"</f>
        <v>Объем: 0,93841=(1133*0,71+203*0,66)*0,1/100</v>
      </c>
    </row>
    <row r="61" spans="1:26" ht="14.4">
      <c r="A61" s="54"/>
      <c r="B61" s="55"/>
      <c r="C61" s="55" t="s">
        <v>1158</v>
      </c>
      <c r="D61" s="35"/>
      <c r="E61" s="68"/>
      <c r="F61" s="36">
        <f>Source!AO27</f>
        <v>1122.6600000000001</v>
      </c>
      <c r="G61" s="63" t="str">
        <f>Source!DG27</f>
        <v/>
      </c>
      <c r="H61" s="66">
        <f>ROUND(Source!AF27*Source!I27, 2)</f>
        <v>1053.83</v>
      </c>
      <c r="I61" s="63"/>
      <c r="J61" s="63">
        <f>IF(Source!BA27&lt;&gt; 0, Source!BA27, 1)</f>
        <v>17.63</v>
      </c>
      <c r="K61" s="66">
        <f>Source!S27</f>
        <v>18579.099999999999</v>
      </c>
      <c r="L61" s="39"/>
      <c r="R61">
        <f>H61</f>
        <v>1053.83</v>
      </c>
    </row>
    <row r="62" spans="1:26" ht="14.4">
      <c r="A62" s="54"/>
      <c r="B62" s="55"/>
      <c r="C62" s="55" t="s">
        <v>1159</v>
      </c>
      <c r="D62" s="35" t="s">
        <v>1160</v>
      </c>
      <c r="E62" s="68">
        <f>Source!BZ27</f>
        <v>80</v>
      </c>
      <c r="F62" s="58"/>
      <c r="G62" s="63"/>
      <c r="H62" s="66">
        <f>SUM(S59:S64)</f>
        <v>843.06</v>
      </c>
      <c r="I62" s="40"/>
      <c r="J62" s="64">
        <f>Source!AT27</f>
        <v>80</v>
      </c>
      <c r="K62" s="66">
        <f>SUM(T59:T64)</f>
        <v>14863.28</v>
      </c>
      <c r="L62" s="39"/>
    </row>
    <row r="63" spans="1:26" ht="14.4">
      <c r="A63" s="54"/>
      <c r="B63" s="55"/>
      <c r="C63" s="55" t="s">
        <v>1161</v>
      </c>
      <c r="D63" s="35" t="s">
        <v>1160</v>
      </c>
      <c r="E63" s="68">
        <f>Source!CA27</f>
        <v>45</v>
      </c>
      <c r="F63" s="58"/>
      <c r="G63" s="63"/>
      <c r="H63" s="66">
        <f>SUM(U59:U64)</f>
        <v>474.22</v>
      </c>
      <c r="I63" s="40"/>
      <c r="J63" s="64">
        <f>Source!AU27</f>
        <v>45</v>
      </c>
      <c r="K63" s="66">
        <f>SUM(V59:V64)</f>
        <v>8360.6</v>
      </c>
      <c r="L63" s="39"/>
    </row>
    <row r="64" spans="1:26" ht="14.4">
      <c r="A64" s="56"/>
      <c r="B64" s="57"/>
      <c r="C64" s="57" t="s">
        <v>1162</v>
      </c>
      <c r="D64" s="41" t="s">
        <v>1163</v>
      </c>
      <c r="E64" s="42">
        <f>Source!AQ27</f>
        <v>154</v>
      </c>
      <c r="F64" s="43"/>
      <c r="G64" s="44" t="str">
        <f>Source!DI27</f>
        <v/>
      </c>
      <c r="H64" s="45"/>
      <c r="I64" s="44"/>
      <c r="J64" s="44"/>
      <c r="K64" s="45"/>
      <c r="L64" s="46">
        <f>Source!U27</f>
        <v>144.51514</v>
      </c>
    </row>
    <row r="65" spans="1:26" ht="13.8">
      <c r="G65" s="94">
        <f>H61+H62+H63</f>
        <v>2371.1099999999997</v>
      </c>
      <c r="H65" s="94"/>
      <c r="J65" s="94">
        <f>K61+K62+K63</f>
        <v>41802.979999999996</v>
      </c>
      <c r="K65" s="94"/>
      <c r="L65" s="47">
        <f>Source!U27</f>
        <v>144.51514</v>
      </c>
      <c r="O65" s="27">
        <f>G65</f>
        <v>2371.1099999999997</v>
      </c>
      <c r="P65" s="27">
        <f>J65</f>
        <v>41802.979999999996</v>
      </c>
      <c r="Q65" s="27">
        <f>L65</f>
        <v>144.51514</v>
      </c>
      <c r="W65">
        <f>IF(Source!BI27&lt;=1,H61+H62+H63, 0)</f>
        <v>2371.1099999999997</v>
      </c>
      <c r="X65">
        <f>IF(Source!BI27=2,H61+H62+H63, 0)</f>
        <v>0</v>
      </c>
      <c r="Y65">
        <f>IF(Source!BI27=3,H61+H62+H63, 0)</f>
        <v>0</v>
      </c>
      <c r="Z65">
        <f>IF(Source!BI27=4,H61+H62+H63, 0)</f>
        <v>0</v>
      </c>
    </row>
    <row r="66" spans="1:26" ht="43.2">
      <c r="A66" s="54" t="str">
        <f>Source!E28</f>
        <v>5</v>
      </c>
      <c r="B66" s="55" t="str">
        <f>Source!F28</f>
        <v>23-01-001-1</v>
      </c>
      <c r="C66" s="55" t="str">
        <f>Source!G28</f>
        <v>Устройство основания под трубопроводы из мелкого грунта</v>
      </c>
      <c r="D66" s="35" t="str">
        <f>Source!H28</f>
        <v>10 м3 основания</v>
      </c>
      <c r="E66" s="68">
        <f>Source!I28</f>
        <v>9.3800000000000008</v>
      </c>
      <c r="F66" s="36">
        <f>Source!AL28+Source!AM28+Source!AO28</f>
        <v>823.36</v>
      </c>
      <c r="G66" s="63"/>
      <c r="H66" s="66"/>
      <c r="I66" s="63" t="str">
        <f>Source!BO28</f>
        <v>23-01-001-1</v>
      </c>
      <c r="J66" s="63"/>
      <c r="K66" s="66"/>
      <c r="L66" s="39"/>
      <c r="S66">
        <f>ROUND((Source!FX28/100)*((ROUND(Source!AF28*Source!I28, 2)+ROUND(Source!AE28*Source!I28, 2))), 2)</f>
        <v>987.71</v>
      </c>
      <c r="T66">
        <f>Source!X28</f>
        <v>17413.400000000001</v>
      </c>
      <c r="U66">
        <f>ROUND((Source!FY28/100)*((ROUND(Source!AF28*Source!I28, 2)+ROUND(Source!AE28*Source!I28, 2))), 2)</f>
        <v>676.2</v>
      </c>
      <c r="V66">
        <f>Source!Y28</f>
        <v>11921.48</v>
      </c>
    </row>
    <row r="67" spans="1:26" ht="14.4">
      <c r="A67" s="54"/>
      <c r="B67" s="55"/>
      <c r="C67" s="55" t="s">
        <v>1158</v>
      </c>
      <c r="D67" s="35"/>
      <c r="E67" s="68"/>
      <c r="F67" s="36">
        <f>Source!AO28</f>
        <v>77.83</v>
      </c>
      <c r="G67" s="63" t="str">
        <f>Source!DG28</f>
        <v/>
      </c>
      <c r="H67" s="66">
        <f>ROUND(Source!AF28*Source!I28, 2)</f>
        <v>731.64</v>
      </c>
      <c r="I67" s="63"/>
      <c r="J67" s="63">
        <f>IF(Source!BA28&lt;&gt; 0, Source!BA28, 1)</f>
        <v>17.63</v>
      </c>
      <c r="K67" s="66">
        <f>Source!S28</f>
        <v>12898.81</v>
      </c>
      <c r="L67" s="39"/>
      <c r="R67">
        <f>H67</f>
        <v>731.64</v>
      </c>
    </row>
    <row r="68" spans="1:26" ht="14.4">
      <c r="A68" s="54"/>
      <c r="B68" s="55"/>
      <c r="C68" s="55" t="s">
        <v>549</v>
      </c>
      <c r="D68" s="35"/>
      <c r="E68" s="68"/>
      <c r="F68" s="36">
        <f>Source!AM28</f>
        <v>30.53</v>
      </c>
      <c r="G68" s="63" t="str">
        <f>Source!DE28</f>
        <v/>
      </c>
      <c r="H68" s="66">
        <f>ROUND(Source!AD28*Source!I28, 2)</f>
        <v>281.39999999999998</v>
      </c>
      <c r="I68" s="63"/>
      <c r="J68" s="63">
        <f>IF(Source!BB28&lt;&gt; 0, Source!BB28, 1)</f>
        <v>6.99</v>
      </c>
      <c r="K68" s="66">
        <f>Source!Q28</f>
        <v>1966.99</v>
      </c>
      <c r="L68" s="39"/>
    </row>
    <row r="69" spans="1:26" ht="14.4">
      <c r="A69" s="54"/>
      <c r="B69" s="55"/>
      <c r="C69" s="55" t="s">
        <v>1164</v>
      </c>
      <c r="D69" s="35"/>
      <c r="E69" s="68"/>
      <c r="F69" s="36">
        <f>Source!AN28</f>
        <v>3.15</v>
      </c>
      <c r="G69" s="63" t="str">
        <f>Source!DF28</f>
        <v/>
      </c>
      <c r="H69" s="48">
        <f>ROUND(Source!AE28*Source!I28, 2)</f>
        <v>28.14</v>
      </c>
      <c r="I69" s="63"/>
      <c r="J69" s="63">
        <f>IF(Source!BS28&lt;&gt; 0, Source!BS28, 1)</f>
        <v>17.63</v>
      </c>
      <c r="K69" s="48">
        <f>Source!R28</f>
        <v>496.11</v>
      </c>
      <c r="L69" s="39"/>
      <c r="R69">
        <f>H69</f>
        <v>28.14</v>
      </c>
    </row>
    <row r="70" spans="1:26" ht="14.4">
      <c r="A70" s="54"/>
      <c r="B70" s="55"/>
      <c r="C70" s="55" t="s">
        <v>1165</v>
      </c>
      <c r="D70" s="35"/>
      <c r="E70" s="68"/>
      <c r="F70" s="36">
        <f>Source!AL28</f>
        <v>715</v>
      </c>
      <c r="G70" s="63" t="str">
        <f>Source!DD28</f>
        <v/>
      </c>
      <c r="H70" s="66">
        <f>ROUND(Source!AC28*Source!I28, 2)</f>
        <v>6706.7</v>
      </c>
      <c r="I70" s="63"/>
      <c r="J70" s="63">
        <f>IF(Source!BC28&lt;&gt; 0, Source!BC28, 1)</f>
        <v>7.44</v>
      </c>
      <c r="K70" s="66">
        <f>Source!P28</f>
        <v>49897.85</v>
      </c>
      <c r="L70" s="39"/>
    </row>
    <row r="71" spans="1:26" ht="14.4">
      <c r="A71" s="54"/>
      <c r="B71" s="55"/>
      <c r="C71" s="55" t="s">
        <v>1159</v>
      </c>
      <c r="D71" s="35" t="s">
        <v>1160</v>
      </c>
      <c r="E71" s="68">
        <f>Source!BZ28</f>
        <v>130</v>
      </c>
      <c r="F71" s="58"/>
      <c r="G71" s="63"/>
      <c r="H71" s="66">
        <f>SUM(S66:S73)</f>
        <v>987.71</v>
      </c>
      <c r="I71" s="40"/>
      <c r="J71" s="64">
        <f>Source!AT28</f>
        <v>130</v>
      </c>
      <c r="K71" s="66">
        <f>SUM(T66:T73)</f>
        <v>17413.400000000001</v>
      </c>
      <c r="L71" s="39"/>
    </row>
    <row r="72" spans="1:26" ht="14.4">
      <c r="A72" s="54"/>
      <c r="B72" s="55"/>
      <c r="C72" s="55" t="s">
        <v>1161</v>
      </c>
      <c r="D72" s="35" t="s">
        <v>1160</v>
      </c>
      <c r="E72" s="68">
        <f>Source!CA28</f>
        <v>89</v>
      </c>
      <c r="F72" s="58"/>
      <c r="G72" s="63"/>
      <c r="H72" s="66">
        <f>SUM(U66:U73)</f>
        <v>676.2</v>
      </c>
      <c r="I72" s="40"/>
      <c r="J72" s="64">
        <f>Source!AU28</f>
        <v>89</v>
      </c>
      <c r="K72" s="66">
        <f>SUM(V66:V73)</f>
        <v>11921.48</v>
      </c>
      <c r="L72" s="39"/>
    </row>
    <row r="73" spans="1:26" ht="14.4">
      <c r="A73" s="56"/>
      <c r="B73" s="57"/>
      <c r="C73" s="57" t="s">
        <v>1162</v>
      </c>
      <c r="D73" s="41" t="s">
        <v>1163</v>
      </c>
      <c r="E73" s="42">
        <f>Source!AQ28</f>
        <v>10.199999999999999</v>
      </c>
      <c r="F73" s="43"/>
      <c r="G73" s="44" t="str">
        <f>Source!DI28</f>
        <v/>
      </c>
      <c r="H73" s="45"/>
      <c r="I73" s="44"/>
      <c r="J73" s="44"/>
      <c r="K73" s="45"/>
      <c r="L73" s="46">
        <f>Source!U28</f>
        <v>95.676000000000002</v>
      </c>
    </row>
    <row r="74" spans="1:26" ht="13.8">
      <c r="G74" s="94">
        <f>H67+H68+H70+H71+H72</f>
        <v>9383.6500000000015</v>
      </c>
      <c r="H74" s="94"/>
      <c r="J74" s="94">
        <f>K67+K68+K70+K71+K72</f>
        <v>94098.529999999984</v>
      </c>
      <c r="K74" s="94"/>
      <c r="L74" s="47">
        <f>Source!U28</f>
        <v>95.676000000000002</v>
      </c>
      <c r="O74" s="27">
        <f>G74</f>
        <v>9383.6500000000015</v>
      </c>
      <c r="P74" s="27">
        <f>J74</f>
        <v>94098.529999999984</v>
      </c>
      <c r="Q74" s="27">
        <f>L74</f>
        <v>95.676000000000002</v>
      </c>
      <c r="W74">
        <f>IF(Source!BI28&lt;=1,H67+H68+H70+H71+H72, 0)</f>
        <v>9383.6500000000015</v>
      </c>
      <c r="X74">
        <f>IF(Source!BI28=2,H67+H68+H70+H71+H72, 0)</f>
        <v>0</v>
      </c>
      <c r="Y74">
        <f>IF(Source!BI28=3,H67+H68+H70+H71+H72, 0)</f>
        <v>0</v>
      </c>
      <c r="Z74">
        <f>IF(Source!BI28=4,H67+H68+H70+H71+H72, 0)</f>
        <v>0</v>
      </c>
    </row>
    <row r="75" spans="1:26" ht="28.8">
      <c r="A75" s="54" t="str">
        <f>Source!E29</f>
        <v>6</v>
      </c>
      <c r="B75" s="55" t="str">
        <f>Source!F29</f>
        <v>01-02-061-1</v>
      </c>
      <c r="C75" s="55" t="str">
        <f>Source!G29</f>
        <v>Засыпка вручную траншей, пазух котлованов и ям, группа грунтов 1</v>
      </c>
      <c r="D75" s="35" t="str">
        <f>Source!H29</f>
        <v>100 м3 грунта</v>
      </c>
      <c r="E75" s="68">
        <f>Source!I29</f>
        <v>1.8759999999999999</v>
      </c>
      <c r="F75" s="36">
        <f>Source!AL29+Source!AM29+Source!AO29</f>
        <v>620.39</v>
      </c>
      <c r="G75" s="63"/>
      <c r="H75" s="66"/>
      <c r="I75" s="63" t="str">
        <f>Source!BO29</f>
        <v>01-02-061-1</v>
      </c>
      <c r="J75" s="63"/>
      <c r="K75" s="66"/>
      <c r="L75" s="39"/>
      <c r="S75">
        <f>ROUND((Source!FX29/100)*((ROUND(Source!AF29*Source!I29, 2)+ROUND(Source!AE29*Source!I29, 2))), 2)</f>
        <v>930.5</v>
      </c>
      <c r="T75">
        <f>Source!X29</f>
        <v>16404.650000000001</v>
      </c>
      <c r="U75">
        <f>ROUND((Source!FY29/100)*((ROUND(Source!AF29*Source!I29, 2)+ROUND(Source!AE29*Source!I29, 2))), 2)</f>
        <v>523.4</v>
      </c>
      <c r="V75">
        <f>Source!Y29</f>
        <v>9227.61</v>
      </c>
    </row>
    <row r="76" spans="1:26">
      <c r="C76" s="26" t="str">
        <f>"Объем: "&amp;Source!I29&amp;"="&amp;Source!I28&amp;"*"&amp;"0,2"</f>
        <v>Объем: 1,876=9,38*0,2</v>
      </c>
    </row>
    <row r="77" spans="1:26" ht="14.4">
      <c r="A77" s="54"/>
      <c r="B77" s="55"/>
      <c r="C77" s="55" t="s">
        <v>1158</v>
      </c>
      <c r="D77" s="35"/>
      <c r="E77" s="68"/>
      <c r="F77" s="36">
        <f>Source!AO29</f>
        <v>620.39</v>
      </c>
      <c r="G77" s="63" t="str">
        <f>Source!DG29</f>
        <v/>
      </c>
      <c r="H77" s="66">
        <f>ROUND(Source!AF29*Source!I29, 2)</f>
        <v>1163.1199999999999</v>
      </c>
      <c r="I77" s="63"/>
      <c r="J77" s="63">
        <f>IF(Source!BA29&lt;&gt; 0, Source!BA29, 1)</f>
        <v>17.63</v>
      </c>
      <c r="K77" s="66">
        <f>Source!S29</f>
        <v>20505.810000000001</v>
      </c>
      <c r="L77" s="39"/>
      <c r="R77">
        <f>H77</f>
        <v>1163.1199999999999</v>
      </c>
    </row>
    <row r="78" spans="1:26" ht="14.4">
      <c r="A78" s="54"/>
      <c r="B78" s="55"/>
      <c r="C78" s="55" t="s">
        <v>1159</v>
      </c>
      <c r="D78" s="35" t="s">
        <v>1160</v>
      </c>
      <c r="E78" s="68">
        <f>Source!BZ29</f>
        <v>80</v>
      </c>
      <c r="F78" s="58"/>
      <c r="G78" s="63"/>
      <c r="H78" s="66">
        <f>SUM(S75:S80)</f>
        <v>930.5</v>
      </c>
      <c r="I78" s="40"/>
      <c r="J78" s="64">
        <f>Source!AT29</f>
        <v>80</v>
      </c>
      <c r="K78" s="66">
        <f>SUM(T75:T80)</f>
        <v>16404.650000000001</v>
      </c>
      <c r="L78" s="39"/>
    </row>
    <row r="79" spans="1:26" ht="14.4">
      <c r="A79" s="54"/>
      <c r="B79" s="55"/>
      <c r="C79" s="55" t="s">
        <v>1161</v>
      </c>
      <c r="D79" s="35" t="s">
        <v>1160</v>
      </c>
      <c r="E79" s="68">
        <f>Source!CA29</f>
        <v>45</v>
      </c>
      <c r="F79" s="58"/>
      <c r="G79" s="63"/>
      <c r="H79" s="66">
        <f>SUM(U75:U80)</f>
        <v>523.4</v>
      </c>
      <c r="I79" s="40"/>
      <c r="J79" s="64">
        <f>Source!AU29</f>
        <v>45</v>
      </c>
      <c r="K79" s="66">
        <f>SUM(V75:V80)</f>
        <v>9227.61</v>
      </c>
      <c r="L79" s="39"/>
    </row>
    <row r="80" spans="1:26" ht="14.4">
      <c r="A80" s="56"/>
      <c r="B80" s="57"/>
      <c r="C80" s="57" t="s">
        <v>1162</v>
      </c>
      <c r="D80" s="41" t="s">
        <v>1163</v>
      </c>
      <c r="E80" s="42">
        <f>Source!AQ29</f>
        <v>88.5</v>
      </c>
      <c r="F80" s="43"/>
      <c r="G80" s="44" t="str">
        <f>Source!DI29</f>
        <v/>
      </c>
      <c r="H80" s="45"/>
      <c r="I80" s="44"/>
      <c r="J80" s="44"/>
      <c r="K80" s="45"/>
      <c r="L80" s="46">
        <f>Source!U29</f>
        <v>166.02599999999998</v>
      </c>
    </row>
    <row r="81" spans="1:26" ht="13.8">
      <c r="G81" s="94">
        <f>H77+H78+H79</f>
        <v>2617.02</v>
      </c>
      <c r="H81" s="94"/>
      <c r="J81" s="94">
        <f>K77+K78+K79</f>
        <v>46138.070000000007</v>
      </c>
      <c r="K81" s="94"/>
      <c r="L81" s="47">
        <f>Source!U29</f>
        <v>166.02599999999998</v>
      </c>
      <c r="O81" s="27">
        <f>G81</f>
        <v>2617.02</v>
      </c>
      <c r="P81" s="27">
        <f>J81</f>
        <v>46138.070000000007</v>
      </c>
      <c r="Q81" s="27">
        <f>L81</f>
        <v>166.02599999999998</v>
      </c>
      <c r="W81">
        <f>IF(Source!BI29&lt;=1,H77+H78+H79, 0)</f>
        <v>2617.02</v>
      </c>
      <c r="X81">
        <f>IF(Source!BI29=2,H77+H78+H79, 0)</f>
        <v>0</v>
      </c>
      <c r="Y81">
        <f>IF(Source!BI29=3,H77+H78+H79, 0)</f>
        <v>0</v>
      </c>
      <c r="Z81">
        <f>IF(Source!BI29=4,H77+H78+H79, 0)</f>
        <v>0</v>
      </c>
    </row>
    <row r="82" spans="1:26" ht="27.6">
      <c r="A82" s="54" t="str">
        <f>Source!E30</f>
        <v>7</v>
      </c>
      <c r="B82" s="55" t="str">
        <f>Source!F30</f>
        <v>408-0122</v>
      </c>
      <c r="C82" s="55" t="str">
        <f>Source!G30</f>
        <v>Песок природный для строительных работ средний</v>
      </c>
      <c r="D82" s="35" t="str">
        <f>Source!H30</f>
        <v>м3</v>
      </c>
      <c r="E82" s="68">
        <f>Source!I30</f>
        <v>-103.18</v>
      </c>
      <c r="F82" s="36">
        <f>Source!AL30</f>
        <v>65</v>
      </c>
      <c r="G82" s="63" t="str">
        <f>Source!DD30</f>
        <v/>
      </c>
      <c r="H82" s="66">
        <f>ROUND(Source!AC30*Source!I30, 2)</f>
        <v>-6706.7</v>
      </c>
      <c r="I82" s="63" t="str">
        <f>Source!BO30</f>
        <v>408-0122</v>
      </c>
      <c r="J82" s="63">
        <f>IF(Source!BC30&lt;&gt; 0, Source!BC30, 1)</f>
        <v>7.44</v>
      </c>
      <c r="K82" s="66">
        <f>Source!P30</f>
        <v>-49897.85</v>
      </c>
      <c r="L82" s="39"/>
      <c r="S82">
        <f>ROUND((Source!FX30/100)*((ROUND(Source!AF30*Source!I30, 2)+ROUND(Source!AE30*Source!I30, 2))), 2)</f>
        <v>0</v>
      </c>
      <c r="T82">
        <f>Source!X30</f>
        <v>0</v>
      </c>
      <c r="U82">
        <f>ROUND((Source!FY30/100)*((ROUND(Source!AF30*Source!I30, 2)+ROUND(Source!AE30*Source!I30, 2))), 2)</f>
        <v>0</v>
      </c>
      <c r="V82">
        <f>Source!Y30</f>
        <v>0</v>
      </c>
    </row>
    <row r="83" spans="1:26">
      <c r="A83" s="29"/>
      <c r="B83" s="29"/>
      <c r="C83" s="30" t="str">
        <f>"Объем: "&amp;Source!I30&amp;"="&amp;Source!I29&amp;"*"&amp;"110"</f>
        <v>Объем: -103,18=1,876*110</v>
      </c>
      <c r="D83" s="29"/>
      <c r="E83" s="29"/>
      <c r="F83" s="29"/>
      <c r="G83" s="29"/>
      <c r="H83" s="29"/>
      <c r="I83" s="29"/>
      <c r="J83" s="29"/>
      <c r="K83" s="29"/>
      <c r="L83" s="29"/>
    </row>
    <row r="84" spans="1:26" ht="13.8">
      <c r="G84" s="94">
        <f>H82</f>
        <v>-6706.7</v>
      </c>
      <c r="H84" s="94"/>
      <c r="J84" s="94">
        <f>K82</f>
        <v>-49897.85</v>
      </c>
      <c r="K84" s="94"/>
      <c r="L84" s="47">
        <f>Source!U30</f>
        <v>0</v>
      </c>
      <c r="O84" s="27">
        <f>G84</f>
        <v>-6706.7</v>
      </c>
      <c r="P84" s="27">
        <f>J84</f>
        <v>-49897.85</v>
      </c>
      <c r="Q84" s="27">
        <f>L84</f>
        <v>0</v>
      </c>
      <c r="W84">
        <f>IF(Source!BI30&lt;=1,H82, 0)</f>
        <v>-6706.7</v>
      </c>
      <c r="X84">
        <f>IF(Source!BI30=2,H82, 0)</f>
        <v>0</v>
      </c>
      <c r="Y84">
        <f>IF(Source!BI30=3,H82, 0)</f>
        <v>0</v>
      </c>
      <c r="Z84">
        <f>IF(Source!BI30=4,H82, 0)</f>
        <v>0</v>
      </c>
    </row>
    <row r="85" spans="1:26" ht="55.2">
      <c r="A85" s="54" t="str">
        <f>Source!E31</f>
        <v>8</v>
      </c>
      <c r="B85" s="55" t="str">
        <f>Source!F31</f>
        <v>01-01-033-2</v>
      </c>
      <c r="C85" s="55" t="str">
        <f>Source!G31</f>
        <v>Засыпка траншей и котлованов с перемещением грунта до 5 м бульдозерами мощностью 59 кВт (80 л.с.), группа грунтов 2</v>
      </c>
      <c r="D85" s="35" t="str">
        <f>Source!H31</f>
        <v>1000 м3 грунта</v>
      </c>
      <c r="E85" s="68">
        <f>Source!I31</f>
        <v>3.5806</v>
      </c>
      <c r="F85" s="36">
        <f>Source!AL31+Source!AM31+Source!AO31</f>
        <v>909.09</v>
      </c>
      <c r="G85" s="63"/>
      <c r="H85" s="66"/>
      <c r="I85" s="63" t="str">
        <f>Source!BO31</f>
        <v>01-01-033-2</v>
      </c>
      <c r="J85" s="63"/>
      <c r="K85" s="66"/>
      <c r="L85" s="39"/>
      <c r="S85">
        <f>ROUND((Source!FX31/100)*((ROUND(Source!AF31*Source!I31, 2)+ROUND(Source!AE31*Source!I31, 2))), 2)</f>
        <v>312.95</v>
      </c>
      <c r="T85">
        <f>Source!X31</f>
        <v>5517.21</v>
      </c>
      <c r="U85">
        <f>ROUND((Source!FY31/100)*((ROUND(Source!AF31*Source!I31, 2)+ROUND(Source!AE31*Source!I31, 2))), 2)</f>
        <v>164.71</v>
      </c>
      <c r="V85">
        <f>Source!Y31</f>
        <v>2903.8</v>
      </c>
    </row>
    <row r="86" spans="1:26">
      <c r="C86" s="26" t="str">
        <f>"Объем: "&amp;Source!I31&amp;"=(3768,2-"&amp;"187,6)/"&amp;"1000"</f>
        <v>Объем: 3,5806=(3768,2-187,6)/1000</v>
      </c>
    </row>
    <row r="87" spans="1:26" ht="14.4">
      <c r="A87" s="54"/>
      <c r="B87" s="55"/>
      <c r="C87" s="55" t="s">
        <v>549</v>
      </c>
      <c r="D87" s="35"/>
      <c r="E87" s="68"/>
      <c r="F87" s="36">
        <f>Source!AM31</f>
        <v>909.09</v>
      </c>
      <c r="G87" s="63" t="str">
        <f>Source!DE31</f>
        <v/>
      </c>
      <c r="H87" s="66">
        <f>ROUND(Source!AD31*Source!I31, 2)</f>
        <v>3254.77</v>
      </c>
      <c r="I87" s="63"/>
      <c r="J87" s="63">
        <f>IF(Source!BB31&lt;&gt; 0, Source!BB31, 1)</f>
        <v>6.13</v>
      </c>
      <c r="K87" s="66">
        <f>Source!Q31</f>
        <v>19951.71</v>
      </c>
      <c r="L87" s="39"/>
    </row>
    <row r="88" spans="1:26" ht="14.4">
      <c r="A88" s="54"/>
      <c r="B88" s="55"/>
      <c r="C88" s="55" t="s">
        <v>1164</v>
      </c>
      <c r="D88" s="35"/>
      <c r="E88" s="68"/>
      <c r="F88" s="36">
        <f>Source!AN31</f>
        <v>91.8</v>
      </c>
      <c r="G88" s="63" t="str">
        <f>Source!DF31</f>
        <v/>
      </c>
      <c r="H88" s="48">
        <f>ROUND(Source!AE31*Source!I31, 2)</f>
        <v>329.42</v>
      </c>
      <c r="I88" s="63"/>
      <c r="J88" s="63">
        <f>IF(Source!BS31&lt;&gt; 0, Source!BS31, 1)</f>
        <v>17.63</v>
      </c>
      <c r="K88" s="48">
        <f>Source!R31</f>
        <v>5807.59</v>
      </c>
      <c r="L88" s="39"/>
      <c r="R88">
        <f>H88</f>
        <v>329.42</v>
      </c>
    </row>
    <row r="89" spans="1:26" ht="14.4">
      <c r="A89" s="54"/>
      <c r="B89" s="55"/>
      <c r="C89" s="55" t="s">
        <v>1159</v>
      </c>
      <c r="D89" s="35" t="s">
        <v>1160</v>
      </c>
      <c r="E89" s="68">
        <f>Source!BZ31</f>
        <v>95</v>
      </c>
      <c r="F89" s="58"/>
      <c r="G89" s="63"/>
      <c r="H89" s="66">
        <f>SUM(S85:S90)</f>
        <v>312.95</v>
      </c>
      <c r="I89" s="40"/>
      <c r="J89" s="64">
        <f>Source!AT31</f>
        <v>95</v>
      </c>
      <c r="K89" s="66">
        <f>SUM(T85:T90)</f>
        <v>5517.21</v>
      </c>
      <c r="L89" s="39"/>
    </row>
    <row r="90" spans="1:26" ht="14.4">
      <c r="A90" s="56"/>
      <c r="B90" s="57"/>
      <c r="C90" s="57" t="s">
        <v>1161</v>
      </c>
      <c r="D90" s="41" t="s">
        <v>1160</v>
      </c>
      <c r="E90" s="42">
        <f>Source!CA31</f>
        <v>50</v>
      </c>
      <c r="F90" s="59"/>
      <c r="G90" s="44"/>
      <c r="H90" s="45">
        <f>SUM(U85:U90)</f>
        <v>164.71</v>
      </c>
      <c r="I90" s="49"/>
      <c r="J90" s="34">
        <f>Source!AU31</f>
        <v>50</v>
      </c>
      <c r="K90" s="45">
        <f>SUM(V85:V90)</f>
        <v>2903.8</v>
      </c>
      <c r="L90" s="50"/>
    </row>
    <row r="91" spans="1:26" ht="13.8">
      <c r="G91" s="94">
        <f>H87+H89+H90</f>
        <v>3732.43</v>
      </c>
      <c r="H91" s="94"/>
      <c r="J91" s="94">
        <f>K87+K89+K90</f>
        <v>28372.719999999998</v>
      </c>
      <c r="K91" s="94"/>
      <c r="L91" s="47">
        <f>Source!U31</f>
        <v>0</v>
      </c>
      <c r="O91" s="27">
        <f>G91</f>
        <v>3732.43</v>
      </c>
      <c r="P91" s="27">
        <f>J91</f>
        <v>28372.719999999998</v>
      </c>
      <c r="Q91" s="27">
        <f>L91</f>
        <v>0</v>
      </c>
      <c r="W91">
        <f>IF(Source!BI31&lt;=1,H87+H89+H90, 0)</f>
        <v>3732.43</v>
      </c>
      <c r="X91">
        <f>IF(Source!BI31=2,H87+H89+H90, 0)</f>
        <v>0</v>
      </c>
      <c r="Y91">
        <f>IF(Source!BI31=3,H87+H89+H90, 0)</f>
        <v>0</v>
      </c>
      <c r="Z91">
        <f>IF(Source!BI31=4,H87+H89+H90, 0)</f>
        <v>0</v>
      </c>
    </row>
    <row r="92" spans="1:26" ht="57.6">
      <c r="A92" s="54" t="str">
        <f>Source!E32</f>
        <v>9</v>
      </c>
      <c r="B92" s="55" t="str">
        <f>Source!F32</f>
        <v>01-02-005-1</v>
      </c>
      <c r="C92" s="55" t="str">
        <f>Source!G32</f>
        <v>Уплотнение грунта пневматическими трамбовками, группа грунтов 1-2</v>
      </c>
      <c r="D92" s="35" t="str">
        <f>Source!H32</f>
        <v>100 м3 уплотненного грунта</v>
      </c>
      <c r="E92" s="68">
        <f>Source!I32</f>
        <v>35.805999999999997</v>
      </c>
      <c r="F92" s="36">
        <f>Source!AL32+Source!AM32+Source!AO32</f>
        <v>287.68</v>
      </c>
      <c r="G92" s="63"/>
      <c r="H92" s="66"/>
      <c r="I92" s="63" t="str">
        <f>Source!BO32</f>
        <v>01-02-005-1</v>
      </c>
      <c r="J92" s="63"/>
      <c r="K92" s="66"/>
      <c r="L92" s="39"/>
      <c r="S92">
        <f>ROUND((Source!FX32/100)*((ROUND(Source!AF32*Source!I32, 2)+ROUND(Source!AE32*Source!I32, 2))), 2)</f>
        <v>4319.99</v>
      </c>
      <c r="T92">
        <f>Source!X32</f>
        <v>76161.490000000005</v>
      </c>
      <c r="U92">
        <f>ROUND((Source!FY32/100)*((ROUND(Source!AF32*Source!I32, 2)+ROUND(Source!AE32*Source!I32, 2))), 2)</f>
        <v>2273.6799999999998</v>
      </c>
      <c r="V92">
        <f>Source!Y32</f>
        <v>40085</v>
      </c>
    </row>
    <row r="93" spans="1:26">
      <c r="C93" s="26" t="str">
        <f>"Объем: "&amp;Source!I32&amp;"="&amp;Source!I31&amp;"*"&amp;"10"</f>
        <v>Объем: 35,806=3,5806*10</v>
      </c>
    </row>
    <row r="94" spans="1:26" ht="14.4">
      <c r="A94" s="54"/>
      <c r="B94" s="55"/>
      <c r="C94" s="55" t="s">
        <v>1158</v>
      </c>
      <c r="D94" s="35"/>
      <c r="E94" s="68"/>
      <c r="F94" s="36">
        <f>Source!AO32</f>
        <v>99.86</v>
      </c>
      <c r="G94" s="63" t="str">
        <f>Source!DG32</f>
        <v/>
      </c>
      <c r="H94" s="66">
        <f>ROUND(Source!AF32*Source!I32, 2)</f>
        <v>3580.6</v>
      </c>
      <c r="I94" s="63"/>
      <c r="J94" s="63">
        <f>IF(Source!BA32&lt;&gt; 0, Source!BA32, 1)</f>
        <v>17.63</v>
      </c>
      <c r="K94" s="66">
        <f>Source!S32</f>
        <v>63125.98</v>
      </c>
      <c r="L94" s="39"/>
      <c r="R94">
        <f>H94</f>
        <v>3580.6</v>
      </c>
    </row>
    <row r="95" spans="1:26" ht="14.4">
      <c r="A95" s="54"/>
      <c r="B95" s="55"/>
      <c r="C95" s="55" t="s">
        <v>549</v>
      </c>
      <c r="D95" s="35"/>
      <c r="E95" s="68"/>
      <c r="F95" s="36">
        <f>Source!AM32</f>
        <v>187.82</v>
      </c>
      <c r="G95" s="63" t="str">
        <f>Source!DE32</f>
        <v/>
      </c>
      <c r="H95" s="66">
        <f>ROUND(Source!AD32*Source!I32, 2)</f>
        <v>6695.72</v>
      </c>
      <c r="I95" s="63"/>
      <c r="J95" s="63">
        <f>IF(Source!BB32&lt;&gt; 0, Source!BB32, 1)</f>
        <v>8.09</v>
      </c>
      <c r="K95" s="66">
        <f>Source!Q32</f>
        <v>54168.39</v>
      </c>
      <c r="L95" s="39"/>
    </row>
    <row r="96" spans="1:26" ht="14.4">
      <c r="A96" s="54"/>
      <c r="B96" s="55"/>
      <c r="C96" s="55" t="s">
        <v>1164</v>
      </c>
      <c r="D96" s="35"/>
      <c r="E96" s="68"/>
      <c r="F96" s="36">
        <f>Source!AN32</f>
        <v>27.36</v>
      </c>
      <c r="G96" s="63" t="str">
        <f>Source!DF32</f>
        <v/>
      </c>
      <c r="H96" s="48">
        <f>ROUND(Source!AE32*Source!I32, 2)</f>
        <v>966.76</v>
      </c>
      <c r="I96" s="63"/>
      <c r="J96" s="63">
        <f>IF(Source!BS32&lt;&gt; 0, Source!BS32, 1)</f>
        <v>17.63</v>
      </c>
      <c r="K96" s="48">
        <f>Source!R32</f>
        <v>17044.009999999998</v>
      </c>
      <c r="L96" s="39"/>
      <c r="R96">
        <f>H96</f>
        <v>966.76</v>
      </c>
    </row>
    <row r="97" spans="1:26" ht="14.4">
      <c r="A97" s="54"/>
      <c r="B97" s="55"/>
      <c r="C97" s="55" t="s">
        <v>1159</v>
      </c>
      <c r="D97" s="35" t="s">
        <v>1160</v>
      </c>
      <c r="E97" s="68">
        <f>Source!BZ32</f>
        <v>95</v>
      </c>
      <c r="F97" s="58"/>
      <c r="G97" s="63"/>
      <c r="H97" s="66">
        <f>SUM(S92:S99)</f>
        <v>4319.99</v>
      </c>
      <c r="I97" s="40"/>
      <c r="J97" s="64">
        <f>Source!AT32</f>
        <v>95</v>
      </c>
      <c r="K97" s="66">
        <f>SUM(T92:T99)</f>
        <v>76161.490000000005</v>
      </c>
      <c r="L97" s="39"/>
    </row>
    <row r="98" spans="1:26" ht="14.4">
      <c r="A98" s="54"/>
      <c r="B98" s="55"/>
      <c r="C98" s="55" t="s">
        <v>1161</v>
      </c>
      <c r="D98" s="35" t="s">
        <v>1160</v>
      </c>
      <c r="E98" s="68">
        <f>Source!CA32</f>
        <v>50</v>
      </c>
      <c r="F98" s="58"/>
      <c r="G98" s="63"/>
      <c r="H98" s="66">
        <f>SUM(U92:U99)</f>
        <v>2273.6799999999998</v>
      </c>
      <c r="I98" s="40"/>
      <c r="J98" s="64">
        <f>Source!AU32</f>
        <v>50</v>
      </c>
      <c r="K98" s="66">
        <f>SUM(V92:V99)</f>
        <v>40085</v>
      </c>
      <c r="L98" s="39"/>
    </row>
    <row r="99" spans="1:26" ht="14.4">
      <c r="A99" s="56"/>
      <c r="B99" s="57"/>
      <c r="C99" s="57" t="s">
        <v>1162</v>
      </c>
      <c r="D99" s="41" t="s">
        <v>1163</v>
      </c>
      <c r="E99" s="42">
        <f>Source!AQ32</f>
        <v>12.53</v>
      </c>
      <c r="F99" s="43"/>
      <c r="G99" s="44" t="str">
        <f>Source!DI32</f>
        <v/>
      </c>
      <c r="H99" s="45"/>
      <c r="I99" s="44"/>
      <c r="J99" s="44"/>
      <c r="K99" s="45"/>
      <c r="L99" s="46">
        <f>Source!U32</f>
        <v>448.64917999999994</v>
      </c>
    </row>
    <row r="100" spans="1:26" ht="13.8">
      <c r="G100" s="94">
        <f>H94+H95+H97+H98</f>
        <v>16869.989999999998</v>
      </c>
      <c r="H100" s="94"/>
      <c r="J100" s="94">
        <f>K94+K95+K97+K98</f>
        <v>233540.86</v>
      </c>
      <c r="K100" s="94"/>
      <c r="L100" s="47">
        <f>Source!U32</f>
        <v>448.64917999999994</v>
      </c>
      <c r="O100" s="27">
        <f>G100</f>
        <v>16869.989999999998</v>
      </c>
      <c r="P100" s="27">
        <f>J100</f>
        <v>233540.86</v>
      </c>
      <c r="Q100" s="27">
        <f>L100</f>
        <v>448.64917999999994</v>
      </c>
      <c r="W100">
        <f>IF(Source!BI32&lt;=1,H94+H95+H97+H98, 0)</f>
        <v>16869.989999999998</v>
      </c>
      <c r="X100">
        <f>IF(Source!BI32=2,H94+H95+H97+H98, 0)</f>
        <v>0</v>
      </c>
      <c r="Y100">
        <f>IF(Source!BI32=3,H94+H95+H97+H98, 0)</f>
        <v>0</v>
      </c>
      <c r="Z100">
        <f>IF(Source!BI32=4,H94+H95+H97+H98, 0)</f>
        <v>0</v>
      </c>
    </row>
    <row r="101" spans="1:26" ht="55.2">
      <c r="A101" s="54" t="str">
        <f>Source!E33</f>
        <v>10</v>
      </c>
      <c r="B101" s="55" t="str">
        <f>Source!F33</f>
        <v>24-02-031-1</v>
      </c>
      <c r="C101" s="55" t="str">
        <f>Source!G33</f>
        <v>Укладка газопроводов из полиэтиленовых труб в траншею со стационарно установленного барабана, диаметр газопровода 63 мм</v>
      </c>
      <c r="D101" s="35" t="str">
        <f>Source!H33</f>
        <v>100 м укладки</v>
      </c>
      <c r="E101" s="68">
        <f>Source!I33</f>
        <v>2.0299999999999998</v>
      </c>
      <c r="F101" s="36">
        <f>Source!AL33+Source!AM33+Source!AO33</f>
        <v>2521.09</v>
      </c>
      <c r="G101" s="63"/>
      <c r="H101" s="66"/>
      <c r="I101" s="63" t="str">
        <f>Source!BO33</f>
        <v>24-02-031-1</v>
      </c>
      <c r="J101" s="63"/>
      <c r="K101" s="66"/>
      <c r="L101" s="39"/>
      <c r="S101">
        <f>ROUND((Source!FX33/100)*((ROUND(Source!AF33*Source!I33, 2)+ROUND(Source!AE33*Source!I33, 2))), 2)</f>
        <v>150.41999999999999</v>
      </c>
      <c r="T101">
        <f>Source!X33</f>
        <v>2651.96</v>
      </c>
      <c r="U101">
        <f>ROUND((Source!FY33/100)*((ROUND(Source!AF33*Source!I33, 2)+ROUND(Source!AE33*Source!I33, 2))), 2)</f>
        <v>102.98</v>
      </c>
      <c r="V101">
        <f>Source!Y33</f>
        <v>1815.57</v>
      </c>
    </row>
    <row r="102" spans="1:26" ht="14.4">
      <c r="A102" s="54"/>
      <c r="B102" s="55"/>
      <c r="C102" s="55" t="s">
        <v>1158</v>
      </c>
      <c r="D102" s="35"/>
      <c r="E102" s="68"/>
      <c r="F102" s="36">
        <f>Source!AO33</f>
        <v>56.72</v>
      </c>
      <c r="G102" s="63" t="str">
        <f>Source!DG33</f>
        <v/>
      </c>
      <c r="H102" s="66">
        <f>ROUND(Source!AF33*Source!I33, 2)</f>
        <v>115.71</v>
      </c>
      <c r="I102" s="63"/>
      <c r="J102" s="63">
        <f>IF(Source!BA33&lt;&gt; 0, Source!BA33, 1)</f>
        <v>17.63</v>
      </c>
      <c r="K102" s="66">
        <f>Source!S33</f>
        <v>2039.97</v>
      </c>
      <c r="L102" s="39"/>
      <c r="R102">
        <f>H102</f>
        <v>115.71</v>
      </c>
    </row>
    <row r="103" spans="1:26" ht="14.4">
      <c r="A103" s="54"/>
      <c r="B103" s="55"/>
      <c r="C103" s="55" t="s">
        <v>549</v>
      </c>
      <c r="D103" s="35"/>
      <c r="E103" s="68"/>
      <c r="F103" s="36">
        <f>Source!AM33</f>
        <v>60.32</v>
      </c>
      <c r="G103" s="63" t="str">
        <f>Source!DE33</f>
        <v/>
      </c>
      <c r="H103" s="66">
        <f>ROUND(Source!AD33*Source!I33, 2)</f>
        <v>121.8</v>
      </c>
      <c r="I103" s="63"/>
      <c r="J103" s="63">
        <f>IF(Source!BB33&lt;&gt; 0, Source!BB33, 1)</f>
        <v>1.98</v>
      </c>
      <c r="K103" s="66">
        <f>Source!Q33</f>
        <v>241.16</v>
      </c>
      <c r="L103" s="39"/>
    </row>
    <row r="104" spans="1:26" ht="14.4">
      <c r="A104" s="54"/>
      <c r="B104" s="55"/>
      <c r="C104" s="55" t="s">
        <v>1165</v>
      </c>
      <c r="D104" s="35"/>
      <c r="E104" s="68"/>
      <c r="F104" s="36">
        <f>Source!AL33</f>
        <v>2404.0500000000002</v>
      </c>
      <c r="G104" s="63" t="str">
        <f>Source!DD33</f>
        <v/>
      </c>
      <c r="H104" s="66">
        <f>ROUND(Source!AC33*Source!I33, 2)</f>
        <v>4880.12</v>
      </c>
      <c r="I104" s="63"/>
      <c r="J104" s="63">
        <f>IF(Source!BC33&lt;&gt; 0, Source!BC33, 1)</f>
        <v>3.06</v>
      </c>
      <c r="K104" s="66">
        <f>Source!P33</f>
        <v>14933.17</v>
      </c>
      <c r="L104" s="39"/>
    </row>
    <row r="105" spans="1:26" ht="14.4">
      <c r="A105" s="54"/>
      <c r="B105" s="55"/>
      <c r="C105" s="55" t="s">
        <v>1159</v>
      </c>
      <c r="D105" s="35" t="s">
        <v>1160</v>
      </c>
      <c r="E105" s="68">
        <f>Source!BZ33</f>
        <v>130</v>
      </c>
      <c r="F105" s="58"/>
      <c r="G105" s="63"/>
      <c r="H105" s="66">
        <f>SUM(S101:S107)</f>
        <v>150.41999999999999</v>
      </c>
      <c r="I105" s="40"/>
      <c r="J105" s="64">
        <f>Source!AT33</f>
        <v>130</v>
      </c>
      <c r="K105" s="66">
        <f>SUM(T101:T107)</f>
        <v>2651.96</v>
      </c>
      <c r="L105" s="39"/>
    </row>
    <row r="106" spans="1:26" ht="14.4">
      <c r="A106" s="54"/>
      <c r="B106" s="55"/>
      <c r="C106" s="55" t="s">
        <v>1161</v>
      </c>
      <c r="D106" s="35" t="s">
        <v>1160</v>
      </c>
      <c r="E106" s="68">
        <f>Source!CA33</f>
        <v>89</v>
      </c>
      <c r="F106" s="58"/>
      <c r="G106" s="63"/>
      <c r="H106" s="66">
        <f>SUM(U101:U107)</f>
        <v>102.98</v>
      </c>
      <c r="I106" s="40"/>
      <c r="J106" s="64">
        <f>Source!AU33</f>
        <v>89</v>
      </c>
      <c r="K106" s="66">
        <f>SUM(V101:V107)</f>
        <v>1815.57</v>
      </c>
      <c r="L106" s="39"/>
    </row>
    <row r="107" spans="1:26" ht="14.4">
      <c r="A107" s="56"/>
      <c r="B107" s="57"/>
      <c r="C107" s="57" t="s">
        <v>1162</v>
      </c>
      <c r="D107" s="41" t="s">
        <v>1163</v>
      </c>
      <c r="E107" s="42">
        <f>Source!AQ33</f>
        <v>5.7</v>
      </c>
      <c r="F107" s="43"/>
      <c r="G107" s="44" t="str">
        <f>Source!DI33</f>
        <v/>
      </c>
      <c r="H107" s="45"/>
      <c r="I107" s="44"/>
      <c r="J107" s="44"/>
      <c r="K107" s="45"/>
      <c r="L107" s="46">
        <f>Source!U33</f>
        <v>11.571</v>
      </c>
    </row>
    <row r="108" spans="1:26" ht="13.8">
      <c r="G108" s="94">
        <f>H102+H103+H104+H105+H106</f>
        <v>5371.03</v>
      </c>
      <c r="H108" s="94"/>
      <c r="J108" s="94">
        <f>K102+K103+K104+K105+K106</f>
        <v>21681.829999999998</v>
      </c>
      <c r="K108" s="94"/>
      <c r="L108" s="47">
        <f>Source!U33</f>
        <v>11.571</v>
      </c>
      <c r="O108" s="27">
        <f>G108</f>
        <v>5371.03</v>
      </c>
      <c r="P108" s="27">
        <f>J108</f>
        <v>21681.829999999998</v>
      </c>
      <c r="Q108" s="27">
        <f>L108</f>
        <v>11.571</v>
      </c>
      <c r="W108">
        <f>IF(Source!BI33&lt;=1,H102+H103+H104+H105+H106, 0)</f>
        <v>5371.03</v>
      </c>
      <c r="X108">
        <f>IF(Source!BI33=2,H102+H103+H104+H105+H106, 0)</f>
        <v>0</v>
      </c>
      <c r="Y108">
        <f>IF(Source!BI33=3,H102+H103+H104+H105+H106, 0)</f>
        <v>0</v>
      </c>
      <c r="Z108">
        <f>IF(Source!BI33=4,H102+H103+H104+H105+H106, 0)</f>
        <v>0</v>
      </c>
    </row>
    <row r="109" spans="1:26" ht="41.4">
      <c r="A109" s="56" t="str">
        <f>Source!E34</f>
        <v>11</v>
      </c>
      <c r="B109" s="57" t="str">
        <f>Source!F34</f>
        <v>507-0592</v>
      </c>
      <c r="C109" s="57" t="str">
        <f>Source!G34</f>
        <v>Трубы напорные из полиэтилена низкого давления среднего типа, наружным диаметром 63 мм</v>
      </c>
      <c r="D109" s="41" t="str">
        <f>Source!H34</f>
        <v>10 м</v>
      </c>
      <c r="E109" s="42">
        <f>Source!I34</f>
        <v>-20.299999999999997</v>
      </c>
      <c r="F109" s="43">
        <f>Source!AL34</f>
        <v>240.36</v>
      </c>
      <c r="G109" s="44" t="str">
        <f>Source!DD34</f>
        <v/>
      </c>
      <c r="H109" s="45">
        <f>ROUND(Source!AC34*Source!I34, 2)</f>
        <v>-4872</v>
      </c>
      <c r="I109" s="44" t="str">
        <f>Source!BO34</f>
        <v>507-0592</v>
      </c>
      <c r="J109" s="44">
        <f>IF(Source!BC34&lt;&gt; 0, Source!BC34, 1)</f>
        <v>3.06</v>
      </c>
      <c r="K109" s="45">
        <f>Source!P34</f>
        <v>-14908.32</v>
      </c>
      <c r="L109" s="50"/>
      <c r="S109">
        <f>ROUND((Source!FX34/100)*((ROUND(Source!AF34*Source!I34, 2)+ROUND(Source!AE34*Source!I34, 2))), 2)</f>
        <v>0</v>
      </c>
      <c r="T109">
        <f>Source!X34</f>
        <v>0</v>
      </c>
      <c r="U109">
        <f>ROUND((Source!FY34/100)*((ROUND(Source!AF34*Source!I34, 2)+ROUND(Source!AE34*Source!I34, 2))), 2)</f>
        <v>0</v>
      </c>
      <c r="V109">
        <f>Source!Y34</f>
        <v>0</v>
      </c>
    </row>
    <row r="110" spans="1:26" ht="13.8">
      <c r="G110" s="94">
        <f>H109</f>
        <v>-4872</v>
      </c>
      <c r="H110" s="94"/>
      <c r="J110" s="94">
        <f>K109</f>
        <v>-14908.32</v>
      </c>
      <c r="K110" s="94"/>
      <c r="L110" s="47">
        <f>Source!U34</f>
        <v>0</v>
      </c>
      <c r="O110" s="27">
        <f>G110</f>
        <v>-4872</v>
      </c>
      <c r="P110" s="27">
        <f>J110</f>
        <v>-14908.32</v>
      </c>
      <c r="Q110" s="27">
        <f>L110</f>
        <v>0</v>
      </c>
      <c r="W110">
        <f>IF(Source!BI34&lt;=1,H109, 0)</f>
        <v>0</v>
      </c>
      <c r="X110">
        <f>IF(Source!BI34=2,H109, 0)</f>
        <v>-4872</v>
      </c>
      <c r="Y110">
        <f>IF(Source!BI34=3,H109, 0)</f>
        <v>0</v>
      </c>
      <c r="Z110">
        <f>IF(Source!BI34=4,H109, 0)</f>
        <v>0</v>
      </c>
    </row>
    <row r="111" spans="1:26" ht="41.4">
      <c r="A111" s="54" t="str">
        <f>Source!E35</f>
        <v>12</v>
      </c>
      <c r="B111" s="55" t="str">
        <f>Source!F35</f>
        <v>507-3726</v>
      </c>
      <c r="C111" s="55" t="str">
        <f>Source!G35</f>
        <v>Труба напорная из полиэтилена PE 100 для газопроводов ПЭ100 SDR11, размером 63х5,8 мм (ГОСТ Р 50838-95)</v>
      </c>
      <c r="D111" s="35" t="str">
        <f>Source!H35</f>
        <v>м</v>
      </c>
      <c r="E111" s="68">
        <f>Source!I35</f>
        <v>207.5</v>
      </c>
      <c r="F111" s="36">
        <f>Source!AL35</f>
        <v>64.62</v>
      </c>
      <c r="G111" s="63" t="str">
        <f>Source!DD35</f>
        <v/>
      </c>
      <c r="H111" s="66">
        <f>ROUND(Source!AC35*Source!I35, 2)</f>
        <v>13487.5</v>
      </c>
      <c r="I111" s="63" t="str">
        <f>Source!BO35</f>
        <v>507-3726</v>
      </c>
      <c r="J111" s="63">
        <f>IF(Source!BC35&lt;&gt; 0, Source!BC35, 1)</f>
        <v>1.84</v>
      </c>
      <c r="K111" s="66">
        <f>Source!P35</f>
        <v>24817</v>
      </c>
      <c r="L111" s="39"/>
      <c r="S111">
        <f>ROUND((Source!FX35/100)*((ROUND(Source!AF35*Source!I35, 2)+ROUND(Source!AE35*Source!I35, 2))), 2)</f>
        <v>0</v>
      </c>
      <c r="T111">
        <f>Source!X35</f>
        <v>0</v>
      </c>
      <c r="U111">
        <f>ROUND((Source!FY35/100)*((ROUND(Source!AF35*Source!I35, 2)+ROUND(Source!AE35*Source!I35, 2))), 2)</f>
        <v>0</v>
      </c>
      <c r="V111">
        <f>Source!Y35</f>
        <v>0</v>
      </c>
    </row>
    <row r="112" spans="1:26">
      <c r="A112" s="29"/>
      <c r="B112" s="29"/>
      <c r="C112" s="30" t="str">
        <f>"Объем: "&amp;Source!I35&amp;"=203+"&amp;"4,5"</f>
        <v>Объем: 207,5=203+4,5</v>
      </c>
      <c r="D112" s="29"/>
      <c r="E112" s="29"/>
      <c r="F112" s="29"/>
      <c r="G112" s="29"/>
      <c r="H112" s="29"/>
      <c r="I112" s="29"/>
      <c r="J112" s="29"/>
      <c r="K112" s="29"/>
      <c r="L112" s="29"/>
    </row>
    <row r="113" spans="1:26" ht="13.8">
      <c r="G113" s="94">
        <f>H111</f>
        <v>13487.5</v>
      </c>
      <c r="H113" s="94"/>
      <c r="J113" s="94">
        <f>K111</f>
        <v>24817</v>
      </c>
      <c r="K113" s="94"/>
      <c r="L113" s="47">
        <f>Source!U35</f>
        <v>0</v>
      </c>
      <c r="O113" s="27">
        <f>G113</f>
        <v>13487.5</v>
      </c>
      <c r="P113" s="27">
        <f>J113</f>
        <v>24817</v>
      </c>
      <c r="Q113" s="27">
        <f>L113</f>
        <v>0</v>
      </c>
      <c r="W113">
        <f>IF(Source!BI35&lt;=1,H111, 0)</f>
        <v>0</v>
      </c>
      <c r="X113">
        <f>IF(Source!BI35=2,H111, 0)</f>
        <v>13487.5</v>
      </c>
      <c r="Y113">
        <f>IF(Source!BI35=3,H111, 0)</f>
        <v>0</v>
      </c>
      <c r="Z113">
        <f>IF(Source!BI35=4,H111, 0)</f>
        <v>0</v>
      </c>
    </row>
    <row r="114" spans="1:26" ht="27.6">
      <c r="A114" s="54" t="str">
        <f>Source!E36</f>
        <v>13</v>
      </c>
      <c r="B114" s="55" t="str">
        <f>Source!F36</f>
        <v>24-02-004-1</v>
      </c>
      <c r="C114" s="55" t="str">
        <f>Source!G36</f>
        <v>Механическая резка полиэтиленовых труб, диаметр труб до 63 мм</v>
      </c>
      <c r="D114" s="35" t="str">
        <f>Source!H36</f>
        <v>1 КОНЕЦ</v>
      </c>
      <c r="E114" s="68">
        <f>Source!I36</f>
        <v>3</v>
      </c>
      <c r="F114" s="36">
        <f>Source!AL36+Source!AM36+Source!AO36</f>
        <v>0.67999999999999994</v>
      </c>
      <c r="G114" s="63"/>
      <c r="H114" s="66"/>
      <c r="I114" s="63" t="str">
        <f>Source!BO36</f>
        <v>24-02-004-1</v>
      </c>
      <c r="J114" s="63"/>
      <c r="K114" s="66"/>
      <c r="L114" s="39"/>
      <c r="S114">
        <f>ROUND((Source!FX36/100)*((ROUND(Source!AF36*Source!I36, 2)+ROUND(Source!AE36*Source!I36, 2))), 2)</f>
        <v>0</v>
      </c>
      <c r="T114">
        <f>Source!X36</f>
        <v>0</v>
      </c>
      <c r="U114">
        <f>ROUND((Source!FY36/100)*((ROUND(Source!AF36*Source!I36, 2)+ROUND(Source!AE36*Source!I36, 2))), 2)</f>
        <v>0</v>
      </c>
      <c r="V114">
        <f>Source!Y36</f>
        <v>0</v>
      </c>
    </row>
    <row r="115" spans="1:26" ht="14.4">
      <c r="A115" s="56"/>
      <c r="B115" s="57"/>
      <c r="C115" s="57" t="s">
        <v>1162</v>
      </c>
      <c r="D115" s="41" t="s">
        <v>1163</v>
      </c>
      <c r="E115" s="42">
        <f>Source!AQ36</f>
        <v>0.04</v>
      </c>
      <c r="F115" s="43"/>
      <c r="G115" s="44" t="str">
        <f>Source!DI36</f>
        <v/>
      </c>
      <c r="H115" s="45"/>
      <c r="I115" s="44"/>
      <c r="J115" s="44"/>
      <c r="K115" s="45"/>
      <c r="L115" s="46">
        <f>Source!U36</f>
        <v>0.12</v>
      </c>
    </row>
    <row r="116" spans="1:26" ht="13.8">
      <c r="G116" s="94">
        <f>H114</f>
        <v>0</v>
      </c>
      <c r="H116" s="94"/>
      <c r="J116" s="94">
        <f>K114</f>
        <v>0</v>
      </c>
      <c r="K116" s="94"/>
      <c r="L116" s="47">
        <f>Source!U36</f>
        <v>0.12</v>
      </c>
      <c r="O116" s="27">
        <f>G116</f>
        <v>0</v>
      </c>
      <c r="P116" s="27">
        <f>J116</f>
        <v>0</v>
      </c>
      <c r="Q116" s="27">
        <f>L116</f>
        <v>0.12</v>
      </c>
      <c r="W116">
        <f>IF(Source!BI36&lt;=1,H114, 0)</f>
        <v>0</v>
      </c>
      <c r="X116">
        <f>IF(Source!BI36=2,H114, 0)</f>
        <v>0</v>
      </c>
      <c r="Y116">
        <f>IF(Source!BI36=3,H114, 0)</f>
        <v>0</v>
      </c>
      <c r="Z116">
        <f>IF(Source!BI36=4,H114, 0)</f>
        <v>0</v>
      </c>
    </row>
    <row r="117" spans="1:26" ht="55.2">
      <c r="A117" s="54" t="str">
        <f>Source!E37</f>
        <v>14</v>
      </c>
      <c r="B117" s="55" t="str">
        <f>Source!F37</f>
        <v>24-02-001-9</v>
      </c>
      <c r="C117" s="55" t="str">
        <f>Source!G37</f>
        <v>Сварка «встык» полиэтиленовых труб нагревательным элементом при автоматическом управлении процессом сварки, диаметр труб 63 мм</v>
      </c>
      <c r="D117" s="35" t="str">
        <f>Source!H37</f>
        <v>1 соединение</v>
      </c>
      <c r="E117" s="68">
        <f>Source!I37</f>
        <v>2</v>
      </c>
      <c r="F117" s="36">
        <f>Source!AL37+Source!AM37+Source!AO37</f>
        <v>29.69</v>
      </c>
      <c r="G117" s="63"/>
      <c r="H117" s="66"/>
      <c r="I117" s="63" t="str">
        <f>Source!BO37</f>
        <v>24-02-001-9</v>
      </c>
      <c r="J117" s="63"/>
      <c r="K117" s="66"/>
      <c r="L117" s="39"/>
      <c r="S117">
        <f>ROUND((Source!FX37/100)*((ROUND(Source!AF37*Source!I37, 2)+ROUND(Source!AE37*Source!I37, 2))), 2)</f>
        <v>18.2</v>
      </c>
      <c r="T117">
        <f>Source!X37</f>
        <v>320.87</v>
      </c>
      <c r="U117">
        <f>ROUND((Source!FY37/100)*((ROUND(Source!AF37*Source!I37, 2)+ROUND(Source!AE37*Source!I37, 2))), 2)</f>
        <v>12.46</v>
      </c>
      <c r="V117">
        <f>Source!Y37</f>
        <v>219.67</v>
      </c>
    </row>
    <row r="118" spans="1:26" ht="14.4">
      <c r="A118" s="54"/>
      <c r="B118" s="55"/>
      <c r="C118" s="55" t="s">
        <v>1158</v>
      </c>
      <c r="D118" s="35"/>
      <c r="E118" s="68"/>
      <c r="F118" s="36">
        <f>Source!AO37</f>
        <v>7.25</v>
      </c>
      <c r="G118" s="63" t="str">
        <f>Source!DG37</f>
        <v/>
      </c>
      <c r="H118" s="66">
        <f>ROUND(Source!AF37*Source!I37, 2)</f>
        <v>14</v>
      </c>
      <c r="I118" s="63"/>
      <c r="J118" s="63">
        <f>IF(Source!BA37&lt;&gt; 0, Source!BA37, 1)</f>
        <v>17.63</v>
      </c>
      <c r="K118" s="66">
        <f>Source!S37</f>
        <v>246.82</v>
      </c>
      <c r="L118" s="39"/>
      <c r="R118">
        <f>H118</f>
        <v>14</v>
      </c>
    </row>
    <row r="119" spans="1:26" ht="14.4">
      <c r="A119" s="54"/>
      <c r="B119" s="55"/>
      <c r="C119" s="55" t="s">
        <v>549</v>
      </c>
      <c r="D119" s="35"/>
      <c r="E119" s="68"/>
      <c r="F119" s="36">
        <f>Source!AM37</f>
        <v>22.44</v>
      </c>
      <c r="G119" s="63" t="str">
        <f>Source!DE37</f>
        <v/>
      </c>
      <c r="H119" s="66">
        <f>ROUND(Source!AD37*Source!I37, 2)</f>
        <v>44</v>
      </c>
      <c r="I119" s="63"/>
      <c r="J119" s="63">
        <f>IF(Source!BB37&lt;&gt; 0, Source!BB37, 1)</f>
        <v>2.1</v>
      </c>
      <c r="K119" s="66">
        <f>Source!Q37</f>
        <v>92.4</v>
      </c>
      <c r="L119" s="39"/>
    </row>
    <row r="120" spans="1:26" ht="14.4">
      <c r="A120" s="54"/>
      <c r="B120" s="55"/>
      <c r="C120" s="55" t="s">
        <v>1159</v>
      </c>
      <c r="D120" s="35" t="s">
        <v>1160</v>
      </c>
      <c r="E120" s="68">
        <f>Source!BZ37</f>
        <v>130</v>
      </c>
      <c r="F120" s="58"/>
      <c r="G120" s="63"/>
      <c r="H120" s="66">
        <f>SUM(S117:S122)</f>
        <v>18.2</v>
      </c>
      <c r="I120" s="40"/>
      <c r="J120" s="64">
        <f>Source!AT37</f>
        <v>130</v>
      </c>
      <c r="K120" s="66">
        <f>SUM(T117:T122)</f>
        <v>320.87</v>
      </c>
      <c r="L120" s="39"/>
    </row>
    <row r="121" spans="1:26" ht="14.4">
      <c r="A121" s="54"/>
      <c r="B121" s="55"/>
      <c r="C121" s="55" t="s">
        <v>1161</v>
      </c>
      <c r="D121" s="35" t="s">
        <v>1160</v>
      </c>
      <c r="E121" s="68">
        <f>Source!CA37</f>
        <v>89</v>
      </c>
      <c r="F121" s="58"/>
      <c r="G121" s="63"/>
      <c r="H121" s="66">
        <f>SUM(U117:U122)</f>
        <v>12.46</v>
      </c>
      <c r="I121" s="40"/>
      <c r="J121" s="64">
        <f>Source!AU37</f>
        <v>89</v>
      </c>
      <c r="K121" s="66">
        <f>SUM(V117:V122)</f>
        <v>219.67</v>
      </c>
      <c r="L121" s="39"/>
    </row>
    <row r="122" spans="1:26" ht="14.4">
      <c r="A122" s="56"/>
      <c r="B122" s="57"/>
      <c r="C122" s="57" t="s">
        <v>1162</v>
      </c>
      <c r="D122" s="41" t="s">
        <v>1163</v>
      </c>
      <c r="E122" s="42">
        <f>Source!AQ37</f>
        <v>0.7</v>
      </c>
      <c r="F122" s="43"/>
      <c r="G122" s="44" t="str">
        <f>Source!DI37</f>
        <v/>
      </c>
      <c r="H122" s="45"/>
      <c r="I122" s="44"/>
      <c r="J122" s="44"/>
      <c r="K122" s="45"/>
      <c r="L122" s="46">
        <f>Source!U37</f>
        <v>1.4</v>
      </c>
    </row>
    <row r="123" spans="1:26" ht="13.8">
      <c r="G123" s="94">
        <f>H118+H119+H120+H121</f>
        <v>88.66</v>
      </c>
      <c r="H123" s="94"/>
      <c r="J123" s="94">
        <f>K118+K119+K120+K121</f>
        <v>879.76</v>
      </c>
      <c r="K123" s="94"/>
      <c r="L123" s="47">
        <f>Source!U37</f>
        <v>1.4</v>
      </c>
      <c r="O123" s="27">
        <f>G123</f>
        <v>88.66</v>
      </c>
      <c r="P123" s="27">
        <f>J123</f>
        <v>879.76</v>
      </c>
      <c r="Q123" s="27">
        <f>L123</f>
        <v>1.4</v>
      </c>
      <c r="W123">
        <f>IF(Source!BI37&lt;=1,H118+H119+H120+H121, 0)</f>
        <v>88.66</v>
      </c>
      <c r="X123">
        <f>IF(Source!BI37=2,H118+H119+H120+H121, 0)</f>
        <v>0</v>
      </c>
      <c r="Y123">
        <f>IF(Source!BI37=3,H118+H119+H120+H121, 0)</f>
        <v>0</v>
      </c>
      <c r="Z123">
        <f>IF(Source!BI37=4,H118+H119+H120+H121, 0)</f>
        <v>0</v>
      </c>
    </row>
    <row r="124" spans="1:26" ht="55.2">
      <c r="A124" s="54" t="str">
        <f>Source!E38</f>
        <v>15</v>
      </c>
      <c r="B124" s="55" t="str">
        <f>Source!F38</f>
        <v>24-02-031-2</v>
      </c>
      <c r="C124" s="55" t="str">
        <f>Source!G38</f>
        <v>Укладка газопроводов из полиэтиленовых труб в траншею со стационарно установленного барабана, диаметр газопровода 110 мм</v>
      </c>
      <c r="D124" s="35" t="str">
        <f>Source!H38</f>
        <v>100 м укладки</v>
      </c>
      <c r="E124" s="68">
        <f>Source!I38</f>
        <v>11.33</v>
      </c>
      <c r="F124" s="36">
        <f>Source!AL38+Source!AM38+Source!AO38</f>
        <v>6576.19</v>
      </c>
      <c r="G124" s="63"/>
      <c r="H124" s="66"/>
      <c r="I124" s="63" t="str">
        <f>Source!BO38</f>
        <v>24-02-031-2</v>
      </c>
      <c r="J124" s="63"/>
      <c r="K124" s="66"/>
      <c r="L124" s="39"/>
      <c r="S124">
        <f>ROUND((Source!FX38/100)*((ROUND(Source!AF38*Source!I38, 2)+ROUND(Source!AE38*Source!I38, 2))), 2)</f>
        <v>883.74</v>
      </c>
      <c r="T124">
        <f>Source!X38</f>
        <v>15580.33</v>
      </c>
      <c r="U124">
        <f>ROUND((Source!FY38/100)*((ROUND(Source!AF38*Source!I38, 2)+ROUND(Source!AE38*Source!I38, 2))), 2)</f>
        <v>605.02</v>
      </c>
      <c r="V124">
        <f>Source!Y38</f>
        <v>10666.53</v>
      </c>
    </row>
    <row r="125" spans="1:26" ht="14.4">
      <c r="A125" s="54"/>
      <c r="B125" s="55"/>
      <c r="C125" s="55" t="s">
        <v>1158</v>
      </c>
      <c r="D125" s="35"/>
      <c r="E125" s="68"/>
      <c r="F125" s="36">
        <f>Source!AO38</f>
        <v>59.7</v>
      </c>
      <c r="G125" s="63" t="str">
        <f>Source!DG38</f>
        <v/>
      </c>
      <c r="H125" s="66">
        <f>ROUND(Source!AF38*Source!I38, 2)</f>
        <v>679.8</v>
      </c>
      <c r="I125" s="63"/>
      <c r="J125" s="63">
        <f>IF(Source!BA38&lt;&gt; 0, Source!BA38, 1)</f>
        <v>17.63</v>
      </c>
      <c r="K125" s="66">
        <f>Source!S38</f>
        <v>11984.87</v>
      </c>
      <c r="L125" s="39"/>
      <c r="R125">
        <f>H125</f>
        <v>679.8</v>
      </c>
    </row>
    <row r="126" spans="1:26" ht="14.4">
      <c r="A126" s="54"/>
      <c r="B126" s="55"/>
      <c r="C126" s="55" t="s">
        <v>549</v>
      </c>
      <c r="D126" s="35"/>
      <c r="E126" s="68"/>
      <c r="F126" s="36">
        <f>Source!AM38</f>
        <v>65.7</v>
      </c>
      <c r="G126" s="63" t="str">
        <f>Source!DE38</f>
        <v/>
      </c>
      <c r="H126" s="66">
        <f>ROUND(Source!AD38*Source!I38, 2)</f>
        <v>747.78</v>
      </c>
      <c r="I126" s="63"/>
      <c r="J126" s="63">
        <f>IF(Source!BB38&lt;&gt; 0, Source!BB38, 1)</f>
        <v>1.99</v>
      </c>
      <c r="K126" s="66">
        <f>Source!Q38</f>
        <v>1488.08</v>
      </c>
      <c r="L126" s="39"/>
    </row>
    <row r="127" spans="1:26" ht="14.4">
      <c r="A127" s="54"/>
      <c r="B127" s="55"/>
      <c r="C127" s="55" t="s">
        <v>1165</v>
      </c>
      <c r="D127" s="35"/>
      <c r="E127" s="68"/>
      <c r="F127" s="36">
        <f>Source!AL38</f>
        <v>6450.79</v>
      </c>
      <c r="G127" s="63" t="str">
        <f>Source!DD38</f>
        <v/>
      </c>
      <c r="H127" s="66">
        <f>ROUND(Source!AC38*Source!I38, 2)</f>
        <v>73089.83</v>
      </c>
      <c r="I127" s="63"/>
      <c r="J127" s="63">
        <f>IF(Source!BC38&lt;&gt; 0, Source!BC38, 1)</f>
        <v>3.28</v>
      </c>
      <c r="K127" s="66">
        <f>Source!P38</f>
        <v>239734.64</v>
      </c>
      <c r="L127" s="39"/>
    </row>
    <row r="128" spans="1:26" ht="14.4">
      <c r="A128" s="54"/>
      <c r="B128" s="55"/>
      <c r="C128" s="55" t="s">
        <v>1159</v>
      </c>
      <c r="D128" s="35" t="s">
        <v>1160</v>
      </c>
      <c r="E128" s="68">
        <f>Source!BZ38</f>
        <v>130</v>
      </c>
      <c r="F128" s="58"/>
      <c r="G128" s="63"/>
      <c r="H128" s="66">
        <f>SUM(S124:S130)</f>
        <v>883.74</v>
      </c>
      <c r="I128" s="40"/>
      <c r="J128" s="64">
        <f>Source!AT38</f>
        <v>130</v>
      </c>
      <c r="K128" s="66">
        <f>SUM(T124:T130)</f>
        <v>15580.33</v>
      </c>
      <c r="L128" s="39"/>
    </row>
    <row r="129" spans="1:26" ht="14.4">
      <c r="A129" s="54"/>
      <c r="B129" s="55"/>
      <c r="C129" s="55" t="s">
        <v>1161</v>
      </c>
      <c r="D129" s="35" t="s">
        <v>1160</v>
      </c>
      <c r="E129" s="68">
        <f>Source!CA38</f>
        <v>89</v>
      </c>
      <c r="F129" s="58"/>
      <c r="G129" s="63"/>
      <c r="H129" s="66">
        <f>SUM(U124:U130)</f>
        <v>605.02</v>
      </c>
      <c r="I129" s="40"/>
      <c r="J129" s="64">
        <f>Source!AU38</f>
        <v>89</v>
      </c>
      <c r="K129" s="66">
        <f>SUM(V124:V130)</f>
        <v>10666.53</v>
      </c>
      <c r="L129" s="39"/>
    </row>
    <row r="130" spans="1:26" ht="14.4">
      <c r="A130" s="56"/>
      <c r="B130" s="57"/>
      <c r="C130" s="57" t="s">
        <v>1162</v>
      </c>
      <c r="D130" s="41" t="s">
        <v>1163</v>
      </c>
      <c r="E130" s="42">
        <f>Source!AQ38</f>
        <v>6</v>
      </c>
      <c r="F130" s="43"/>
      <c r="G130" s="44" t="str">
        <f>Source!DI38</f>
        <v/>
      </c>
      <c r="H130" s="45"/>
      <c r="I130" s="44"/>
      <c r="J130" s="44"/>
      <c r="K130" s="45"/>
      <c r="L130" s="46">
        <f>Source!U38</f>
        <v>67.98</v>
      </c>
    </row>
    <row r="131" spans="1:26" ht="13.8">
      <c r="G131" s="94">
        <f>H125+H126+H127+H128+H129</f>
        <v>76006.170000000013</v>
      </c>
      <c r="H131" s="94"/>
      <c r="J131" s="94">
        <f>K125+K126+K127+K128+K129</f>
        <v>279454.45000000007</v>
      </c>
      <c r="K131" s="94"/>
      <c r="L131" s="47">
        <f>Source!U38</f>
        <v>67.98</v>
      </c>
      <c r="O131" s="27">
        <f>G131</f>
        <v>76006.170000000013</v>
      </c>
      <c r="P131" s="27">
        <f>J131</f>
        <v>279454.45000000007</v>
      </c>
      <c r="Q131" s="27">
        <f>L131</f>
        <v>67.98</v>
      </c>
      <c r="W131">
        <f>IF(Source!BI38&lt;=1,H125+H126+H127+H128+H129, 0)</f>
        <v>76006.170000000013</v>
      </c>
      <c r="X131">
        <f>IF(Source!BI38=2,H125+H126+H127+H128+H129, 0)</f>
        <v>0</v>
      </c>
      <c r="Y131">
        <f>IF(Source!BI38=3,H125+H126+H127+H128+H129, 0)</f>
        <v>0</v>
      </c>
      <c r="Z131">
        <f>IF(Source!BI38=4,H125+H126+H127+H128+H129, 0)</f>
        <v>0</v>
      </c>
    </row>
    <row r="132" spans="1:26" ht="41.4">
      <c r="A132" s="56" t="str">
        <f>Source!E39</f>
        <v>16</v>
      </c>
      <c r="B132" s="57" t="str">
        <f>Source!F39</f>
        <v>507-0595</v>
      </c>
      <c r="C132" s="57" t="str">
        <f>Source!G39</f>
        <v>Трубы напорные из полиэтилена низкого давления среднего типа, наружным диаметром 110 мм</v>
      </c>
      <c r="D132" s="41" t="str">
        <f>Source!H39</f>
        <v>10 м</v>
      </c>
      <c r="E132" s="42">
        <f>Source!I39</f>
        <v>-113.3</v>
      </c>
      <c r="F132" s="43">
        <f>Source!AL39</f>
        <v>645</v>
      </c>
      <c r="G132" s="44" t="str">
        <f>Source!DD39</f>
        <v/>
      </c>
      <c r="H132" s="45">
        <f>ROUND(Source!AC39*Source!I39, 2)</f>
        <v>-73078.5</v>
      </c>
      <c r="I132" s="44" t="str">
        <f>Source!BO39</f>
        <v>507-0595</v>
      </c>
      <c r="J132" s="44">
        <f>IF(Source!BC39&lt;&gt; 0, Source!BC39, 1)</f>
        <v>3.28</v>
      </c>
      <c r="K132" s="45">
        <f>Source!P39</f>
        <v>-239697.48</v>
      </c>
      <c r="L132" s="50"/>
      <c r="S132">
        <f>ROUND((Source!FX39/100)*((ROUND(Source!AF39*Source!I39, 2)+ROUND(Source!AE39*Source!I39, 2))), 2)</f>
        <v>0</v>
      </c>
      <c r="T132">
        <f>Source!X39</f>
        <v>0</v>
      </c>
      <c r="U132">
        <f>ROUND((Source!FY39/100)*((ROUND(Source!AF39*Source!I39, 2)+ROUND(Source!AE39*Source!I39, 2))), 2)</f>
        <v>0</v>
      </c>
      <c r="V132">
        <f>Source!Y39</f>
        <v>0</v>
      </c>
    </row>
    <row r="133" spans="1:26" ht="13.8">
      <c r="G133" s="94">
        <f>H132</f>
        <v>-73078.5</v>
      </c>
      <c r="H133" s="94"/>
      <c r="J133" s="94">
        <f>K132</f>
        <v>-239697.48</v>
      </c>
      <c r="K133" s="94"/>
      <c r="L133" s="47">
        <f>Source!U39</f>
        <v>0</v>
      </c>
      <c r="O133" s="27">
        <f>G133</f>
        <v>-73078.5</v>
      </c>
      <c r="P133" s="27">
        <f>J133</f>
        <v>-239697.48</v>
      </c>
      <c r="Q133" s="27">
        <f>L133</f>
        <v>0</v>
      </c>
      <c r="W133">
        <f>IF(Source!BI39&lt;=1,H132, 0)</f>
        <v>0</v>
      </c>
      <c r="X133">
        <f>IF(Source!BI39=2,H132, 0)</f>
        <v>-73078.5</v>
      </c>
      <c r="Y133">
        <f>IF(Source!BI39=3,H132, 0)</f>
        <v>0</v>
      </c>
      <c r="Z133">
        <f>IF(Source!BI39=4,H132, 0)</f>
        <v>0</v>
      </c>
    </row>
    <row r="134" spans="1:26" ht="41.4">
      <c r="A134" s="54" t="str">
        <f>Source!E40</f>
        <v>17</v>
      </c>
      <c r="B134" s="55" t="str">
        <f>Source!F40</f>
        <v>507-3759</v>
      </c>
      <c r="C134" s="55" t="str">
        <f>Source!G40</f>
        <v>Труба напорная из полиэтилена PE 100 для газопроводов ПЭ100 SDR17,6, размером 110х6,3 мм (ГОСТ Р 50838-95)</v>
      </c>
      <c r="D134" s="35" t="str">
        <f>Source!H40</f>
        <v>м</v>
      </c>
      <c r="E134" s="68">
        <f>Source!I40</f>
        <v>1152.5</v>
      </c>
      <c r="F134" s="36">
        <f>Source!AL40</f>
        <v>127.39</v>
      </c>
      <c r="G134" s="63" t="str">
        <f>Source!DD40</f>
        <v/>
      </c>
      <c r="H134" s="66">
        <f>ROUND(Source!AC40*Source!I40, 2)</f>
        <v>146367.5</v>
      </c>
      <c r="I134" s="63" t="str">
        <f>Source!BO40</f>
        <v>507-3759</v>
      </c>
      <c r="J134" s="63">
        <f>IF(Source!BC40&lt;&gt; 0, Source!BC40, 1)</f>
        <v>1.84</v>
      </c>
      <c r="K134" s="66">
        <f>Source!P40</f>
        <v>269316.2</v>
      </c>
      <c r="L134" s="39"/>
      <c r="S134">
        <f>ROUND((Source!FX40/100)*((ROUND(Source!AF40*Source!I40, 2)+ROUND(Source!AE40*Source!I40, 2))), 2)</f>
        <v>0</v>
      </c>
      <c r="T134">
        <f>Source!X40</f>
        <v>0</v>
      </c>
      <c r="U134">
        <f>ROUND((Source!FY40/100)*((ROUND(Source!AF40*Source!I40, 2)+ROUND(Source!AE40*Source!I40, 2))), 2)</f>
        <v>0</v>
      </c>
      <c r="V134">
        <f>Source!Y40</f>
        <v>0</v>
      </c>
    </row>
    <row r="135" spans="1:26">
      <c r="A135" s="29"/>
      <c r="B135" s="29"/>
      <c r="C135" s="30" t="str">
        <f>"Объем: "&amp;Source!I40&amp;"=1133+"&amp;"19,5"</f>
        <v>Объем: 1152,5=1133+19,5</v>
      </c>
      <c r="D135" s="29"/>
      <c r="E135" s="29"/>
      <c r="F135" s="29"/>
      <c r="G135" s="29"/>
      <c r="H135" s="29"/>
      <c r="I135" s="29"/>
      <c r="J135" s="29"/>
      <c r="K135" s="29"/>
      <c r="L135" s="29"/>
    </row>
    <row r="136" spans="1:26" ht="13.8">
      <c r="G136" s="94">
        <f>H134</f>
        <v>146367.5</v>
      </c>
      <c r="H136" s="94"/>
      <c r="J136" s="94">
        <f>K134</f>
        <v>269316.2</v>
      </c>
      <c r="K136" s="94"/>
      <c r="L136" s="47">
        <f>Source!U40</f>
        <v>0</v>
      </c>
      <c r="O136" s="27">
        <f>G136</f>
        <v>146367.5</v>
      </c>
      <c r="P136" s="27">
        <f>J136</f>
        <v>269316.2</v>
      </c>
      <c r="Q136" s="27">
        <f>L136</f>
        <v>0</v>
      </c>
      <c r="W136">
        <f>IF(Source!BI40&lt;=1,H134, 0)</f>
        <v>0</v>
      </c>
      <c r="X136">
        <f>IF(Source!BI40=2,H134, 0)</f>
        <v>146367.5</v>
      </c>
      <c r="Y136">
        <f>IF(Source!BI40=3,H134, 0)</f>
        <v>0</v>
      </c>
      <c r="Z136">
        <f>IF(Source!BI40=4,H134, 0)</f>
        <v>0</v>
      </c>
    </row>
    <row r="137" spans="1:26" ht="27.6">
      <c r="A137" s="54" t="str">
        <f>Source!E41</f>
        <v>18</v>
      </c>
      <c r="B137" s="55" t="str">
        <f>Source!F41</f>
        <v>24-02-004-2</v>
      </c>
      <c r="C137" s="55" t="str">
        <f>Source!G41</f>
        <v>Механическая резка полиэтиленовых труб, диаметр труб 110 мм</v>
      </c>
      <c r="D137" s="35" t="str">
        <f>Source!H41</f>
        <v>1 КОНЕЦ</v>
      </c>
      <c r="E137" s="68">
        <f>Source!I41</f>
        <v>5</v>
      </c>
      <c r="F137" s="36">
        <f>Source!AL41+Source!AM41+Source!AO41</f>
        <v>3.7299999999999995</v>
      </c>
      <c r="G137" s="63"/>
      <c r="H137" s="66"/>
      <c r="I137" s="63" t="str">
        <f>Source!BO41</f>
        <v>24-02-004-2</v>
      </c>
      <c r="J137" s="63"/>
      <c r="K137" s="66"/>
      <c r="L137" s="39"/>
      <c r="S137">
        <f>ROUND((Source!FX41/100)*((ROUND(Source!AF41*Source!I41, 2)+ROUND(Source!AE41*Source!I41, 2))), 2)</f>
        <v>6.5</v>
      </c>
      <c r="T137">
        <f>Source!X41</f>
        <v>114.6</v>
      </c>
      <c r="U137">
        <f>ROUND((Source!FY41/100)*((ROUND(Source!AF41*Source!I41, 2)+ROUND(Source!AE41*Source!I41, 2))), 2)</f>
        <v>4.45</v>
      </c>
      <c r="V137">
        <f>Source!Y41</f>
        <v>78.45</v>
      </c>
    </row>
    <row r="138" spans="1:26" ht="14.4">
      <c r="A138" s="54"/>
      <c r="B138" s="55"/>
      <c r="C138" s="55" t="s">
        <v>1158</v>
      </c>
      <c r="D138" s="35"/>
      <c r="E138" s="68"/>
      <c r="F138" s="36">
        <f>Source!AO41</f>
        <v>0.72</v>
      </c>
      <c r="G138" s="63" t="str">
        <f>Source!DG41</f>
        <v/>
      </c>
      <c r="H138" s="66">
        <f>ROUND(Source!AF41*Source!I41, 2)</f>
        <v>5</v>
      </c>
      <c r="I138" s="63"/>
      <c r="J138" s="63">
        <f>IF(Source!BA41&lt;&gt; 0, Source!BA41, 1)</f>
        <v>17.63</v>
      </c>
      <c r="K138" s="66">
        <f>Source!S41</f>
        <v>88.15</v>
      </c>
      <c r="L138" s="39"/>
      <c r="R138">
        <f>H138</f>
        <v>5</v>
      </c>
    </row>
    <row r="139" spans="1:26" ht="14.4">
      <c r="A139" s="54"/>
      <c r="B139" s="55"/>
      <c r="C139" s="55" t="s">
        <v>549</v>
      </c>
      <c r="D139" s="35"/>
      <c r="E139" s="68"/>
      <c r="F139" s="36">
        <f>Source!AM41</f>
        <v>3.01</v>
      </c>
      <c r="G139" s="63" t="str">
        <f>Source!DE41</f>
        <v/>
      </c>
      <c r="H139" s="66">
        <f>ROUND(Source!AD41*Source!I41, 2)</f>
        <v>15</v>
      </c>
      <c r="I139" s="63"/>
      <c r="J139" s="63">
        <f>IF(Source!BB41&lt;&gt; 0, Source!BB41, 1)</f>
        <v>1.98</v>
      </c>
      <c r="K139" s="66">
        <f>Source!Q41</f>
        <v>29.7</v>
      </c>
      <c r="L139" s="39"/>
    </row>
    <row r="140" spans="1:26" ht="14.4">
      <c r="A140" s="54"/>
      <c r="B140" s="55"/>
      <c r="C140" s="55" t="s">
        <v>1159</v>
      </c>
      <c r="D140" s="35" t="s">
        <v>1160</v>
      </c>
      <c r="E140" s="68">
        <f>Source!BZ41</f>
        <v>130</v>
      </c>
      <c r="F140" s="58"/>
      <c r="G140" s="63"/>
      <c r="H140" s="66">
        <f>SUM(S137:S142)</f>
        <v>6.5</v>
      </c>
      <c r="I140" s="40"/>
      <c r="J140" s="64">
        <f>Source!AT41</f>
        <v>130</v>
      </c>
      <c r="K140" s="66">
        <f>SUM(T137:T142)</f>
        <v>114.6</v>
      </c>
      <c r="L140" s="39"/>
    </row>
    <row r="141" spans="1:26" ht="14.4">
      <c r="A141" s="54"/>
      <c r="B141" s="55"/>
      <c r="C141" s="55" t="s">
        <v>1161</v>
      </c>
      <c r="D141" s="35" t="s">
        <v>1160</v>
      </c>
      <c r="E141" s="68">
        <f>Source!CA41</f>
        <v>89</v>
      </c>
      <c r="F141" s="58"/>
      <c r="G141" s="63"/>
      <c r="H141" s="66">
        <f>SUM(U137:U142)</f>
        <v>4.45</v>
      </c>
      <c r="I141" s="40"/>
      <c r="J141" s="64">
        <f>Source!AU41</f>
        <v>89</v>
      </c>
      <c r="K141" s="66">
        <f>SUM(V137:V142)</f>
        <v>78.45</v>
      </c>
      <c r="L141" s="39"/>
    </row>
    <row r="142" spans="1:26" ht="14.4">
      <c r="A142" s="56"/>
      <c r="B142" s="57"/>
      <c r="C142" s="57" t="s">
        <v>1162</v>
      </c>
      <c r="D142" s="41" t="s">
        <v>1163</v>
      </c>
      <c r="E142" s="42">
        <f>Source!AQ41</f>
        <v>0.08</v>
      </c>
      <c r="F142" s="43"/>
      <c r="G142" s="44" t="str">
        <f>Source!DI41</f>
        <v/>
      </c>
      <c r="H142" s="45"/>
      <c r="I142" s="44"/>
      <c r="J142" s="44"/>
      <c r="K142" s="45"/>
      <c r="L142" s="46">
        <f>Source!U41</f>
        <v>0.4</v>
      </c>
    </row>
    <row r="143" spans="1:26" ht="13.8">
      <c r="G143" s="94">
        <f>H138+H139+H140+H141</f>
        <v>30.95</v>
      </c>
      <c r="H143" s="94"/>
      <c r="J143" s="94">
        <f>K138+K139+K140+K141</f>
        <v>310.89999999999998</v>
      </c>
      <c r="K143" s="94"/>
      <c r="L143" s="47">
        <f>Source!U41</f>
        <v>0.4</v>
      </c>
      <c r="O143" s="27">
        <f>G143</f>
        <v>30.95</v>
      </c>
      <c r="P143" s="27">
        <f>J143</f>
        <v>310.89999999999998</v>
      </c>
      <c r="Q143" s="27">
        <f>L143</f>
        <v>0.4</v>
      </c>
      <c r="W143">
        <f>IF(Source!BI41&lt;=1,H138+H139+H140+H141, 0)</f>
        <v>30.95</v>
      </c>
      <c r="X143">
        <f>IF(Source!BI41=2,H138+H139+H140+H141, 0)</f>
        <v>0</v>
      </c>
      <c r="Y143">
        <f>IF(Source!BI41=3,H138+H139+H140+H141, 0)</f>
        <v>0</v>
      </c>
      <c r="Z143">
        <f>IF(Source!BI41=4,H138+H139+H140+H141, 0)</f>
        <v>0</v>
      </c>
    </row>
    <row r="144" spans="1:26" ht="55.2">
      <c r="A144" s="54" t="str">
        <f>Source!E42</f>
        <v>19</v>
      </c>
      <c r="B144" s="55" t="str">
        <f>Source!F42</f>
        <v>24-02-001-10</v>
      </c>
      <c r="C144" s="55" t="str">
        <f>Source!G42</f>
        <v>Сварка «встык» полиэтиленовых труб нагревательным элементом при автоматическом управлении процессом сварки, диаметр труб 110 мм</v>
      </c>
      <c r="D144" s="35" t="str">
        <f>Source!H42</f>
        <v>1 соединение</v>
      </c>
      <c r="E144" s="68">
        <f>Source!I42</f>
        <v>11</v>
      </c>
      <c r="F144" s="36">
        <f>Source!AL42+Source!AM42+Source!AO42</f>
        <v>43.82</v>
      </c>
      <c r="G144" s="63"/>
      <c r="H144" s="66"/>
      <c r="I144" s="63" t="str">
        <f>Source!BO42</f>
        <v>24-02-001-10</v>
      </c>
      <c r="J144" s="63"/>
      <c r="K144" s="66"/>
      <c r="L144" s="39"/>
      <c r="S144">
        <f>ROUND((Source!FX42/100)*((ROUND(Source!AF42*Source!I42, 2)+ROUND(Source!AE42*Source!I42, 2))), 2)</f>
        <v>157.30000000000001</v>
      </c>
      <c r="T144">
        <f>Source!X42</f>
        <v>2773.2</v>
      </c>
      <c r="U144">
        <f>ROUND((Source!FY42/100)*((ROUND(Source!AF42*Source!I42, 2)+ROUND(Source!AE42*Source!I42, 2))), 2)</f>
        <v>107.69</v>
      </c>
      <c r="V144">
        <f>Source!Y42</f>
        <v>1898.57</v>
      </c>
    </row>
    <row r="145" spans="1:26" ht="14.4">
      <c r="A145" s="54"/>
      <c r="B145" s="55"/>
      <c r="C145" s="55" t="s">
        <v>1158</v>
      </c>
      <c r="D145" s="35"/>
      <c r="E145" s="68"/>
      <c r="F145" s="36">
        <f>Source!AO42</f>
        <v>10.57</v>
      </c>
      <c r="G145" s="63" t="str">
        <f>Source!DG42</f>
        <v/>
      </c>
      <c r="H145" s="66">
        <f>ROUND(Source!AF42*Source!I42, 2)</f>
        <v>121</v>
      </c>
      <c r="I145" s="63"/>
      <c r="J145" s="63">
        <f>IF(Source!BA42&lt;&gt; 0, Source!BA42, 1)</f>
        <v>17.63</v>
      </c>
      <c r="K145" s="66">
        <f>Source!S42</f>
        <v>2133.23</v>
      </c>
      <c r="L145" s="39"/>
      <c r="R145">
        <f>H145</f>
        <v>121</v>
      </c>
    </row>
    <row r="146" spans="1:26" ht="14.4">
      <c r="A146" s="54"/>
      <c r="B146" s="55"/>
      <c r="C146" s="55" t="s">
        <v>549</v>
      </c>
      <c r="D146" s="35"/>
      <c r="E146" s="68"/>
      <c r="F146" s="36">
        <f>Source!AM42</f>
        <v>33.25</v>
      </c>
      <c r="G146" s="63" t="str">
        <f>Source!DE42</f>
        <v/>
      </c>
      <c r="H146" s="66">
        <f>ROUND(Source!AD42*Source!I42, 2)</f>
        <v>363</v>
      </c>
      <c r="I146" s="63"/>
      <c r="J146" s="63">
        <f>IF(Source!BB42&lt;&gt; 0, Source!BB42, 1)</f>
        <v>2.1</v>
      </c>
      <c r="K146" s="66">
        <f>Source!Q42</f>
        <v>762.3</v>
      </c>
      <c r="L146" s="39"/>
    </row>
    <row r="147" spans="1:26" ht="14.4">
      <c r="A147" s="54"/>
      <c r="B147" s="55"/>
      <c r="C147" s="55" t="s">
        <v>1159</v>
      </c>
      <c r="D147" s="35" t="s">
        <v>1160</v>
      </c>
      <c r="E147" s="68">
        <f>Source!BZ42</f>
        <v>130</v>
      </c>
      <c r="F147" s="58"/>
      <c r="G147" s="63"/>
      <c r="H147" s="66">
        <f>SUM(S144:S149)</f>
        <v>157.30000000000001</v>
      </c>
      <c r="I147" s="40"/>
      <c r="J147" s="64">
        <f>Source!AT42</f>
        <v>130</v>
      </c>
      <c r="K147" s="66">
        <f>SUM(T144:T149)</f>
        <v>2773.2</v>
      </c>
      <c r="L147" s="39"/>
    </row>
    <row r="148" spans="1:26" ht="14.4">
      <c r="A148" s="54"/>
      <c r="B148" s="55"/>
      <c r="C148" s="55" t="s">
        <v>1161</v>
      </c>
      <c r="D148" s="35" t="s">
        <v>1160</v>
      </c>
      <c r="E148" s="68">
        <f>Source!CA42</f>
        <v>89</v>
      </c>
      <c r="F148" s="58"/>
      <c r="G148" s="63"/>
      <c r="H148" s="66">
        <f>SUM(U144:U149)</f>
        <v>107.69</v>
      </c>
      <c r="I148" s="40"/>
      <c r="J148" s="64">
        <f>Source!AU42</f>
        <v>89</v>
      </c>
      <c r="K148" s="66">
        <f>SUM(V144:V149)</f>
        <v>1898.57</v>
      </c>
      <c r="L148" s="39"/>
    </row>
    <row r="149" spans="1:26" ht="14.4">
      <c r="A149" s="56"/>
      <c r="B149" s="57"/>
      <c r="C149" s="57" t="s">
        <v>1162</v>
      </c>
      <c r="D149" s="41" t="s">
        <v>1163</v>
      </c>
      <c r="E149" s="42">
        <f>Source!AQ42</f>
        <v>1.02</v>
      </c>
      <c r="F149" s="43"/>
      <c r="G149" s="44" t="str">
        <f>Source!DI42</f>
        <v/>
      </c>
      <c r="H149" s="45"/>
      <c r="I149" s="44"/>
      <c r="J149" s="44"/>
      <c r="K149" s="45"/>
      <c r="L149" s="46">
        <f>Source!U42</f>
        <v>11.22</v>
      </c>
    </row>
    <row r="150" spans="1:26" ht="13.8">
      <c r="G150" s="94">
        <f>H145+H146+H147+H148</f>
        <v>748.99</v>
      </c>
      <c r="H150" s="94"/>
      <c r="J150" s="94">
        <f>K145+K146+K147+K148</f>
        <v>7567.2999999999993</v>
      </c>
      <c r="K150" s="94"/>
      <c r="L150" s="47">
        <f>Source!U42</f>
        <v>11.22</v>
      </c>
      <c r="O150" s="27">
        <f>G150</f>
        <v>748.99</v>
      </c>
      <c r="P150" s="27">
        <f>J150</f>
        <v>7567.2999999999993</v>
      </c>
      <c r="Q150" s="27">
        <f>L150</f>
        <v>11.22</v>
      </c>
      <c r="W150">
        <f>IF(Source!BI42&lt;=1,H145+H146+H147+H148, 0)</f>
        <v>748.99</v>
      </c>
      <c r="X150">
        <f>IF(Source!BI42=2,H145+H146+H147+H148, 0)</f>
        <v>0</v>
      </c>
      <c r="Y150">
        <f>IF(Source!BI42=3,H145+H146+H147+H148, 0)</f>
        <v>0</v>
      </c>
      <c r="Z150">
        <f>IF(Source!BI42=4,H145+H146+H147+H148, 0)</f>
        <v>0</v>
      </c>
    </row>
    <row r="151" spans="1:26" ht="69">
      <c r="A151" s="54" t="str">
        <f>Source!E43</f>
        <v>20</v>
      </c>
      <c r="B151" s="55" t="str">
        <f>Source!F43</f>
        <v>24-02-002-8</v>
      </c>
      <c r="C151" s="55" t="str">
        <f>Source!G43</f>
        <v>Сварка полиэтиленовых труб при помощи соединительных деталей с закладными нагревателями и использованием двух комплектов оборудования, диаметр труб 110 мм</v>
      </c>
      <c r="D151" s="35" t="str">
        <f>Source!H43</f>
        <v>1 соединение</v>
      </c>
      <c r="E151" s="68">
        <f>Source!I43</f>
        <v>2</v>
      </c>
      <c r="F151" s="36">
        <f>Source!AL43+Source!AM43+Source!AO43</f>
        <v>357.32</v>
      </c>
      <c r="G151" s="63"/>
      <c r="H151" s="66"/>
      <c r="I151" s="63" t="str">
        <f>Source!BO43</f>
        <v>24-02-002-8</v>
      </c>
      <c r="J151" s="63"/>
      <c r="K151" s="66"/>
      <c r="L151" s="39"/>
      <c r="S151">
        <f>ROUND((Source!FX43/100)*((ROUND(Source!AF43*Source!I43, 2)+ROUND(Source!AE43*Source!I43, 2))), 2)</f>
        <v>39</v>
      </c>
      <c r="T151">
        <f>Source!X43</f>
        <v>687.57</v>
      </c>
      <c r="U151">
        <f>ROUND((Source!FY43/100)*((ROUND(Source!AF43*Source!I43, 2)+ROUND(Source!AE43*Source!I43, 2))), 2)</f>
        <v>26.7</v>
      </c>
      <c r="V151">
        <f>Source!Y43</f>
        <v>470.72</v>
      </c>
    </row>
    <row r="152" spans="1:26" ht="14.4">
      <c r="A152" s="54"/>
      <c r="B152" s="55"/>
      <c r="C152" s="55" t="s">
        <v>1158</v>
      </c>
      <c r="D152" s="35"/>
      <c r="E152" s="68"/>
      <c r="F152" s="36">
        <f>Source!AO43</f>
        <v>15.13</v>
      </c>
      <c r="G152" s="63" t="str">
        <f>Source!DG43</f>
        <v/>
      </c>
      <c r="H152" s="66">
        <f>ROUND(Source!AF43*Source!I43, 2)</f>
        <v>30</v>
      </c>
      <c r="I152" s="63"/>
      <c r="J152" s="63">
        <f>IF(Source!BA43&lt;&gt; 0, Source!BA43, 1)</f>
        <v>17.63</v>
      </c>
      <c r="K152" s="66">
        <f>Source!S43</f>
        <v>528.9</v>
      </c>
      <c r="L152" s="39"/>
      <c r="R152">
        <f>H152</f>
        <v>30</v>
      </c>
    </row>
    <row r="153" spans="1:26" ht="14.4">
      <c r="A153" s="54"/>
      <c r="B153" s="55"/>
      <c r="C153" s="55" t="s">
        <v>549</v>
      </c>
      <c r="D153" s="35"/>
      <c r="E153" s="68"/>
      <c r="F153" s="36">
        <f>Source!AM43</f>
        <v>49.67</v>
      </c>
      <c r="G153" s="63" t="str">
        <f>Source!DE43</f>
        <v/>
      </c>
      <c r="H153" s="66">
        <f>ROUND(Source!AD43*Source!I43, 2)</f>
        <v>100</v>
      </c>
      <c r="I153" s="63"/>
      <c r="J153" s="63">
        <f>IF(Source!BB43&lt;&gt; 0, Source!BB43, 1)</f>
        <v>2.1</v>
      </c>
      <c r="K153" s="66">
        <f>Source!Q43</f>
        <v>210</v>
      </c>
      <c r="L153" s="39"/>
    </row>
    <row r="154" spans="1:26" ht="14.4">
      <c r="A154" s="54"/>
      <c r="B154" s="55"/>
      <c r="C154" s="55" t="s">
        <v>1165</v>
      </c>
      <c r="D154" s="35"/>
      <c r="E154" s="68"/>
      <c r="F154" s="36">
        <f>Source!AL43</f>
        <v>292.52</v>
      </c>
      <c r="G154" s="63" t="str">
        <f>Source!DD43</f>
        <v/>
      </c>
      <c r="H154" s="66">
        <f>ROUND(Source!AC43*Source!I43, 2)</f>
        <v>586</v>
      </c>
      <c r="I154" s="63"/>
      <c r="J154" s="63">
        <f>IF(Source!BC43&lt;&gt; 0, Source!BC43, 1)</f>
        <v>2.29</v>
      </c>
      <c r="K154" s="66">
        <f>Source!P43</f>
        <v>1341.94</v>
      </c>
      <c r="L154" s="39"/>
    </row>
    <row r="155" spans="1:26" ht="14.4">
      <c r="A155" s="54"/>
      <c r="B155" s="55"/>
      <c r="C155" s="55" t="s">
        <v>1159</v>
      </c>
      <c r="D155" s="35" t="s">
        <v>1160</v>
      </c>
      <c r="E155" s="68">
        <f>Source!BZ43</f>
        <v>130</v>
      </c>
      <c r="F155" s="58"/>
      <c r="G155" s="63"/>
      <c r="H155" s="66">
        <f>SUM(S151:S157)</f>
        <v>39</v>
      </c>
      <c r="I155" s="40"/>
      <c r="J155" s="64">
        <f>Source!AT43</f>
        <v>130</v>
      </c>
      <c r="K155" s="66">
        <f>SUM(T151:T157)</f>
        <v>687.57</v>
      </c>
      <c r="L155" s="39"/>
    </row>
    <row r="156" spans="1:26" ht="14.4">
      <c r="A156" s="54"/>
      <c r="B156" s="55"/>
      <c r="C156" s="55" t="s">
        <v>1161</v>
      </c>
      <c r="D156" s="35" t="s">
        <v>1160</v>
      </c>
      <c r="E156" s="68">
        <f>Source!CA43</f>
        <v>89</v>
      </c>
      <c r="F156" s="58"/>
      <c r="G156" s="63"/>
      <c r="H156" s="66">
        <f>SUM(U151:U157)</f>
        <v>26.7</v>
      </c>
      <c r="I156" s="40"/>
      <c r="J156" s="64">
        <f>Source!AU43</f>
        <v>89</v>
      </c>
      <c r="K156" s="66">
        <f>SUM(V151:V157)</f>
        <v>470.72</v>
      </c>
      <c r="L156" s="39"/>
    </row>
    <row r="157" spans="1:26" ht="14.4">
      <c r="A157" s="56"/>
      <c r="B157" s="57"/>
      <c r="C157" s="57" t="s">
        <v>1162</v>
      </c>
      <c r="D157" s="41" t="s">
        <v>1163</v>
      </c>
      <c r="E157" s="42">
        <f>Source!AQ43</f>
        <v>1.46</v>
      </c>
      <c r="F157" s="43"/>
      <c r="G157" s="44" t="str">
        <f>Source!DI43</f>
        <v/>
      </c>
      <c r="H157" s="45"/>
      <c r="I157" s="44"/>
      <c r="J157" s="44"/>
      <c r="K157" s="45"/>
      <c r="L157" s="46">
        <f>Source!U43</f>
        <v>2.92</v>
      </c>
    </row>
    <row r="158" spans="1:26" ht="13.8">
      <c r="G158" s="94">
        <f>H152+H153+H154+H155+H156</f>
        <v>781.7</v>
      </c>
      <c r="H158" s="94"/>
      <c r="J158" s="94">
        <f>K152+K153+K154+K155+K156</f>
        <v>3239.13</v>
      </c>
      <c r="K158" s="94"/>
      <c r="L158" s="47">
        <f>Source!U43</f>
        <v>2.92</v>
      </c>
      <c r="O158" s="27">
        <f>G158</f>
        <v>781.7</v>
      </c>
      <c r="P158" s="27">
        <f>J158</f>
        <v>3239.13</v>
      </c>
      <c r="Q158" s="27">
        <f>L158</f>
        <v>2.92</v>
      </c>
      <c r="W158">
        <f>IF(Source!BI43&lt;=1,H152+H153+H154+H155+H156, 0)</f>
        <v>781.7</v>
      </c>
      <c r="X158">
        <f>IF(Source!BI43=2,H152+H153+H154+H155+H156, 0)</f>
        <v>0</v>
      </c>
      <c r="Y158">
        <f>IF(Source!BI43=3,H152+H153+H154+H155+H156, 0)</f>
        <v>0</v>
      </c>
      <c r="Z158">
        <f>IF(Source!BI43=4,H152+H153+H154+H155+H156, 0)</f>
        <v>0</v>
      </c>
    </row>
    <row r="159" spans="1:26" ht="41.4">
      <c r="A159" s="54" t="str">
        <f>Source!E44</f>
        <v>21</v>
      </c>
      <c r="B159" s="55" t="str">
        <f>Source!F44</f>
        <v>24-02-005-3</v>
      </c>
      <c r="C159" s="55" t="str">
        <f>Source!G44</f>
        <v>Установка отвода на газопроводе из полиэтиленовых труб в горизонтальной плоскости, диаметр отвода 110 мм</v>
      </c>
      <c r="D159" s="35" t="str">
        <f>Source!H44</f>
        <v>1 отвод</v>
      </c>
      <c r="E159" s="68">
        <f>Source!I44</f>
        <v>1</v>
      </c>
      <c r="F159" s="36">
        <f>Source!AL44+Source!AM44+Source!AO44</f>
        <v>358.64</v>
      </c>
      <c r="G159" s="63"/>
      <c r="H159" s="66"/>
      <c r="I159" s="63" t="str">
        <f>Source!BO44</f>
        <v>24-02-005-3</v>
      </c>
      <c r="J159" s="63"/>
      <c r="K159" s="66"/>
      <c r="L159" s="39"/>
      <c r="S159">
        <f>ROUND((Source!FX44/100)*((ROUND(Source!AF44*Source!I44, 2)+ROUND(Source!AE44*Source!I44, 2))), 2)</f>
        <v>26</v>
      </c>
      <c r="T159">
        <f>Source!X44</f>
        <v>458.38</v>
      </c>
      <c r="U159">
        <f>ROUND((Source!FY44/100)*((ROUND(Source!AF44*Source!I44, 2)+ROUND(Source!AE44*Source!I44, 2))), 2)</f>
        <v>17.8</v>
      </c>
      <c r="V159">
        <f>Source!Y44</f>
        <v>313.81</v>
      </c>
    </row>
    <row r="160" spans="1:26" ht="14.4">
      <c r="A160" s="54"/>
      <c r="B160" s="55"/>
      <c r="C160" s="55" t="s">
        <v>1158</v>
      </c>
      <c r="D160" s="35"/>
      <c r="E160" s="68"/>
      <c r="F160" s="36">
        <f>Source!AO44</f>
        <v>19.68</v>
      </c>
      <c r="G160" s="63" t="str">
        <f>Source!DG44</f>
        <v/>
      </c>
      <c r="H160" s="66">
        <f>ROUND(Source!AF44*Source!I44, 2)</f>
        <v>20</v>
      </c>
      <c r="I160" s="63"/>
      <c r="J160" s="63">
        <f>IF(Source!BA44&lt;&gt; 0, Source!BA44, 1)</f>
        <v>17.63</v>
      </c>
      <c r="K160" s="66">
        <f>Source!S44</f>
        <v>352.6</v>
      </c>
      <c r="L160" s="39"/>
      <c r="R160">
        <f>H160</f>
        <v>20</v>
      </c>
    </row>
    <row r="161" spans="1:26" ht="14.4">
      <c r="A161" s="54"/>
      <c r="B161" s="55"/>
      <c r="C161" s="55" t="s">
        <v>549</v>
      </c>
      <c r="D161" s="35"/>
      <c r="E161" s="68"/>
      <c r="F161" s="36">
        <f>Source!AM44</f>
        <v>42.12</v>
      </c>
      <c r="G161" s="63" t="str">
        <f>Source!DE44</f>
        <v/>
      </c>
      <c r="H161" s="66">
        <f>ROUND(Source!AD44*Source!I44, 2)</f>
        <v>42</v>
      </c>
      <c r="I161" s="63"/>
      <c r="J161" s="63">
        <f>IF(Source!BB44&lt;&gt; 0, Source!BB44, 1)</f>
        <v>2.14</v>
      </c>
      <c r="K161" s="66">
        <f>Source!Q44</f>
        <v>89.88</v>
      </c>
      <c r="L161" s="39"/>
    </row>
    <row r="162" spans="1:26" ht="14.4">
      <c r="A162" s="54"/>
      <c r="B162" s="55"/>
      <c r="C162" s="55" t="s">
        <v>1165</v>
      </c>
      <c r="D162" s="35"/>
      <c r="E162" s="68"/>
      <c r="F162" s="36">
        <f>Source!AL44</f>
        <v>296.83999999999997</v>
      </c>
      <c r="G162" s="63" t="str">
        <f>Source!DD44</f>
        <v/>
      </c>
      <c r="H162" s="66">
        <f>ROUND(Source!AC44*Source!I44, 2)</f>
        <v>297</v>
      </c>
      <c r="I162" s="63"/>
      <c r="J162" s="63">
        <f>IF(Source!BC44&lt;&gt; 0, Source!BC44, 1)</f>
        <v>2.33</v>
      </c>
      <c r="K162" s="66">
        <f>Source!P44</f>
        <v>692.01</v>
      </c>
      <c r="L162" s="39"/>
    </row>
    <row r="163" spans="1:26" ht="14.4">
      <c r="A163" s="54"/>
      <c r="B163" s="55"/>
      <c r="C163" s="55" t="s">
        <v>1159</v>
      </c>
      <c r="D163" s="35" t="s">
        <v>1160</v>
      </c>
      <c r="E163" s="68">
        <f>Source!BZ44</f>
        <v>130</v>
      </c>
      <c r="F163" s="58"/>
      <c r="G163" s="63"/>
      <c r="H163" s="66">
        <f>SUM(S159:S166)</f>
        <v>26</v>
      </c>
      <c r="I163" s="40"/>
      <c r="J163" s="64">
        <f>Source!AT44</f>
        <v>130</v>
      </c>
      <c r="K163" s="66">
        <f>SUM(T159:T166)</f>
        <v>458.38</v>
      </c>
      <c r="L163" s="39"/>
    </row>
    <row r="164" spans="1:26" ht="14.4">
      <c r="A164" s="54"/>
      <c r="B164" s="55"/>
      <c r="C164" s="55" t="s">
        <v>1161</v>
      </c>
      <c r="D164" s="35" t="s">
        <v>1160</v>
      </c>
      <c r="E164" s="68">
        <f>Source!CA44</f>
        <v>89</v>
      </c>
      <c r="F164" s="58"/>
      <c r="G164" s="63"/>
      <c r="H164" s="66">
        <f>SUM(U159:U166)</f>
        <v>17.8</v>
      </c>
      <c r="I164" s="40"/>
      <c r="J164" s="64">
        <f>Source!AU44</f>
        <v>89</v>
      </c>
      <c r="K164" s="66">
        <f>SUM(V159:V166)</f>
        <v>313.81</v>
      </c>
      <c r="L164" s="39"/>
    </row>
    <row r="165" spans="1:26" ht="14.4">
      <c r="A165" s="54"/>
      <c r="B165" s="55"/>
      <c r="C165" s="55" t="s">
        <v>1162</v>
      </c>
      <c r="D165" s="35" t="s">
        <v>1163</v>
      </c>
      <c r="E165" s="68">
        <f>Source!AQ44</f>
        <v>1.9</v>
      </c>
      <c r="F165" s="36"/>
      <c r="G165" s="63" t="str">
        <f>Source!DI44</f>
        <v/>
      </c>
      <c r="H165" s="66"/>
      <c r="I165" s="63"/>
      <c r="J165" s="63"/>
      <c r="K165" s="66"/>
      <c r="L165" s="51">
        <f>Source!U44</f>
        <v>1.9</v>
      </c>
    </row>
    <row r="166" spans="1:26" ht="41.4">
      <c r="A166" s="56" t="str">
        <f>Source!E45</f>
        <v>21,1</v>
      </c>
      <c r="B166" s="57" t="str">
        <f>Source!F45</f>
        <v>507-9502</v>
      </c>
      <c r="C166" s="57" t="str">
        <f>Source!G45</f>
        <v>Детали соединительные из полиэтилена с удлиненными хвостовиками (тройники, отводы, переходники, заглушки)</v>
      </c>
      <c r="D166" s="41" t="str">
        <f>Source!H45</f>
        <v>шт.</v>
      </c>
      <c r="E166" s="42">
        <f>Source!I45</f>
        <v>1</v>
      </c>
      <c r="F166" s="43">
        <f>Source!AL45+Source!AM45+Source!AO45</f>
        <v>0</v>
      </c>
      <c r="G166" s="52" t="s">
        <v>3</v>
      </c>
      <c r="H166" s="45">
        <f>ROUND(Source!AC45*Source!I45, 2)+ROUND(Source!AD45*Source!I45, 2)+ROUND(Source!AF45*Source!I45, 2)</f>
        <v>0</v>
      </c>
      <c r="I166" s="44"/>
      <c r="J166" s="44">
        <f>IF(Source!BC45&lt;&gt; 0, Source!BC45, 1)</f>
        <v>1</v>
      </c>
      <c r="K166" s="45">
        <f>Source!O45</f>
        <v>0</v>
      </c>
      <c r="L166" s="50"/>
      <c r="S166">
        <f>ROUND((Source!FX45/100)*((ROUND(Source!AF45*Source!I45, 2)+ROUND(Source!AE45*Source!I45, 2))), 2)</f>
        <v>0</v>
      </c>
      <c r="T166">
        <f>Source!X45</f>
        <v>0</v>
      </c>
      <c r="U166">
        <f>ROUND((Source!FY45/100)*((ROUND(Source!AF45*Source!I45, 2)+ROUND(Source!AE45*Source!I45, 2))), 2)</f>
        <v>0</v>
      </c>
      <c r="V166">
        <f>Source!Y45</f>
        <v>0</v>
      </c>
      <c r="W166">
        <f>IF(Source!BI45&lt;=1,H166, 0)</f>
        <v>0</v>
      </c>
      <c r="X166">
        <f>IF(Source!BI45=2,H166, 0)</f>
        <v>0</v>
      </c>
      <c r="Y166">
        <f>IF(Source!BI45=3,H166, 0)</f>
        <v>0</v>
      </c>
      <c r="Z166">
        <f>IF(Source!BI45=4,H166, 0)</f>
        <v>0</v>
      </c>
    </row>
    <row r="167" spans="1:26" ht="13.8">
      <c r="G167" s="94">
        <f>H160+H161+H162+H163+H164+SUM(H166:H166)</f>
        <v>402.8</v>
      </c>
      <c r="H167" s="94"/>
      <c r="J167" s="94">
        <f>K160+K161+K162+K163+K164+SUM(K166:K166)</f>
        <v>1906.6799999999998</v>
      </c>
      <c r="K167" s="94"/>
      <c r="L167" s="47">
        <f>Source!U44</f>
        <v>1.9</v>
      </c>
      <c r="O167" s="27">
        <f>G167</f>
        <v>402.8</v>
      </c>
      <c r="P167" s="27">
        <f>J167</f>
        <v>1906.6799999999998</v>
      </c>
      <c r="Q167" s="27">
        <f>L167</f>
        <v>1.9</v>
      </c>
      <c r="W167">
        <f>IF(Source!BI44&lt;=1,H160+H161+H162+H163+H164, 0)</f>
        <v>402.8</v>
      </c>
      <c r="X167">
        <f>IF(Source!BI44=2,H160+H161+H162+H163+H164, 0)</f>
        <v>0</v>
      </c>
      <c r="Y167">
        <f>IF(Source!BI44=3,H160+H161+H162+H163+H164, 0)</f>
        <v>0</v>
      </c>
      <c r="Z167">
        <f>IF(Source!BI44=4,H160+H161+H162+H163+H164, 0)</f>
        <v>0</v>
      </c>
    </row>
    <row r="168" spans="1:26" ht="41.4">
      <c r="A168" s="56" t="str">
        <f>Source!E46</f>
        <v>22</v>
      </c>
      <c r="B168" s="57" t="str">
        <f>Source!F46</f>
        <v>507-0782</v>
      </c>
      <c r="C168" s="57" t="str">
        <f>Source!G46</f>
        <v>Переход полиэтиленовый с удлиненным хвостовиком SDR 11, 110х63 (ТУ2248-001-18425183-01)</v>
      </c>
      <c r="D168" s="41" t="str">
        <f>Source!H46</f>
        <v>шт.</v>
      </c>
      <c r="E168" s="42">
        <f>Source!I46</f>
        <v>1</v>
      </c>
      <c r="F168" s="43">
        <f>Source!AL46</f>
        <v>105.96</v>
      </c>
      <c r="G168" s="44" t="str">
        <f>Source!DD46</f>
        <v/>
      </c>
      <c r="H168" s="45">
        <f>ROUND(Source!AC46*Source!I46, 2)</f>
        <v>106</v>
      </c>
      <c r="I168" s="44" t="str">
        <f>Source!BO46</f>
        <v>507-0782</v>
      </c>
      <c r="J168" s="44">
        <f>IF(Source!BC46&lt;&gt; 0, Source!BC46, 1)</f>
        <v>2.2200000000000002</v>
      </c>
      <c r="K168" s="45">
        <f>Source!P46</f>
        <v>235.32</v>
      </c>
      <c r="L168" s="50"/>
      <c r="S168">
        <f>ROUND((Source!FX46/100)*((ROUND(Source!AF46*Source!I46, 2)+ROUND(Source!AE46*Source!I46, 2))), 2)</f>
        <v>0</v>
      </c>
      <c r="T168">
        <f>Source!X46</f>
        <v>0</v>
      </c>
      <c r="U168">
        <f>ROUND((Source!FY46/100)*((ROUND(Source!AF46*Source!I46, 2)+ROUND(Source!AE46*Source!I46, 2))), 2)</f>
        <v>0</v>
      </c>
      <c r="V168">
        <f>Source!Y46</f>
        <v>0</v>
      </c>
    </row>
    <row r="169" spans="1:26" ht="13.8">
      <c r="G169" s="94">
        <f>H168</f>
        <v>106</v>
      </c>
      <c r="H169" s="94"/>
      <c r="J169" s="94">
        <f>K168</f>
        <v>235.32</v>
      </c>
      <c r="K169" s="94"/>
      <c r="L169" s="47">
        <f>Source!U46</f>
        <v>0</v>
      </c>
      <c r="O169" s="27">
        <f>G169</f>
        <v>106</v>
      </c>
      <c r="P169" s="27">
        <f>J169</f>
        <v>235.32</v>
      </c>
      <c r="Q169" s="27">
        <f>L169</f>
        <v>0</v>
      </c>
      <c r="W169">
        <f>IF(Source!BI46&lt;=1,H168, 0)</f>
        <v>0</v>
      </c>
      <c r="X169">
        <f>IF(Source!BI46=2,H168, 0)</f>
        <v>106</v>
      </c>
      <c r="Y169">
        <f>IF(Source!BI46=3,H168, 0)</f>
        <v>0</v>
      </c>
      <c r="Z169">
        <f>IF(Source!BI46=4,H168, 0)</f>
        <v>0</v>
      </c>
    </row>
    <row r="170" spans="1:26" ht="41.4">
      <c r="A170" s="54" t="str">
        <f>Source!E47</f>
        <v>23</v>
      </c>
      <c r="B170" s="55" t="str">
        <f>Source!F47</f>
        <v>24-02-005-3</v>
      </c>
      <c r="C170" s="55" t="str">
        <f>Source!G47</f>
        <v>Установка отвода на газопроводе из полиэтиленовых труб в горизонтальной плоскости, диаметр отвода 110 мм</v>
      </c>
      <c r="D170" s="35" t="str">
        <f>Source!H47</f>
        <v>1 отвод</v>
      </c>
      <c r="E170" s="68">
        <f>Source!I47</f>
        <v>4</v>
      </c>
      <c r="F170" s="36">
        <f>Source!AL47+Source!AM47+Source!AO47</f>
        <v>358.64</v>
      </c>
      <c r="G170" s="63"/>
      <c r="H170" s="66"/>
      <c r="I170" s="63" t="str">
        <f>Source!BO47</f>
        <v>24-02-005-3</v>
      </c>
      <c r="J170" s="63"/>
      <c r="K170" s="66"/>
      <c r="L170" s="39"/>
      <c r="S170">
        <f>ROUND((Source!FX47/100)*((ROUND(Source!AF47*Source!I47, 2)+ROUND(Source!AE47*Source!I47, 2))), 2)</f>
        <v>104</v>
      </c>
      <c r="T170">
        <f>Source!X47</f>
        <v>1833.52</v>
      </c>
      <c r="U170">
        <f>ROUND((Source!FY47/100)*((ROUND(Source!AF47*Source!I47, 2)+ROUND(Source!AE47*Source!I47, 2))), 2)</f>
        <v>71.2</v>
      </c>
      <c r="V170">
        <f>Source!Y47</f>
        <v>1255.26</v>
      </c>
    </row>
    <row r="171" spans="1:26" ht="14.4">
      <c r="A171" s="54"/>
      <c r="B171" s="55"/>
      <c r="C171" s="55" t="s">
        <v>1158</v>
      </c>
      <c r="D171" s="35"/>
      <c r="E171" s="68"/>
      <c r="F171" s="36">
        <f>Source!AO47</f>
        <v>19.68</v>
      </c>
      <c r="G171" s="63" t="str">
        <f>Source!DG47</f>
        <v/>
      </c>
      <c r="H171" s="66">
        <f>ROUND(Source!AF47*Source!I47, 2)</f>
        <v>80</v>
      </c>
      <c r="I171" s="63"/>
      <c r="J171" s="63">
        <f>IF(Source!BA47&lt;&gt; 0, Source!BA47, 1)</f>
        <v>17.63</v>
      </c>
      <c r="K171" s="66">
        <f>Source!S47</f>
        <v>1410.4</v>
      </c>
      <c r="L171" s="39"/>
      <c r="R171">
        <f>H171</f>
        <v>80</v>
      </c>
    </row>
    <row r="172" spans="1:26" ht="14.4">
      <c r="A172" s="54"/>
      <c r="B172" s="55"/>
      <c r="C172" s="55" t="s">
        <v>549</v>
      </c>
      <c r="D172" s="35"/>
      <c r="E172" s="68"/>
      <c r="F172" s="36">
        <f>Source!AM47</f>
        <v>42.12</v>
      </c>
      <c r="G172" s="63" t="str">
        <f>Source!DE47</f>
        <v/>
      </c>
      <c r="H172" s="66">
        <f>ROUND(Source!AD47*Source!I47, 2)</f>
        <v>168</v>
      </c>
      <c r="I172" s="63"/>
      <c r="J172" s="63">
        <f>IF(Source!BB47&lt;&gt; 0, Source!BB47, 1)</f>
        <v>2.14</v>
      </c>
      <c r="K172" s="66">
        <f>Source!Q47</f>
        <v>359.52</v>
      </c>
      <c r="L172" s="39"/>
    </row>
    <row r="173" spans="1:26" ht="14.4">
      <c r="A173" s="54"/>
      <c r="B173" s="55"/>
      <c r="C173" s="55" t="s">
        <v>1165</v>
      </c>
      <c r="D173" s="35"/>
      <c r="E173" s="68"/>
      <c r="F173" s="36">
        <f>Source!AL47</f>
        <v>296.83999999999997</v>
      </c>
      <c r="G173" s="63" t="str">
        <f>Source!DD47</f>
        <v/>
      </c>
      <c r="H173" s="66">
        <f>ROUND(Source!AC47*Source!I47, 2)</f>
        <v>1188</v>
      </c>
      <c r="I173" s="63"/>
      <c r="J173" s="63">
        <f>IF(Source!BC47&lt;&gt; 0, Source!BC47, 1)</f>
        <v>2.33</v>
      </c>
      <c r="K173" s="66">
        <f>Source!P47</f>
        <v>2768.04</v>
      </c>
      <c r="L173" s="39"/>
    </row>
    <row r="174" spans="1:26" ht="14.4">
      <c r="A174" s="54"/>
      <c r="B174" s="55"/>
      <c r="C174" s="55" t="s">
        <v>1159</v>
      </c>
      <c r="D174" s="35" t="s">
        <v>1160</v>
      </c>
      <c r="E174" s="68">
        <f>Source!BZ47</f>
        <v>130</v>
      </c>
      <c r="F174" s="58"/>
      <c r="G174" s="63"/>
      <c r="H174" s="66">
        <f>SUM(S170:S177)</f>
        <v>104</v>
      </c>
      <c r="I174" s="40"/>
      <c r="J174" s="64">
        <f>Source!AT47</f>
        <v>130</v>
      </c>
      <c r="K174" s="66">
        <f>SUM(T170:T177)</f>
        <v>1833.52</v>
      </c>
      <c r="L174" s="39"/>
    </row>
    <row r="175" spans="1:26" ht="14.4">
      <c r="A175" s="54"/>
      <c r="B175" s="55"/>
      <c r="C175" s="55" t="s">
        <v>1161</v>
      </c>
      <c r="D175" s="35" t="s">
        <v>1160</v>
      </c>
      <c r="E175" s="68">
        <f>Source!CA47</f>
        <v>89</v>
      </c>
      <c r="F175" s="58"/>
      <c r="G175" s="63"/>
      <c r="H175" s="66">
        <f>SUM(U170:U177)</f>
        <v>71.2</v>
      </c>
      <c r="I175" s="40"/>
      <c r="J175" s="64">
        <f>Source!AU47</f>
        <v>89</v>
      </c>
      <c r="K175" s="66">
        <f>SUM(V170:V177)</f>
        <v>1255.26</v>
      </c>
      <c r="L175" s="39"/>
    </row>
    <row r="176" spans="1:26" ht="14.4">
      <c r="A176" s="54"/>
      <c r="B176" s="55"/>
      <c r="C176" s="55" t="s">
        <v>1162</v>
      </c>
      <c r="D176" s="35" t="s">
        <v>1163</v>
      </c>
      <c r="E176" s="68">
        <f>Source!AQ47</f>
        <v>1.9</v>
      </c>
      <c r="F176" s="36"/>
      <c r="G176" s="63" t="str">
        <f>Source!DI47</f>
        <v/>
      </c>
      <c r="H176" s="66"/>
      <c r="I176" s="63"/>
      <c r="J176" s="63"/>
      <c r="K176" s="66"/>
      <c r="L176" s="51">
        <f>Source!U47</f>
        <v>7.6</v>
      </c>
    </row>
    <row r="177" spans="1:26" ht="41.4">
      <c r="A177" s="56" t="str">
        <f>Source!E48</f>
        <v>23,1</v>
      </c>
      <c r="B177" s="57" t="str">
        <f>Source!F48</f>
        <v>507-9502</v>
      </c>
      <c r="C177" s="57" t="str">
        <f>Source!G48</f>
        <v>Детали соединительные из полиэтилена с удлиненными хвостовиками (тройники, отводы, переходники, заглушки)</v>
      </c>
      <c r="D177" s="41" t="str">
        <f>Source!H48</f>
        <v>шт.</v>
      </c>
      <c r="E177" s="42">
        <f>Source!I48</f>
        <v>4</v>
      </c>
      <c r="F177" s="43">
        <f>Source!AL48+Source!AM48+Source!AO48</f>
        <v>0</v>
      </c>
      <c r="G177" s="52" t="s">
        <v>3</v>
      </c>
      <c r="H177" s="45">
        <f>ROUND(Source!AC48*Source!I48, 2)+ROUND(Source!AD48*Source!I48, 2)+ROUND(Source!AF48*Source!I48, 2)</f>
        <v>0</v>
      </c>
      <c r="I177" s="44"/>
      <c r="J177" s="44">
        <f>IF(Source!BC48&lt;&gt; 0, Source!BC48, 1)</f>
        <v>1</v>
      </c>
      <c r="K177" s="45">
        <f>Source!O48</f>
        <v>0</v>
      </c>
      <c r="L177" s="50"/>
      <c r="S177">
        <f>ROUND((Source!FX48/100)*((ROUND(Source!AF48*Source!I48, 2)+ROUND(Source!AE48*Source!I48, 2))), 2)</f>
        <v>0</v>
      </c>
      <c r="T177">
        <f>Source!X48</f>
        <v>0</v>
      </c>
      <c r="U177">
        <f>ROUND((Source!FY48/100)*((ROUND(Source!AF48*Source!I48, 2)+ROUND(Source!AE48*Source!I48, 2))), 2)</f>
        <v>0</v>
      </c>
      <c r="V177">
        <f>Source!Y48</f>
        <v>0</v>
      </c>
      <c r="W177">
        <f>IF(Source!BI48&lt;=1,H177, 0)</f>
        <v>0</v>
      </c>
      <c r="X177">
        <f>IF(Source!BI48=2,H177, 0)</f>
        <v>0</v>
      </c>
      <c r="Y177">
        <f>IF(Source!BI48=3,H177, 0)</f>
        <v>0</v>
      </c>
      <c r="Z177">
        <f>IF(Source!BI48=4,H177, 0)</f>
        <v>0</v>
      </c>
    </row>
    <row r="178" spans="1:26" ht="13.8">
      <c r="G178" s="94">
        <f>H171+H172+H173+H174+H175+SUM(H177:H177)</f>
        <v>1611.2</v>
      </c>
      <c r="H178" s="94"/>
      <c r="J178" s="94">
        <f>K171+K172+K173+K174+K175+SUM(K177:K177)</f>
        <v>7626.74</v>
      </c>
      <c r="K178" s="94"/>
      <c r="L178" s="47">
        <f>Source!U47</f>
        <v>7.6</v>
      </c>
      <c r="O178" s="27">
        <f>G178</f>
        <v>1611.2</v>
      </c>
      <c r="P178" s="27">
        <f>J178</f>
        <v>7626.74</v>
      </c>
      <c r="Q178" s="27">
        <f>L178</f>
        <v>7.6</v>
      </c>
      <c r="W178">
        <f>IF(Source!BI47&lt;=1,H171+H172+H173+H174+H175, 0)</f>
        <v>1611.2</v>
      </c>
      <c r="X178">
        <f>IF(Source!BI47=2,H171+H172+H173+H174+H175, 0)</f>
        <v>0</v>
      </c>
      <c r="Y178">
        <f>IF(Source!BI47=3,H171+H172+H173+H174+H175, 0)</f>
        <v>0</v>
      </c>
      <c r="Z178">
        <f>IF(Source!BI47=4,H171+H172+H173+H174+H175, 0)</f>
        <v>0</v>
      </c>
    </row>
    <row r="179" spans="1:26" ht="41.4">
      <c r="A179" s="56" t="str">
        <f>Source!E49</f>
        <v>24</v>
      </c>
      <c r="B179" s="57" t="str">
        <f>Source!F49</f>
        <v>507-0833</v>
      </c>
      <c r="C179" s="57" t="str">
        <f>Source!G49</f>
        <v>Отвод 90° полиэтиленовый с удлиненным хвостовиком, диаметр 110 мм (ТУ2248-001-18425183-01)</v>
      </c>
      <c r="D179" s="41" t="str">
        <f>Source!H49</f>
        <v>шт.</v>
      </c>
      <c r="E179" s="42">
        <f>Source!I49</f>
        <v>4</v>
      </c>
      <c r="F179" s="43">
        <f>Source!AL49</f>
        <v>193.26</v>
      </c>
      <c r="G179" s="44" t="str">
        <f>Source!DD49</f>
        <v/>
      </c>
      <c r="H179" s="45">
        <f>ROUND(Source!AC49*Source!I49, 2)</f>
        <v>772</v>
      </c>
      <c r="I179" s="44" t="str">
        <f>Source!BO49</f>
        <v>507-0833</v>
      </c>
      <c r="J179" s="44">
        <f>IF(Source!BC49&lt;&gt; 0, Source!BC49, 1)</f>
        <v>2.1</v>
      </c>
      <c r="K179" s="45">
        <f>Source!P49</f>
        <v>1621.2</v>
      </c>
      <c r="L179" s="50"/>
      <c r="S179">
        <f>ROUND((Source!FX49/100)*((ROUND(Source!AF49*Source!I49, 2)+ROUND(Source!AE49*Source!I49, 2))), 2)</f>
        <v>0</v>
      </c>
      <c r="T179">
        <f>Source!X49</f>
        <v>0</v>
      </c>
      <c r="U179">
        <f>ROUND((Source!FY49/100)*((ROUND(Source!AF49*Source!I49, 2)+ROUND(Source!AE49*Source!I49, 2))), 2)</f>
        <v>0</v>
      </c>
      <c r="V179">
        <f>Source!Y49</f>
        <v>0</v>
      </c>
    </row>
    <row r="180" spans="1:26" ht="13.8">
      <c r="G180" s="94">
        <f>H179</f>
        <v>772</v>
      </c>
      <c r="H180" s="94"/>
      <c r="J180" s="94">
        <f>K179</f>
        <v>1621.2</v>
      </c>
      <c r="K180" s="94"/>
      <c r="L180" s="47">
        <f>Source!U49</f>
        <v>0</v>
      </c>
      <c r="O180" s="27">
        <f>G180</f>
        <v>772</v>
      </c>
      <c r="P180" s="27">
        <f>J180</f>
        <v>1621.2</v>
      </c>
      <c r="Q180" s="27">
        <f>L180</f>
        <v>0</v>
      </c>
      <c r="W180">
        <f>IF(Source!BI49&lt;=1,H179, 0)</f>
        <v>0</v>
      </c>
      <c r="X180">
        <f>IF(Source!BI49=2,H179, 0)</f>
        <v>772</v>
      </c>
      <c r="Y180">
        <f>IF(Source!BI49=3,H179, 0)</f>
        <v>0</v>
      </c>
      <c r="Z180">
        <f>IF(Source!BI49=4,H179, 0)</f>
        <v>0</v>
      </c>
    </row>
    <row r="181" spans="1:26" ht="41.4">
      <c r="A181" s="54" t="str">
        <f>Source!E50</f>
        <v>25</v>
      </c>
      <c r="B181" s="55" t="str">
        <f>Source!F50</f>
        <v>24-02-005-2</v>
      </c>
      <c r="C181" s="55" t="str">
        <f>Source!G50</f>
        <v>Установка отвода на газопроводе из полиэтиленовых труб в горизонтальной плоскости, диаметр отвода 63 мм</v>
      </c>
      <c r="D181" s="35" t="str">
        <f>Source!H50</f>
        <v>1 отвод</v>
      </c>
      <c r="E181" s="68">
        <f>Source!I50</f>
        <v>3</v>
      </c>
      <c r="F181" s="36">
        <f>Source!AL50+Source!AM50+Source!AO50</f>
        <v>177.92</v>
      </c>
      <c r="G181" s="63"/>
      <c r="H181" s="66"/>
      <c r="I181" s="63" t="str">
        <f>Source!BO50</f>
        <v>24-02-005-2</v>
      </c>
      <c r="J181" s="63"/>
      <c r="K181" s="66"/>
      <c r="L181" s="39"/>
      <c r="S181">
        <f>ROUND((Source!FX50/100)*((ROUND(Source!AF50*Source!I50, 2)+ROUND(Source!AE50*Source!I50, 2))), 2)</f>
        <v>46.8</v>
      </c>
      <c r="T181">
        <f>Source!X50</f>
        <v>825.08</v>
      </c>
      <c r="U181">
        <f>ROUND((Source!FY50/100)*((ROUND(Source!AF50*Source!I50, 2)+ROUND(Source!AE50*Source!I50, 2))), 2)</f>
        <v>32.04</v>
      </c>
      <c r="V181">
        <f>Source!Y50</f>
        <v>564.87</v>
      </c>
    </row>
    <row r="182" spans="1:26" ht="14.4">
      <c r="A182" s="54"/>
      <c r="B182" s="55"/>
      <c r="C182" s="55" t="s">
        <v>1158</v>
      </c>
      <c r="D182" s="35"/>
      <c r="E182" s="68"/>
      <c r="F182" s="36">
        <f>Source!AO50</f>
        <v>12.22</v>
      </c>
      <c r="G182" s="63" t="str">
        <f>Source!DG50</f>
        <v/>
      </c>
      <c r="H182" s="66">
        <f>ROUND(Source!AF50*Source!I50, 2)</f>
        <v>36</v>
      </c>
      <c r="I182" s="63"/>
      <c r="J182" s="63">
        <f>IF(Source!BA50&lt;&gt; 0, Source!BA50, 1)</f>
        <v>17.63</v>
      </c>
      <c r="K182" s="66">
        <f>Source!S50</f>
        <v>634.67999999999995</v>
      </c>
      <c r="L182" s="39"/>
      <c r="R182">
        <f>H182</f>
        <v>36</v>
      </c>
    </row>
    <row r="183" spans="1:26" ht="14.4">
      <c r="A183" s="54"/>
      <c r="B183" s="55"/>
      <c r="C183" s="55" t="s">
        <v>549</v>
      </c>
      <c r="D183" s="35"/>
      <c r="E183" s="68"/>
      <c r="F183" s="36">
        <f>Source!AM50</f>
        <v>21.1</v>
      </c>
      <c r="G183" s="63" t="str">
        <f>Source!DE50</f>
        <v/>
      </c>
      <c r="H183" s="66">
        <f>ROUND(Source!AD50*Source!I50, 2)</f>
        <v>63</v>
      </c>
      <c r="I183" s="63"/>
      <c r="J183" s="63">
        <f>IF(Source!BB50&lt;&gt; 0, Source!BB50, 1)</f>
        <v>2.1800000000000002</v>
      </c>
      <c r="K183" s="66">
        <f>Source!Q50</f>
        <v>137.34</v>
      </c>
      <c r="L183" s="39"/>
    </row>
    <row r="184" spans="1:26" ht="14.4">
      <c r="A184" s="54"/>
      <c r="B184" s="55"/>
      <c r="C184" s="55" t="s">
        <v>1165</v>
      </c>
      <c r="D184" s="35"/>
      <c r="E184" s="68"/>
      <c r="F184" s="36">
        <f>Source!AL50</f>
        <v>144.6</v>
      </c>
      <c r="G184" s="63" t="str">
        <f>Source!DD50</f>
        <v/>
      </c>
      <c r="H184" s="66">
        <f>ROUND(Source!AC50*Source!I50, 2)</f>
        <v>435</v>
      </c>
      <c r="I184" s="63"/>
      <c r="J184" s="63">
        <f>IF(Source!BC50&lt;&gt; 0, Source!BC50, 1)</f>
        <v>2.16</v>
      </c>
      <c r="K184" s="66">
        <f>Source!P50</f>
        <v>939.6</v>
      </c>
      <c r="L184" s="39"/>
    </row>
    <row r="185" spans="1:26" ht="14.4">
      <c r="A185" s="54"/>
      <c r="B185" s="55"/>
      <c r="C185" s="55" t="s">
        <v>1159</v>
      </c>
      <c r="D185" s="35" t="s">
        <v>1160</v>
      </c>
      <c r="E185" s="68">
        <f>Source!BZ50</f>
        <v>130</v>
      </c>
      <c r="F185" s="58"/>
      <c r="G185" s="63"/>
      <c r="H185" s="66">
        <f>SUM(S181:S188)</f>
        <v>46.8</v>
      </c>
      <c r="I185" s="40"/>
      <c r="J185" s="64">
        <f>Source!AT50</f>
        <v>130</v>
      </c>
      <c r="K185" s="66">
        <f>SUM(T181:T188)</f>
        <v>825.08</v>
      </c>
      <c r="L185" s="39"/>
    </row>
    <row r="186" spans="1:26" ht="14.4">
      <c r="A186" s="54"/>
      <c r="B186" s="55"/>
      <c r="C186" s="55" t="s">
        <v>1161</v>
      </c>
      <c r="D186" s="35" t="s">
        <v>1160</v>
      </c>
      <c r="E186" s="68">
        <f>Source!CA50</f>
        <v>89</v>
      </c>
      <c r="F186" s="58"/>
      <c r="G186" s="63"/>
      <c r="H186" s="66">
        <f>SUM(U181:U188)</f>
        <v>32.04</v>
      </c>
      <c r="I186" s="40"/>
      <c r="J186" s="64">
        <f>Source!AU50</f>
        <v>89</v>
      </c>
      <c r="K186" s="66">
        <f>SUM(V181:V188)</f>
        <v>564.87</v>
      </c>
      <c r="L186" s="39"/>
    </row>
    <row r="187" spans="1:26" ht="14.4">
      <c r="A187" s="54"/>
      <c r="B187" s="55"/>
      <c r="C187" s="55" t="s">
        <v>1162</v>
      </c>
      <c r="D187" s="35" t="s">
        <v>1163</v>
      </c>
      <c r="E187" s="68">
        <f>Source!AQ50</f>
        <v>1.18</v>
      </c>
      <c r="F187" s="36"/>
      <c r="G187" s="63" t="str">
        <f>Source!DI50</f>
        <v/>
      </c>
      <c r="H187" s="66"/>
      <c r="I187" s="63"/>
      <c r="J187" s="63"/>
      <c r="K187" s="66"/>
      <c r="L187" s="51">
        <f>Source!U50</f>
        <v>3.54</v>
      </c>
    </row>
    <row r="188" spans="1:26" ht="41.4">
      <c r="A188" s="56" t="str">
        <f>Source!E51</f>
        <v>25,1</v>
      </c>
      <c r="B188" s="57" t="str">
        <f>Source!F51</f>
        <v>507-9502</v>
      </c>
      <c r="C188" s="57" t="str">
        <f>Source!G51</f>
        <v>Детали соединительные из полиэтилена с удлиненными хвостовиками (тройники, отводы, переходники, заглушки)</v>
      </c>
      <c r="D188" s="41" t="str">
        <f>Source!H51</f>
        <v>шт.</v>
      </c>
      <c r="E188" s="42">
        <f>Source!I51</f>
        <v>3</v>
      </c>
      <c r="F188" s="43">
        <f>Source!AL51+Source!AM51+Source!AO51</f>
        <v>0</v>
      </c>
      <c r="G188" s="52" t="s">
        <v>3</v>
      </c>
      <c r="H188" s="45">
        <f>ROUND(Source!AC51*Source!I51, 2)+ROUND(Source!AD51*Source!I51, 2)+ROUND(Source!AF51*Source!I51, 2)</f>
        <v>0</v>
      </c>
      <c r="I188" s="44"/>
      <c r="J188" s="44">
        <f>IF(Source!BC51&lt;&gt; 0, Source!BC51, 1)</f>
        <v>1</v>
      </c>
      <c r="K188" s="45">
        <f>Source!O51</f>
        <v>0</v>
      </c>
      <c r="L188" s="50"/>
      <c r="S188">
        <f>ROUND((Source!FX51/100)*((ROUND(Source!AF51*Source!I51, 2)+ROUND(Source!AE51*Source!I51, 2))), 2)</f>
        <v>0</v>
      </c>
      <c r="T188">
        <f>Source!X51</f>
        <v>0</v>
      </c>
      <c r="U188">
        <f>ROUND((Source!FY51/100)*((ROUND(Source!AF51*Source!I51, 2)+ROUND(Source!AE51*Source!I51, 2))), 2)</f>
        <v>0</v>
      </c>
      <c r="V188">
        <f>Source!Y51</f>
        <v>0</v>
      </c>
      <c r="W188">
        <f>IF(Source!BI51&lt;=1,H188, 0)</f>
        <v>0</v>
      </c>
      <c r="X188">
        <f>IF(Source!BI51=2,H188, 0)</f>
        <v>0</v>
      </c>
      <c r="Y188">
        <f>IF(Source!BI51=3,H188, 0)</f>
        <v>0</v>
      </c>
      <c r="Z188">
        <f>IF(Source!BI51=4,H188, 0)</f>
        <v>0</v>
      </c>
    </row>
    <row r="189" spans="1:26" ht="13.8">
      <c r="G189" s="94">
        <f>H182+H183+H184+H185+H186+SUM(H188:H188)</f>
        <v>612.83999999999992</v>
      </c>
      <c r="H189" s="94"/>
      <c r="J189" s="94">
        <f>K182+K183+K184+K185+K186+SUM(K188:K188)</f>
        <v>3101.5699999999997</v>
      </c>
      <c r="K189" s="94"/>
      <c r="L189" s="47">
        <f>Source!U50</f>
        <v>3.54</v>
      </c>
      <c r="O189" s="27">
        <f>G189</f>
        <v>612.83999999999992</v>
      </c>
      <c r="P189" s="27">
        <f>J189</f>
        <v>3101.5699999999997</v>
      </c>
      <c r="Q189" s="27">
        <f>L189</f>
        <v>3.54</v>
      </c>
      <c r="W189">
        <f>IF(Source!BI50&lt;=1,H182+H183+H184+H185+H186, 0)</f>
        <v>612.83999999999992</v>
      </c>
      <c r="X189">
        <f>IF(Source!BI50=2,H182+H183+H184+H185+H186, 0)</f>
        <v>0</v>
      </c>
      <c r="Y189">
        <f>IF(Source!BI50=3,H182+H183+H184+H185+H186, 0)</f>
        <v>0</v>
      </c>
      <c r="Z189">
        <f>IF(Source!BI50=4,H182+H183+H184+H185+H186, 0)</f>
        <v>0</v>
      </c>
    </row>
    <row r="190" spans="1:26" ht="41.4">
      <c r="A190" s="56" t="str">
        <f>Source!E52</f>
        <v>26</v>
      </c>
      <c r="B190" s="57" t="str">
        <f>Source!F52</f>
        <v>507-0832</v>
      </c>
      <c r="C190" s="57" t="str">
        <f>Source!G52</f>
        <v>Отвод 90° полиэтиленовый с удлиненным хвостовиком, диаметр 63 мм (ТУ2248-001-18425183-01)</v>
      </c>
      <c r="D190" s="41" t="str">
        <f>Source!H52</f>
        <v>шт.</v>
      </c>
      <c r="E190" s="42">
        <f>Source!I52</f>
        <v>3</v>
      </c>
      <c r="F190" s="43">
        <f>Source!AL52</f>
        <v>83.44</v>
      </c>
      <c r="G190" s="44" t="str">
        <f>Source!DD52</f>
        <v/>
      </c>
      <c r="H190" s="45">
        <f>ROUND(Source!AC52*Source!I52, 2)</f>
        <v>249</v>
      </c>
      <c r="I190" s="44" t="str">
        <f>Source!BO52</f>
        <v>507-0832</v>
      </c>
      <c r="J190" s="44">
        <f>IF(Source!BC52&lt;&gt; 0, Source!BC52, 1)</f>
        <v>1.57</v>
      </c>
      <c r="K190" s="45">
        <f>Source!P52</f>
        <v>390.93</v>
      </c>
      <c r="L190" s="50"/>
      <c r="S190">
        <f>ROUND((Source!FX52/100)*((ROUND(Source!AF52*Source!I52, 2)+ROUND(Source!AE52*Source!I52, 2))), 2)</f>
        <v>0</v>
      </c>
      <c r="T190">
        <f>Source!X52</f>
        <v>0</v>
      </c>
      <c r="U190">
        <f>ROUND((Source!FY52/100)*((ROUND(Source!AF52*Source!I52, 2)+ROUND(Source!AE52*Source!I52, 2))), 2)</f>
        <v>0</v>
      </c>
      <c r="V190">
        <f>Source!Y52</f>
        <v>0</v>
      </c>
    </row>
    <row r="191" spans="1:26" ht="13.8">
      <c r="G191" s="94">
        <f>H190</f>
        <v>249</v>
      </c>
      <c r="H191" s="94"/>
      <c r="J191" s="94">
        <f>K190</f>
        <v>390.93</v>
      </c>
      <c r="K191" s="94"/>
      <c r="L191" s="47">
        <f>Source!U52</f>
        <v>0</v>
      </c>
      <c r="O191" s="27">
        <f>G191</f>
        <v>249</v>
      </c>
      <c r="P191" s="27">
        <f>J191</f>
        <v>390.93</v>
      </c>
      <c r="Q191" s="27">
        <f>L191</f>
        <v>0</v>
      </c>
      <c r="W191">
        <f>IF(Source!BI52&lt;=1,H190, 0)</f>
        <v>0</v>
      </c>
      <c r="X191">
        <f>IF(Source!BI52=2,H190, 0)</f>
        <v>249</v>
      </c>
      <c r="Y191">
        <f>IF(Source!BI52=3,H190, 0)</f>
        <v>0</v>
      </c>
      <c r="Z191">
        <f>IF(Source!BI52=4,H190, 0)</f>
        <v>0</v>
      </c>
    </row>
    <row r="192" spans="1:26" ht="28.8">
      <c r="A192" s="54" t="str">
        <f>Source!E53</f>
        <v>27</v>
      </c>
      <c r="B192" s="55" t="str">
        <f>Source!F53</f>
        <v>м10-06-048-5</v>
      </c>
      <c r="C192" s="55" t="str">
        <f>Source!G53</f>
        <v>Прокладка волоконно-оптических кабелей в траншее</v>
      </c>
      <c r="D192" s="35" t="str">
        <f>Source!H53</f>
        <v>1 км кабеля</v>
      </c>
      <c r="E192" s="68">
        <f>Source!I53</f>
        <v>1.3360000000000001</v>
      </c>
      <c r="F192" s="36">
        <f>Source!AL53+Source!AM53+Source!AO53</f>
        <v>2596.2199999999998</v>
      </c>
      <c r="G192" s="63"/>
      <c r="H192" s="66"/>
      <c r="I192" s="63" t="str">
        <f>Source!BO53</f>
        <v>м10-06-048-5</v>
      </c>
      <c r="J192" s="63"/>
      <c r="K192" s="66"/>
      <c r="L192" s="39"/>
      <c r="S192">
        <f>ROUND((Source!FX53/100)*((ROUND(Source!AF53*Source!I53, 2)+ROUND(Source!AE53*Source!I53, 2))), 2)</f>
        <v>126.92</v>
      </c>
      <c r="T192">
        <f>Source!X53</f>
        <v>2237.6</v>
      </c>
      <c r="U192">
        <f>ROUND((Source!FY53/100)*((ROUND(Source!AF53*Source!I53, 2)+ROUND(Source!AE53*Source!I53, 2))), 2)</f>
        <v>82.5</v>
      </c>
      <c r="V192">
        <f>Source!Y53</f>
        <v>1454.44</v>
      </c>
    </row>
    <row r="193" spans="1:26" ht="14.4">
      <c r="A193" s="54"/>
      <c r="B193" s="55"/>
      <c r="C193" s="55" t="s">
        <v>1158</v>
      </c>
      <c r="D193" s="35"/>
      <c r="E193" s="68"/>
      <c r="F193" s="36">
        <f>Source!AO53</f>
        <v>216.2</v>
      </c>
      <c r="G193" s="63" t="str">
        <f>Source!DG53</f>
        <v>)*0,3</v>
      </c>
      <c r="H193" s="66">
        <f>ROUND(Source!AF53*Source!I53, 2)</f>
        <v>86.84</v>
      </c>
      <c r="I193" s="63"/>
      <c r="J193" s="63">
        <f>IF(Source!BA53&lt;&gt; 0, Source!BA53, 1)</f>
        <v>17.63</v>
      </c>
      <c r="K193" s="66">
        <f>Source!S53</f>
        <v>1530.99</v>
      </c>
      <c r="L193" s="39"/>
      <c r="R193">
        <f>H193</f>
        <v>86.84</v>
      </c>
    </row>
    <row r="194" spans="1:26" ht="14.4">
      <c r="A194" s="54"/>
      <c r="B194" s="55"/>
      <c r="C194" s="55" t="s">
        <v>549</v>
      </c>
      <c r="D194" s="35"/>
      <c r="E194" s="68"/>
      <c r="F194" s="36">
        <f>Source!AM53</f>
        <v>2375.6999999999998</v>
      </c>
      <c r="G194" s="63" t="str">
        <f>Source!DE53</f>
        <v>)*0,3</v>
      </c>
      <c r="H194" s="66">
        <f>ROUND(Source!AD53*Source!I53, 2)</f>
        <v>951.23</v>
      </c>
      <c r="I194" s="63"/>
      <c r="J194" s="63">
        <f>IF(Source!BB53&lt;&gt; 0, Source!BB53, 1)</f>
        <v>4.75</v>
      </c>
      <c r="K194" s="66">
        <f>Source!Q53</f>
        <v>4518.3500000000004</v>
      </c>
      <c r="L194" s="39"/>
    </row>
    <row r="195" spans="1:26" ht="14.4">
      <c r="A195" s="54"/>
      <c r="B195" s="55"/>
      <c r="C195" s="55" t="s">
        <v>1164</v>
      </c>
      <c r="D195" s="35"/>
      <c r="E195" s="68"/>
      <c r="F195" s="36">
        <f>Source!AN53</f>
        <v>101.25</v>
      </c>
      <c r="G195" s="63" t="str">
        <f>Source!DF53</f>
        <v>)*0,3</v>
      </c>
      <c r="H195" s="48">
        <f>ROUND(Source!AE53*Source!I53, 2)</f>
        <v>40.08</v>
      </c>
      <c r="I195" s="63"/>
      <c r="J195" s="63">
        <f>IF(Source!BS53&lt;&gt; 0, Source!BS53, 1)</f>
        <v>17.63</v>
      </c>
      <c r="K195" s="48">
        <f>Source!R53</f>
        <v>706.61</v>
      </c>
      <c r="L195" s="39"/>
      <c r="R195">
        <f>H195</f>
        <v>40.08</v>
      </c>
    </row>
    <row r="196" spans="1:26" ht="14.4">
      <c r="A196" s="54"/>
      <c r="B196" s="55"/>
      <c r="C196" s="55" t="s">
        <v>1165</v>
      </c>
      <c r="D196" s="35"/>
      <c r="E196" s="68"/>
      <c r="F196" s="36">
        <f>Source!AL53</f>
        <v>4.32</v>
      </c>
      <c r="G196" s="63" t="str">
        <f>Source!DD53</f>
        <v>)*0,3</v>
      </c>
      <c r="H196" s="66">
        <f>ROUND(Source!AC53*Source!I53, 2)</f>
        <v>1.34</v>
      </c>
      <c r="I196" s="63"/>
      <c r="J196" s="63">
        <f>IF(Source!BC53&lt;&gt; 0, Source!BC53, 1)</f>
        <v>17.649999999999999</v>
      </c>
      <c r="K196" s="66">
        <f>Source!P53</f>
        <v>23.58</v>
      </c>
      <c r="L196" s="39"/>
    </row>
    <row r="197" spans="1:26" ht="14.4">
      <c r="A197" s="54"/>
      <c r="B197" s="55"/>
      <c r="C197" s="55" t="s">
        <v>1159</v>
      </c>
      <c r="D197" s="35" t="s">
        <v>1160</v>
      </c>
      <c r="E197" s="68">
        <f>Source!BZ53</f>
        <v>100</v>
      </c>
      <c r="F197" s="58"/>
      <c r="G197" s="63"/>
      <c r="H197" s="66">
        <f>SUM(S192:S199)</f>
        <v>126.92</v>
      </c>
      <c r="I197" s="40"/>
      <c r="J197" s="64">
        <f>Source!AT53</f>
        <v>100</v>
      </c>
      <c r="K197" s="66">
        <f>SUM(T192:T199)</f>
        <v>2237.6</v>
      </c>
      <c r="L197" s="39"/>
    </row>
    <row r="198" spans="1:26" ht="14.4">
      <c r="A198" s="54"/>
      <c r="B198" s="55"/>
      <c r="C198" s="55" t="s">
        <v>1161</v>
      </c>
      <c r="D198" s="35" t="s">
        <v>1160</v>
      </c>
      <c r="E198" s="68">
        <f>Source!CA53</f>
        <v>65</v>
      </c>
      <c r="F198" s="58"/>
      <c r="G198" s="63"/>
      <c r="H198" s="66">
        <f>SUM(U192:U199)</f>
        <v>82.5</v>
      </c>
      <c r="I198" s="40"/>
      <c r="J198" s="64">
        <f>Source!AU53</f>
        <v>65</v>
      </c>
      <c r="K198" s="66">
        <f>SUM(V192:V199)</f>
        <v>1454.44</v>
      </c>
      <c r="L198" s="39"/>
    </row>
    <row r="199" spans="1:26" ht="14.4">
      <c r="A199" s="56"/>
      <c r="B199" s="57"/>
      <c r="C199" s="57" t="s">
        <v>1162</v>
      </c>
      <c r="D199" s="41" t="s">
        <v>1163</v>
      </c>
      <c r="E199" s="42">
        <f>Source!AQ53</f>
        <v>23</v>
      </c>
      <c r="F199" s="43"/>
      <c r="G199" s="44" t="str">
        <f>Source!DI53</f>
        <v>)*0,3</v>
      </c>
      <c r="H199" s="45"/>
      <c r="I199" s="44"/>
      <c r="J199" s="44"/>
      <c r="K199" s="45"/>
      <c r="L199" s="46">
        <f>Source!U53</f>
        <v>9.218399999999999</v>
      </c>
    </row>
    <row r="200" spans="1:26" ht="13.8">
      <c r="G200" s="94">
        <f>H193+H194+H196+H197+H198</f>
        <v>1248.83</v>
      </c>
      <c r="H200" s="94"/>
      <c r="J200" s="94">
        <f>K193+K194+K196+K197+K198</f>
        <v>9764.9600000000009</v>
      </c>
      <c r="K200" s="94"/>
      <c r="L200" s="47">
        <f>Source!U53</f>
        <v>9.218399999999999</v>
      </c>
      <c r="O200" s="27">
        <f>G200</f>
        <v>1248.83</v>
      </c>
      <c r="P200" s="27">
        <f>J200</f>
        <v>9764.9600000000009</v>
      </c>
      <c r="Q200" s="27">
        <f>L200</f>
        <v>9.218399999999999</v>
      </c>
      <c r="W200">
        <f>IF(Source!BI53&lt;=1,H193+H194+H196+H197+H198, 0)</f>
        <v>0</v>
      </c>
      <c r="X200">
        <f>IF(Source!BI53=2,H193+H194+H196+H197+H198, 0)</f>
        <v>1248.83</v>
      </c>
      <c r="Y200">
        <f>IF(Source!BI53=3,H193+H194+H196+H197+H198, 0)</f>
        <v>0</v>
      </c>
      <c r="Z200">
        <f>IF(Source!BI53=4,H193+H194+H196+H197+H198, 0)</f>
        <v>0</v>
      </c>
    </row>
    <row r="201" spans="1:26" ht="54">
      <c r="A201" s="56" t="str">
        <f>Source!E54</f>
        <v>28</v>
      </c>
      <c r="B201" s="57" t="str">
        <f>Source!F54</f>
        <v>прайс-лист №2</v>
      </c>
      <c r="C201" s="57" t="s">
        <v>1166</v>
      </c>
      <c r="D201" s="41" t="str">
        <f>Source!H54</f>
        <v>м</v>
      </c>
      <c r="E201" s="42">
        <f>Source!I54</f>
        <v>1336</v>
      </c>
      <c r="F201" s="43">
        <f>Source!AL54</f>
        <v>2.54</v>
      </c>
      <c r="G201" s="44" t="str">
        <f>Source!DD54</f>
        <v/>
      </c>
      <c r="H201" s="45">
        <f>ROUND(Source!AC54*Source!I54, 2)</f>
        <v>4008</v>
      </c>
      <c r="I201" s="44" t="str">
        <f>Source!BO54</f>
        <v>507-3538</v>
      </c>
      <c r="J201" s="44">
        <f>IF(Source!BC54&lt;&gt; 0, Source!BC54, 1)</f>
        <v>3.62</v>
      </c>
      <c r="K201" s="45">
        <f>Source!P54</f>
        <v>14508.96</v>
      </c>
      <c r="L201" s="50"/>
      <c r="S201">
        <f>ROUND((Source!FX54/100)*((ROUND(Source!AF54*Source!I54, 2)+ROUND(Source!AE54*Source!I54, 2))), 2)</f>
        <v>0</v>
      </c>
      <c r="T201">
        <f>Source!X54</f>
        <v>0</v>
      </c>
      <c r="U201">
        <f>ROUND((Source!FY54/100)*((ROUND(Source!AF54*Source!I54, 2)+ROUND(Source!AE54*Source!I54, 2))), 2)</f>
        <v>0</v>
      </c>
      <c r="V201">
        <f>Source!Y54</f>
        <v>0</v>
      </c>
    </row>
    <row r="202" spans="1:26" ht="13.8">
      <c r="G202" s="94">
        <f>H201</f>
        <v>4008</v>
      </c>
      <c r="H202" s="94"/>
      <c r="J202" s="94">
        <f>K201</f>
        <v>14508.96</v>
      </c>
      <c r="K202" s="94"/>
      <c r="L202" s="47">
        <f>Source!U54</f>
        <v>0</v>
      </c>
      <c r="O202" s="27">
        <f>G202</f>
        <v>4008</v>
      </c>
      <c r="P202" s="27">
        <f>J202</f>
        <v>14508.96</v>
      </c>
      <c r="Q202" s="27">
        <f>L202</f>
        <v>0</v>
      </c>
      <c r="W202">
        <f>IF(Source!BI54&lt;=1,H201, 0)</f>
        <v>0</v>
      </c>
      <c r="X202">
        <f>IF(Source!BI54=2,H201, 0)</f>
        <v>4008</v>
      </c>
      <c r="Y202">
        <f>IF(Source!BI54=3,H201, 0)</f>
        <v>0</v>
      </c>
      <c r="Z202">
        <f>IF(Source!BI54=4,H201, 0)</f>
        <v>0</v>
      </c>
    </row>
    <row r="203" spans="1:26" ht="86.4">
      <c r="A203" s="54" t="str">
        <f>Source!E55</f>
        <v>29</v>
      </c>
      <c r="B203" s="55" t="str">
        <f>Source!F55</f>
        <v>24-02-110-1</v>
      </c>
      <c r="C203" s="55" t="str">
        <f>Source!G55</f>
        <v>Установка и монтаж контрольно-измерительного пункта, электрода сравнения и датчика потенциала на газопроводах городов и поселков</v>
      </c>
      <c r="D203" s="35" t="str">
        <f>Source!H55</f>
        <v>1 контрольно-измерительный пункт</v>
      </c>
      <c r="E203" s="68">
        <f>Source!I55</f>
        <v>2</v>
      </c>
      <c r="F203" s="36">
        <f>Source!AL55+Source!AM55+Source!AO55</f>
        <v>253.69</v>
      </c>
      <c r="G203" s="63"/>
      <c r="H203" s="66"/>
      <c r="I203" s="63" t="str">
        <f>Source!BO55</f>
        <v>24-02-110-1</v>
      </c>
      <c r="J203" s="63"/>
      <c r="K203" s="66"/>
      <c r="L203" s="39"/>
      <c r="S203">
        <f>ROUND((Source!FX55/100)*((ROUND(Source!AF55*Source!I55, 2)+ROUND(Source!AE55*Source!I55, 2))), 2)</f>
        <v>156</v>
      </c>
      <c r="T203">
        <f>Source!X55</f>
        <v>2750.28</v>
      </c>
      <c r="U203">
        <f>ROUND((Source!FY55/100)*((ROUND(Source!AF55*Source!I55, 2)+ROUND(Source!AE55*Source!I55, 2))), 2)</f>
        <v>106.8</v>
      </c>
      <c r="V203">
        <f>Source!Y55</f>
        <v>1882.88</v>
      </c>
    </row>
    <row r="204" spans="1:26" ht="14.4">
      <c r="A204" s="54"/>
      <c r="B204" s="55"/>
      <c r="C204" s="55" t="s">
        <v>1158</v>
      </c>
      <c r="D204" s="35"/>
      <c r="E204" s="68"/>
      <c r="F204" s="36">
        <f>Source!AO55</f>
        <v>60.12</v>
      </c>
      <c r="G204" s="63" t="str">
        <f>Source!DG55</f>
        <v/>
      </c>
      <c r="H204" s="66">
        <f>ROUND(Source!AF55*Source!I55, 2)</f>
        <v>120</v>
      </c>
      <c r="I204" s="63"/>
      <c r="J204" s="63">
        <f>IF(Source!BA55&lt;&gt; 0, Source!BA55, 1)</f>
        <v>17.63</v>
      </c>
      <c r="K204" s="66">
        <f>Source!S55</f>
        <v>2115.6</v>
      </c>
      <c r="L204" s="39"/>
      <c r="R204">
        <f>H204</f>
        <v>120</v>
      </c>
    </row>
    <row r="205" spans="1:26" ht="14.4">
      <c r="A205" s="54"/>
      <c r="B205" s="55"/>
      <c r="C205" s="55" t="s">
        <v>549</v>
      </c>
      <c r="D205" s="35"/>
      <c r="E205" s="68"/>
      <c r="F205" s="36">
        <f>Source!AM55</f>
        <v>22.23</v>
      </c>
      <c r="G205" s="63" t="str">
        <f>Source!DE55</f>
        <v/>
      </c>
      <c r="H205" s="66">
        <f>ROUND(Source!AD55*Source!I55, 2)</f>
        <v>44</v>
      </c>
      <c r="I205" s="63"/>
      <c r="J205" s="63">
        <f>IF(Source!BB55&lt;&gt; 0, Source!BB55, 1)</f>
        <v>7.15</v>
      </c>
      <c r="K205" s="66">
        <f>Source!Q55</f>
        <v>314.60000000000002</v>
      </c>
      <c r="L205" s="39"/>
    </row>
    <row r="206" spans="1:26" ht="14.4">
      <c r="A206" s="54"/>
      <c r="B206" s="55"/>
      <c r="C206" s="55" t="s">
        <v>1165</v>
      </c>
      <c r="D206" s="35"/>
      <c r="E206" s="68"/>
      <c r="F206" s="36">
        <f>Source!AL55</f>
        <v>171.34</v>
      </c>
      <c r="G206" s="63" t="str">
        <f>Source!DD55</f>
        <v/>
      </c>
      <c r="H206" s="66">
        <f>ROUND(Source!AC55*Source!I55, 2)</f>
        <v>342</v>
      </c>
      <c r="I206" s="63"/>
      <c r="J206" s="63">
        <f>IF(Source!BC55&lt;&gt; 0, Source!BC55, 1)</f>
        <v>6.3</v>
      </c>
      <c r="K206" s="66">
        <f>Source!P55</f>
        <v>2154.6</v>
      </c>
      <c r="L206" s="39"/>
    </row>
    <row r="207" spans="1:26" ht="14.4">
      <c r="A207" s="54"/>
      <c r="B207" s="55"/>
      <c r="C207" s="55" t="s">
        <v>1159</v>
      </c>
      <c r="D207" s="35" t="s">
        <v>1160</v>
      </c>
      <c r="E207" s="68">
        <f>Source!BZ55</f>
        <v>130</v>
      </c>
      <c r="F207" s="58"/>
      <c r="G207" s="63"/>
      <c r="H207" s="66">
        <f>SUM(S203:S210)</f>
        <v>156</v>
      </c>
      <c r="I207" s="40"/>
      <c r="J207" s="64">
        <f>Source!AT55</f>
        <v>130</v>
      </c>
      <c r="K207" s="66">
        <f>SUM(T203:T210)</f>
        <v>2750.28</v>
      </c>
      <c r="L207" s="39"/>
    </row>
    <row r="208" spans="1:26" ht="14.4">
      <c r="A208" s="54"/>
      <c r="B208" s="55"/>
      <c r="C208" s="55" t="s">
        <v>1161</v>
      </c>
      <c r="D208" s="35" t="s">
        <v>1160</v>
      </c>
      <c r="E208" s="68">
        <f>Source!CA55</f>
        <v>89</v>
      </c>
      <c r="F208" s="58"/>
      <c r="G208" s="63"/>
      <c r="H208" s="66">
        <f>SUM(U203:U210)</f>
        <v>106.8</v>
      </c>
      <c r="I208" s="40"/>
      <c r="J208" s="64">
        <f>Source!AU55</f>
        <v>89</v>
      </c>
      <c r="K208" s="66">
        <f>SUM(V203:V210)</f>
        <v>1882.88</v>
      </c>
      <c r="L208" s="39"/>
    </row>
    <row r="209" spans="1:26" ht="14.4">
      <c r="A209" s="54"/>
      <c r="B209" s="55"/>
      <c r="C209" s="55" t="s">
        <v>1162</v>
      </c>
      <c r="D209" s="35" t="s">
        <v>1163</v>
      </c>
      <c r="E209" s="68">
        <f>Source!AQ55</f>
        <v>7.09</v>
      </c>
      <c r="F209" s="36"/>
      <c r="G209" s="63" t="str">
        <f>Source!DI55</f>
        <v/>
      </c>
      <c r="H209" s="66"/>
      <c r="I209" s="63"/>
      <c r="J209" s="63"/>
      <c r="K209" s="66"/>
      <c r="L209" s="51">
        <f>Source!U55</f>
        <v>14.18</v>
      </c>
    </row>
    <row r="210" spans="1:26" ht="27.6">
      <c r="A210" s="56" t="str">
        <f>Source!E56</f>
        <v>29,1</v>
      </c>
      <c r="B210" s="57" t="str">
        <f>Source!F56</f>
        <v>301-9344</v>
      </c>
      <c r="C210" s="57" t="str">
        <f>Source!G56</f>
        <v>Электроды сравнения с датчиком потенциала</v>
      </c>
      <c r="D210" s="41" t="str">
        <f>Source!H56</f>
        <v>шт.</v>
      </c>
      <c r="E210" s="42">
        <f>Source!I56</f>
        <v>2</v>
      </c>
      <c r="F210" s="43">
        <f>Source!AL56+Source!AM56+Source!AO56</f>
        <v>0</v>
      </c>
      <c r="G210" s="52" t="s">
        <v>3</v>
      </c>
      <c r="H210" s="45">
        <f>ROUND(Source!AC56*Source!I56, 2)+ROUND(Source!AD56*Source!I56, 2)+ROUND(Source!AF56*Source!I56, 2)</f>
        <v>0</v>
      </c>
      <c r="I210" s="44"/>
      <c r="J210" s="44">
        <f>IF(Source!BC56&lt;&gt; 0, Source!BC56, 1)</f>
        <v>1</v>
      </c>
      <c r="K210" s="45">
        <f>Source!O56</f>
        <v>0</v>
      </c>
      <c r="L210" s="50"/>
      <c r="S210">
        <f>ROUND((Source!FX56/100)*((ROUND(Source!AF56*Source!I56, 2)+ROUND(Source!AE56*Source!I56, 2))), 2)</f>
        <v>0</v>
      </c>
      <c r="T210">
        <f>Source!X56</f>
        <v>0</v>
      </c>
      <c r="U210">
        <f>ROUND((Source!FY56/100)*((ROUND(Source!AF56*Source!I56, 2)+ROUND(Source!AE56*Source!I56, 2))), 2)</f>
        <v>0</v>
      </c>
      <c r="V210">
        <f>Source!Y56</f>
        <v>0</v>
      </c>
      <c r="W210">
        <f>IF(Source!BI56&lt;=1,H210, 0)</f>
        <v>0</v>
      </c>
      <c r="X210">
        <f>IF(Source!BI56=2,H210, 0)</f>
        <v>0</v>
      </c>
      <c r="Y210">
        <f>IF(Source!BI56=3,H210, 0)</f>
        <v>0</v>
      </c>
      <c r="Z210">
        <f>IF(Source!BI56=4,H210, 0)</f>
        <v>0</v>
      </c>
    </row>
    <row r="211" spans="1:26" ht="13.8">
      <c r="G211" s="94">
        <f>H204+H205+H206+H207+H208+SUM(H210:H210)</f>
        <v>768.8</v>
      </c>
      <c r="H211" s="94"/>
      <c r="J211" s="94">
        <f>K204+K205+K206+K207+K208+SUM(K210:K210)</f>
        <v>9217.9599999999991</v>
      </c>
      <c r="K211" s="94"/>
      <c r="L211" s="47">
        <f>Source!U55</f>
        <v>14.18</v>
      </c>
      <c r="O211" s="27">
        <f>G211</f>
        <v>768.8</v>
      </c>
      <c r="P211" s="27">
        <f>J211</f>
        <v>9217.9599999999991</v>
      </c>
      <c r="Q211" s="27">
        <f>L211</f>
        <v>14.18</v>
      </c>
      <c r="W211">
        <f>IF(Source!BI55&lt;=1,H204+H205+H206+H207+H208, 0)</f>
        <v>768.8</v>
      </c>
      <c r="X211">
        <f>IF(Source!BI55=2,H204+H205+H206+H207+H208, 0)</f>
        <v>0</v>
      </c>
      <c r="Y211">
        <f>IF(Source!BI55=3,H204+H205+H206+H207+H208, 0)</f>
        <v>0</v>
      </c>
      <c r="Z211">
        <f>IF(Source!BI55=4,H204+H205+H206+H207+H208, 0)</f>
        <v>0</v>
      </c>
    </row>
    <row r="212" spans="1:26" ht="27.6">
      <c r="A212" s="56" t="str">
        <f>Source!E57</f>
        <v>30</v>
      </c>
      <c r="B212" s="57" t="str">
        <f>Source!F57</f>
        <v>110-0615</v>
      </c>
      <c r="C212" s="57" t="str">
        <f>Source!G57</f>
        <v>Колонка контрольно-измерительная СКИП-1-2</v>
      </c>
      <c r="D212" s="41" t="str">
        <f>Source!H57</f>
        <v>шт.</v>
      </c>
      <c r="E212" s="42">
        <f>Source!I57</f>
        <v>2</v>
      </c>
      <c r="F212" s="43">
        <f>Source!AL57</f>
        <v>911.27</v>
      </c>
      <c r="G212" s="44" t="str">
        <f>Source!DD57</f>
        <v/>
      </c>
      <c r="H212" s="45">
        <f>ROUND(Source!AC57*Source!I57, 2)</f>
        <v>1822</v>
      </c>
      <c r="I212" s="44" t="str">
        <f>Source!BO57</f>
        <v>110-0615</v>
      </c>
      <c r="J212" s="44">
        <f>IF(Source!BC57&lt;&gt; 0, Source!BC57, 1)</f>
        <v>3.14</v>
      </c>
      <c r="K212" s="45">
        <f>Source!P57</f>
        <v>5721.08</v>
      </c>
      <c r="L212" s="50"/>
      <c r="S212">
        <f>ROUND((Source!FX57/100)*((ROUND(Source!AF57*Source!I57, 2)+ROUND(Source!AE57*Source!I57, 2))), 2)</f>
        <v>0</v>
      </c>
      <c r="T212">
        <f>Source!X57</f>
        <v>0</v>
      </c>
      <c r="U212">
        <f>ROUND((Source!FY57/100)*((ROUND(Source!AF57*Source!I57, 2)+ROUND(Source!AE57*Source!I57, 2))), 2)</f>
        <v>0</v>
      </c>
      <c r="V212">
        <f>Source!Y57</f>
        <v>0</v>
      </c>
    </row>
    <row r="213" spans="1:26" ht="13.8">
      <c r="G213" s="94">
        <f>H212</f>
        <v>1822</v>
      </c>
      <c r="H213" s="94"/>
      <c r="J213" s="94">
        <f>K212</f>
        <v>5721.08</v>
      </c>
      <c r="K213" s="94"/>
      <c r="L213" s="47">
        <f>Source!U57</f>
        <v>0</v>
      </c>
      <c r="O213" s="27">
        <f>G213</f>
        <v>1822</v>
      </c>
      <c r="P213" s="27">
        <f>J213</f>
        <v>5721.08</v>
      </c>
      <c r="Q213" s="27">
        <f>L213</f>
        <v>0</v>
      </c>
      <c r="W213">
        <f>IF(Source!BI57&lt;=1,H212, 0)</f>
        <v>1822</v>
      </c>
      <c r="X213">
        <f>IF(Source!BI57=2,H212, 0)</f>
        <v>0</v>
      </c>
      <c r="Y213">
        <f>IF(Source!BI57=3,H212, 0)</f>
        <v>0</v>
      </c>
      <c r="Z213">
        <f>IF(Source!BI57=4,H212, 0)</f>
        <v>0</v>
      </c>
    </row>
    <row r="214" spans="1:26" ht="27.6">
      <c r="A214" s="54" t="str">
        <f>Source!E58</f>
        <v>31</v>
      </c>
      <c r="B214" s="55" t="str">
        <f>Source!F58</f>
        <v>27-09-004-1</v>
      </c>
      <c r="C214" s="55" t="str">
        <f>Source!G58</f>
        <v>Установка столбиков железобетонных</v>
      </c>
      <c r="D214" s="35" t="str">
        <f>Source!H58</f>
        <v>100 шт.</v>
      </c>
      <c r="E214" s="68">
        <f>Source!I58</f>
        <v>0.08</v>
      </c>
      <c r="F214" s="36">
        <f>Source!AL58+Source!AM58+Source!AO58</f>
        <v>4140.13</v>
      </c>
      <c r="G214" s="63"/>
      <c r="H214" s="66"/>
      <c r="I214" s="63" t="str">
        <f>Source!BO58</f>
        <v>27-09-004-1</v>
      </c>
      <c r="J214" s="63"/>
      <c r="K214" s="66"/>
      <c r="L214" s="39"/>
      <c r="S214">
        <f>ROUND((Source!FX58/100)*((ROUND(Source!AF58*Source!I58, 2)+ROUND(Source!AE58*Source!I58, 2))), 2)</f>
        <v>93.04</v>
      </c>
      <c r="T214">
        <f>Source!X58</f>
        <v>1640.26</v>
      </c>
      <c r="U214">
        <f>ROUND((Source!FY58/100)*((ROUND(Source!AF58*Source!I58, 2)+ROUND(Source!AE58*Source!I58, 2))), 2)</f>
        <v>62.24</v>
      </c>
      <c r="V214">
        <f>Source!Y58</f>
        <v>1097.3499999999999</v>
      </c>
    </row>
    <row r="215" spans="1:26" ht="14.4">
      <c r="A215" s="54"/>
      <c r="B215" s="55"/>
      <c r="C215" s="55" t="s">
        <v>1158</v>
      </c>
      <c r="D215" s="35"/>
      <c r="E215" s="68"/>
      <c r="F215" s="36">
        <f>Source!AO58</f>
        <v>561.22</v>
      </c>
      <c r="G215" s="63" t="str">
        <f>Source!DG58</f>
        <v/>
      </c>
      <c r="H215" s="66">
        <f>ROUND(Source!AF58*Source!I58, 2)</f>
        <v>44.88</v>
      </c>
      <c r="I215" s="63"/>
      <c r="J215" s="63">
        <f>IF(Source!BA58&lt;&gt; 0, Source!BA58, 1)</f>
        <v>17.63</v>
      </c>
      <c r="K215" s="66">
        <f>Source!S58</f>
        <v>791.23</v>
      </c>
      <c r="L215" s="39"/>
      <c r="R215">
        <f>H215</f>
        <v>44.88</v>
      </c>
    </row>
    <row r="216" spans="1:26" ht="14.4">
      <c r="A216" s="54"/>
      <c r="B216" s="55"/>
      <c r="C216" s="55" t="s">
        <v>549</v>
      </c>
      <c r="D216" s="35"/>
      <c r="E216" s="68"/>
      <c r="F216" s="36">
        <f>Source!AM58</f>
        <v>2794.6</v>
      </c>
      <c r="G216" s="63" t="str">
        <f>Source!DE58</f>
        <v/>
      </c>
      <c r="H216" s="66">
        <f>ROUND(Source!AD58*Source!I58, 2)</f>
        <v>223.52</v>
      </c>
      <c r="I216" s="63"/>
      <c r="J216" s="63">
        <f>IF(Source!BB58&lt;&gt; 0, Source!BB58, 1)</f>
        <v>6.68</v>
      </c>
      <c r="K216" s="66">
        <f>Source!Q58</f>
        <v>1493.11</v>
      </c>
      <c r="L216" s="39"/>
    </row>
    <row r="217" spans="1:26" ht="14.4">
      <c r="A217" s="54"/>
      <c r="B217" s="55"/>
      <c r="C217" s="55" t="s">
        <v>1164</v>
      </c>
      <c r="D217" s="35"/>
      <c r="E217" s="68"/>
      <c r="F217" s="36">
        <f>Source!AN58</f>
        <v>258.42</v>
      </c>
      <c r="G217" s="63" t="str">
        <f>Source!DF58</f>
        <v/>
      </c>
      <c r="H217" s="48">
        <f>ROUND(Source!AE58*Source!I58, 2)</f>
        <v>20.64</v>
      </c>
      <c r="I217" s="63"/>
      <c r="J217" s="63">
        <f>IF(Source!BS58&lt;&gt; 0, Source!BS58, 1)</f>
        <v>17.63</v>
      </c>
      <c r="K217" s="48">
        <f>Source!R58</f>
        <v>363.88</v>
      </c>
      <c r="L217" s="39"/>
      <c r="R217">
        <f>H217</f>
        <v>20.64</v>
      </c>
    </row>
    <row r="218" spans="1:26" ht="14.4">
      <c r="A218" s="54"/>
      <c r="B218" s="55"/>
      <c r="C218" s="55" t="s">
        <v>1165</v>
      </c>
      <c r="D218" s="35"/>
      <c r="E218" s="68"/>
      <c r="F218" s="36">
        <f>Source!AL58</f>
        <v>784.31</v>
      </c>
      <c r="G218" s="63" t="str">
        <f>Source!DD58</f>
        <v/>
      </c>
      <c r="H218" s="66">
        <f>ROUND(Source!AC58*Source!I58, 2)</f>
        <v>62.72</v>
      </c>
      <c r="I218" s="63"/>
      <c r="J218" s="63">
        <f>IF(Source!BC58&lt;&gt; 0, Source!BC58, 1)</f>
        <v>4.1100000000000003</v>
      </c>
      <c r="K218" s="66">
        <f>Source!P58</f>
        <v>257.77999999999997</v>
      </c>
      <c r="L218" s="39"/>
    </row>
    <row r="219" spans="1:26" ht="14.4">
      <c r="A219" s="54"/>
      <c r="B219" s="55"/>
      <c r="C219" s="55" t="s">
        <v>1159</v>
      </c>
      <c r="D219" s="35" t="s">
        <v>1160</v>
      </c>
      <c r="E219" s="68">
        <f>Source!BZ58</f>
        <v>142</v>
      </c>
      <c r="F219" s="58"/>
      <c r="G219" s="63"/>
      <c r="H219" s="66">
        <f>SUM(S214:S221)</f>
        <v>93.04</v>
      </c>
      <c r="I219" s="40"/>
      <c r="J219" s="64">
        <f>Source!AT58</f>
        <v>142</v>
      </c>
      <c r="K219" s="66">
        <f>SUM(T214:T221)</f>
        <v>1640.26</v>
      </c>
      <c r="L219" s="39"/>
    </row>
    <row r="220" spans="1:26" ht="14.4">
      <c r="A220" s="54"/>
      <c r="B220" s="55"/>
      <c r="C220" s="55" t="s">
        <v>1161</v>
      </c>
      <c r="D220" s="35" t="s">
        <v>1160</v>
      </c>
      <c r="E220" s="68">
        <f>Source!CA58</f>
        <v>95</v>
      </c>
      <c r="F220" s="58"/>
      <c r="G220" s="63"/>
      <c r="H220" s="66">
        <f>SUM(U214:U221)</f>
        <v>62.24</v>
      </c>
      <c r="I220" s="40"/>
      <c r="J220" s="64">
        <f>Source!AU58</f>
        <v>95</v>
      </c>
      <c r="K220" s="66">
        <f>SUM(V214:V221)</f>
        <v>1097.3499999999999</v>
      </c>
      <c r="L220" s="39"/>
    </row>
    <row r="221" spans="1:26" ht="14.4">
      <c r="A221" s="56"/>
      <c r="B221" s="57"/>
      <c r="C221" s="57" t="s">
        <v>1162</v>
      </c>
      <c r="D221" s="41" t="s">
        <v>1163</v>
      </c>
      <c r="E221" s="42">
        <f>Source!AQ58</f>
        <v>71.040000000000006</v>
      </c>
      <c r="F221" s="43"/>
      <c r="G221" s="44" t="str">
        <f>Source!DI58</f>
        <v/>
      </c>
      <c r="H221" s="45"/>
      <c r="I221" s="44"/>
      <c r="J221" s="44"/>
      <c r="K221" s="45"/>
      <c r="L221" s="46">
        <f>Source!U58</f>
        <v>5.6832000000000003</v>
      </c>
    </row>
    <row r="222" spans="1:26" ht="13.8">
      <c r="G222" s="94">
        <f>H215+H216+H218+H219+H220</f>
        <v>486.40000000000003</v>
      </c>
      <c r="H222" s="94"/>
      <c r="J222" s="94">
        <f>K215+K216+K218+K219+K220</f>
        <v>5279.73</v>
      </c>
      <c r="K222" s="94"/>
      <c r="L222" s="47">
        <f>Source!U58</f>
        <v>5.6832000000000003</v>
      </c>
      <c r="O222" s="27">
        <f>G222</f>
        <v>486.40000000000003</v>
      </c>
      <c r="P222" s="27">
        <f>J222</f>
        <v>5279.73</v>
      </c>
      <c r="Q222" s="27">
        <f>L222</f>
        <v>5.6832000000000003</v>
      </c>
      <c r="W222">
        <f>IF(Source!BI58&lt;=1,H215+H216+H218+H219+H220, 0)</f>
        <v>486.40000000000003</v>
      </c>
      <c r="X222">
        <f>IF(Source!BI58=2,H215+H216+H218+H219+H220, 0)</f>
        <v>0</v>
      </c>
      <c r="Y222">
        <f>IF(Source!BI58=3,H215+H216+H218+H219+H220, 0)</f>
        <v>0</v>
      </c>
      <c r="Z222">
        <f>IF(Source!BI58=4,H215+H216+H218+H219+H220, 0)</f>
        <v>0</v>
      </c>
    </row>
    <row r="223" spans="1:26" ht="14.4">
      <c r="A223" s="56" t="str">
        <f>Source!E60</f>
        <v>32</v>
      </c>
      <c r="B223" s="57" t="str">
        <f>Source!F60</f>
        <v>403-1642</v>
      </c>
      <c r="C223" s="57" t="str">
        <f>Source!G60</f>
        <v>Столбики сигнальные железобетонные</v>
      </c>
      <c r="D223" s="41" t="str">
        <f>Source!H60</f>
        <v>шт.</v>
      </c>
      <c r="E223" s="42">
        <f>Source!I60</f>
        <v>8</v>
      </c>
      <c r="F223" s="43">
        <f>Source!AL60</f>
        <v>250.46</v>
      </c>
      <c r="G223" s="44" t="str">
        <f>Source!DD60</f>
        <v/>
      </c>
      <c r="H223" s="45">
        <f>ROUND(Source!AC60*Source!I60, 2)</f>
        <v>2000</v>
      </c>
      <c r="I223" s="44" t="str">
        <f>Source!BO60</f>
        <v>403-1642</v>
      </c>
      <c r="J223" s="44">
        <f>IF(Source!BC60&lt;&gt; 0, Source!BC60, 1)</f>
        <v>7.36</v>
      </c>
      <c r="K223" s="45">
        <f>Source!P60</f>
        <v>14720</v>
      </c>
      <c r="L223" s="50"/>
      <c r="S223">
        <f>ROUND((Source!FX60/100)*((ROUND(Source!AF60*Source!I60, 2)+ROUND(Source!AE60*Source!I60, 2))), 2)</f>
        <v>0</v>
      </c>
      <c r="T223">
        <f>Source!X60</f>
        <v>0</v>
      </c>
      <c r="U223">
        <f>ROUND((Source!FY60/100)*((ROUND(Source!AF60*Source!I60, 2)+ROUND(Source!AE60*Source!I60, 2))), 2)</f>
        <v>0</v>
      </c>
      <c r="V223">
        <f>Source!Y60</f>
        <v>0</v>
      </c>
    </row>
    <row r="224" spans="1:26" ht="13.8">
      <c r="G224" s="94">
        <f>H223</f>
        <v>2000</v>
      </c>
      <c r="H224" s="94"/>
      <c r="J224" s="94">
        <f>K223</f>
        <v>14720</v>
      </c>
      <c r="K224" s="94"/>
      <c r="L224" s="47">
        <f>Source!U60</f>
        <v>0</v>
      </c>
      <c r="O224" s="27">
        <f>G224</f>
        <v>2000</v>
      </c>
      <c r="P224" s="27">
        <f>J224</f>
        <v>14720</v>
      </c>
      <c r="Q224" s="27">
        <f>L224</f>
        <v>0</v>
      </c>
      <c r="W224">
        <f>IF(Source!BI60&lt;=1,H223, 0)</f>
        <v>2000</v>
      </c>
      <c r="X224">
        <f>IF(Source!BI60=2,H223, 0)</f>
        <v>0</v>
      </c>
      <c r="Y224">
        <f>IF(Source!BI60=3,H223, 0)</f>
        <v>0</v>
      </c>
      <c r="Z224">
        <f>IF(Source!BI60=4,H223, 0)</f>
        <v>0</v>
      </c>
    </row>
    <row r="225" spans="1:26" ht="28.8">
      <c r="A225" s="54" t="str">
        <f>Source!E61</f>
        <v>33</v>
      </c>
      <c r="B225" s="55" t="str">
        <f>Source!F61</f>
        <v>27-09-012-1</v>
      </c>
      <c r="C225" s="55" t="str">
        <f>Source!G61</f>
        <v>Установка указателей</v>
      </c>
      <c r="D225" s="35" t="str">
        <f>Source!H61</f>
        <v>100 знаков</v>
      </c>
      <c r="E225" s="68">
        <f>Source!I61</f>
        <v>0.01</v>
      </c>
      <c r="F225" s="36">
        <f>Source!AL61+Source!AM61+Source!AO61</f>
        <v>837.4</v>
      </c>
      <c r="G225" s="63"/>
      <c r="H225" s="66"/>
      <c r="I225" s="63" t="str">
        <f>Source!BO61</f>
        <v>27-09-012-1</v>
      </c>
      <c r="J225" s="63"/>
      <c r="K225" s="66"/>
      <c r="L225" s="39"/>
      <c r="S225">
        <f>ROUND((Source!FX61/100)*((ROUND(Source!AF61*Source!I61, 2)+ROUND(Source!AE61*Source!I61, 2))), 2)</f>
        <v>7.81</v>
      </c>
      <c r="T225">
        <f>Source!X61</f>
        <v>137.69999999999999</v>
      </c>
      <c r="U225">
        <f>ROUND((Source!FY61/100)*((ROUND(Source!AF61*Source!I61, 2)+ROUND(Source!AE61*Source!I61, 2))), 2)</f>
        <v>5.23</v>
      </c>
      <c r="V225">
        <f>Source!Y61</f>
        <v>92.12</v>
      </c>
    </row>
    <row r="226" spans="1:26" ht="14.4">
      <c r="A226" s="54"/>
      <c r="B226" s="55"/>
      <c r="C226" s="55" t="s">
        <v>1158</v>
      </c>
      <c r="D226" s="35"/>
      <c r="E226" s="68"/>
      <c r="F226" s="36">
        <f>Source!AO61</f>
        <v>549.92999999999995</v>
      </c>
      <c r="G226" s="63" t="str">
        <f>Source!DG61</f>
        <v/>
      </c>
      <c r="H226" s="66">
        <f>ROUND(Source!AF61*Source!I61, 2)</f>
        <v>5.5</v>
      </c>
      <c r="I226" s="63"/>
      <c r="J226" s="63">
        <f>IF(Source!BA61&lt;&gt; 0, Source!BA61, 1)</f>
        <v>17.63</v>
      </c>
      <c r="K226" s="66">
        <f>Source!S61</f>
        <v>96.97</v>
      </c>
      <c r="L226" s="39"/>
      <c r="R226">
        <f>H226</f>
        <v>5.5</v>
      </c>
    </row>
    <row r="227" spans="1:26" ht="14.4">
      <c r="A227" s="54"/>
      <c r="B227" s="55"/>
      <c r="C227" s="55" t="s">
        <v>1165</v>
      </c>
      <c r="D227" s="35"/>
      <c r="E227" s="68"/>
      <c r="F227" s="36">
        <f>Source!AL61</f>
        <v>287.47000000000003</v>
      </c>
      <c r="G227" s="63" t="str">
        <f>Source!DD61</f>
        <v/>
      </c>
      <c r="H227" s="66">
        <f>ROUND(Source!AC61*Source!I61, 2)</f>
        <v>2.87</v>
      </c>
      <c r="I227" s="63"/>
      <c r="J227" s="63">
        <f>IF(Source!BC61&lt;&gt; 0, Source!BC61, 1)</f>
        <v>5.55</v>
      </c>
      <c r="K227" s="66">
        <f>Source!P61</f>
        <v>15.93</v>
      </c>
      <c r="L227" s="39"/>
    </row>
    <row r="228" spans="1:26" ht="14.4">
      <c r="A228" s="54"/>
      <c r="B228" s="55"/>
      <c r="C228" s="55" t="s">
        <v>1159</v>
      </c>
      <c r="D228" s="35" t="s">
        <v>1160</v>
      </c>
      <c r="E228" s="68">
        <f>Source!BZ61</f>
        <v>142</v>
      </c>
      <c r="F228" s="58"/>
      <c r="G228" s="63"/>
      <c r="H228" s="66">
        <f>SUM(S225:S230)</f>
        <v>7.81</v>
      </c>
      <c r="I228" s="40"/>
      <c r="J228" s="64">
        <f>Source!AT61</f>
        <v>142</v>
      </c>
      <c r="K228" s="66">
        <f>SUM(T225:T230)</f>
        <v>137.69999999999999</v>
      </c>
      <c r="L228" s="39"/>
    </row>
    <row r="229" spans="1:26" ht="14.4">
      <c r="A229" s="54"/>
      <c r="B229" s="55"/>
      <c r="C229" s="55" t="s">
        <v>1161</v>
      </c>
      <c r="D229" s="35" t="s">
        <v>1160</v>
      </c>
      <c r="E229" s="68">
        <f>Source!CA61</f>
        <v>95</v>
      </c>
      <c r="F229" s="58"/>
      <c r="G229" s="63"/>
      <c r="H229" s="66">
        <f>SUM(U225:U230)</f>
        <v>5.23</v>
      </c>
      <c r="I229" s="40"/>
      <c r="J229" s="64">
        <f>Source!AU61</f>
        <v>95</v>
      </c>
      <c r="K229" s="66">
        <f>SUM(V225:V230)</f>
        <v>92.12</v>
      </c>
      <c r="L229" s="39"/>
    </row>
    <row r="230" spans="1:26" ht="14.4">
      <c r="A230" s="56"/>
      <c r="B230" s="57"/>
      <c r="C230" s="57" t="s">
        <v>1162</v>
      </c>
      <c r="D230" s="41" t="s">
        <v>1163</v>
      </c>
      <c r="E230" s="42">
        <f>Source!AQ61</f>
        <v>69</v>
      </c>
      <c r="F230" s="43"/>
      <c r="G230" s="44" t="str">
        <f>Source!DI61</f>
        <v/>
      </c>
      <c r="H230" s="45"/>
      <c r="I230" s="44"/>
      <c r="J230" s="44"/>
      <c r="K230" s="45"/>
      <c r="L230" s="46">
        <f>Source!U61</f>
        <v>0.69000000000000006</v>
      </c>
    </row>
    <row r="231" spans="1:26" ht="13.8">
      <c r="G231" s="94">
        <f>H226+H227+H228+H229</f>
        <v>21.41</v>
      </c>
      <c r="H231" s="94"/>
      <c r="J231" s="94">
        <f>K226+K227+K228+K229</f>
        <v>342.72</v>
      </c>
      <c r="K231" s="94"/>
      <c r="L231" s="47">
        <f>Source!U61</f>
        <v>0.69000000000000006</v>
      </c>
      <c r="O231" s="27">
        <f>G231</f>
        <v>21.41</v>
      </c>
      <c r="P231" s="27">
        <f>J231</f>
        <v>342.72</v>
      </c>
      <c r="Q231" s="27">
        <f>L231</f>
        <v>0.69000000000000006</v>
      </c>
      <c r="W231">
        <f>IF(Source!BI61&lt;=1,H226+H227+H228+H229, 0)</f>
        <v>21.41</v>
      </c>
      <c r="X231">
        <f>IF(Source!BI61=2,H226+H227+H228+H229, 0)</f>
        <v>0</v>
      </c>
      <c r="Y231">
        <f>IF(Source!BI61=3,H226+H227+H228+H229, 0)</f>
        <v>0</v>
      </c>
      <c r="Z231">
        <f>IF(Source!BI61=4,H226+H227+H228+H229, 0)</f>
        <v>0</v>
      </c>
    </row>
    <row r="232" spans="1:26" ht="14.4">
      <c r="A232" s="56" t="str">
        <f>Source!E62</f>
        <v>34</v>
      </c>
      <c r="B232" s="57" t="str">
        <f>Source!F62</f>
        <v>101-2024</v>
      </c>
      <c r="C232" s="57" t="str">
        <f>Source!G62</f>
        <v>Указатель</v>
      </c>
      <c r="D232" s="41" t="str">
        <f>Source!H62</f>
        <v>шт.</v>
      </c>
      <c r="E232" s="42">
        <f>Source!I62</f>
        <v>1</v>
      </c>
      <c r="F232" s="43">
        <f>Source!AL62</f>
        <v>4.46</v>
      </c>
      <c r="G232" s="44" t="str">
        <f>Source!DD62</f>
        <v/>
      </c>
      <c r="H232" s="45">
        <f>ROUND(Source!AC62*Source!I62, 2)</f>
        <v>4</v>
      </c>
      <c r="I232" s="44" t="str">
        <f>Source!BO62</f>
        <v>101-2024</v>
      </c>
      <c r="J232" s="44">
        <f>IF(Source!BC62&lt;&gt; 0, Source!BC62, 1)</f>
        <v>32.85</v>
      </c>
      <c r="K232" s="45">
        <f>Source!P62</f>
        <v>131.4</v>
      </c>
      <c r="L232" s="50"/>
      <c r="S232">
        <f>ROUND((Source!FX62/100)*((ROUND(Source!AF62*Source!I62, 2)+ROUND(Source!AE62*Source!I62, 2))), 2)</f>
        <v>0</v>
      </c>
      <c r="T232">
        <f>Source!X62</f>
        <v>0</v>
      </c>
      <c r="U232">
        <f>ROUND((Source!FY62/100)*((ROUND(Source!AF62*Source!I62, 2)+ROUND(Source!AE62*Source!I62, 2))), 2)</f>
        <v>0</v>
      </c>
      <c r="V232">
        <f>Source!Y62</f>
        <v>0</v>
      </c>
    </row>
    <row r="233" spans="1:26" ht="13.8">
      <c r="G233" s="94">
        <f>H232</f>
        <v>4</v>
      </c>
      <c r="H233" s="94"/>
      <c r="J233" s="94">
        <f>K232</f>
        <v>131.4</v>
      </c>
      <c r="K233" s="94"/>
      <c r="L233" s="47">
        <f>Source!U62</f>
        <v>0</v>
      </c>
      <c r="O233" s="27">
        <f>G233</f>
        <v>4</v>
      </c>
      <c r="P233" s="27">
        <f>J233</f>
        <v>131.4</v>
      </c>
      <c r="Q233" s="27">
        <f>L233</f>
        <v>0</v>
      </c>
      <c r="W233">
        <f>IF(Source!BI62&lt;=1,H232, 0)</f>
        <v>4</v>
      </c>
      <c r="X233">
        <f>IF(Source!BI62=2,H232, 0)</f>
        <v>0</v>
      </c>
      <c r="Y233">
        <f>IF(Source!BI62=3,H232, 0)</f>
        <v>0</v>
      </c>
      <c r="Z233">
        <f>IF(Source!BI62=4,H232, 0)</f>
        <v>0</v>
      </c>
    </row>
    <row r="234" spans="1:26" ht="69">
      <c r="A234" s="54" t="str">
        <f>Source!E63</f>
        <v>35</v>
      </c>
      <c r="B234" s="55" t="str">
        <f>Source!F63</f>
        <v>24-02-090-2</v>
      </c>
      <c r="C234" s="55" t="str">
        <f>Source!G63</f>
        <v>Врезка штуцером в действующие стальные газопроводы низкого давления под газом со снижением давления, условный диаметр врезаемого газопровода до 80 мм</v>
      </c>
      <c r="D234" s="35" t="str">
        <f>Source!H63</f>
        <v>10 врезок</v>
      </c>
      <c r="E234" s="68">
        <f>Source!I63</f>
        <v>0.1</v>
      </c>
      <c r="F234" s="36">
        <f>Source!AL63+Source!AM63+Source!AO63</f>
        <v>1436.9</v>
      </c>
      <c r="G234" s="63"/>
      <c r="H234" s="66"/>
      <c r="I234" s="63" t="str">
        <f>Source!BO63</f>
        <v>24-02-090-2</v>
      </c>
      <c r="J234" s="63"/>
      <c r="K234" s="66"/>
      <c r="L234" s="39"/>
      <c r="S234">
        <f>ROUND((Source!FX63/100)*((ROUND(Source!AF63*Source!I63, 2)+ROUND(Source!AE63*Source!I63, 2))), 2)</f>
        <v>58.76</v>
      </c>
      <c r="T234">
        <f>Source!X63</f>
        <v>1035.94</v>
      </c>
      <c r="U234">
        <f>ROUND((Source!FY63/100)*((ROUND(Source!AF63*Source!I63, 2)+ROUND(Source!AE63*Source!I63, 2))), 2)</f>
        <v>40.229999999999997</v>
      </c>
      <c r="V234">
        <f>Source!Y63</f>
        <v>709.22</v>
      </c>
    </row>
    <row r="235" spans="1:26" ht="14.4">
      <c r="A235" s="54"/>
      <c r="B235" s="55"/>
      <c r="C235" s="55" t="s">
        <v>1158</v>
      </c>
      <c r="D235" s="35"/>
      <c r="E235" s="68"/>
      <c r="F235" s="36">
        <f>Source!AO63</f>
        <v>452.28</v>
      </c>
      <c r="G235" s="63" t="str">
        <f>Source!DG63</f>
        <v/>
      </c>
      <c r="H235" s="66">
        <f>ROUND(Source!AF63*Source!I63, 2)</f>
        <v>45.2</v>
      </c>
      <c r="I235" s="63"/>
      <c r="J235" s="63">
        <f>IF(Source!BA63&lt;&gt; 0, Source!BA63, 1)</f>
        <v>17.63</v>
      </c>
      <c r="K235" s="66">
        <f>Source!S63</f>
        <v>796.88</v>
      </c>
      <c r="L235" s="39"/>
      <c r="R235">
        <f>H235</f>
        <v>45.2</v>
      </c>
    </row>
    <row r="236" spans="1:26" ht="14.4">
      <c r="A236" s="54"/>
      <c r="B236" s="55"/>
      <c r="C236" s="55" t="s">
        <v>549</v>
      </c>
      <c r="D236" s="35"/>
      <c r="E236" s="68"/>
      <c r="F236" s="36">
        <f>Source!AM63</f>
        <v>469.79</v>
      </c>
      <c r="G236" s="63" t="str">
        <f>Source!DE63</f>
        <v/>
      </c>
      <c r="H236" s="66">
        <f>ROUND(Source!AD63*Source!I63, 2)</f>
        <v>47</v>
      </c>
      <c r="I236" s="63"/>
      <c r="J236" s="63">
        <f>IF(Source!BB63&lt;&gt; 0, Source!BB63, 1)</f>
        <v>5.53</v>
      </c>
      <c r="K236" s="66">
        <f>Source!Q63</f>
        <v>259.91000000000003</v>
      </c>
      <c r="L236" s="39"/>
    </row>
    <row r="237" spans="1:26" ht="14.4">
      <c r="A237" s="54"/>
      <c r="B237" s="55"/>
      <c r="C237" s="55" t="s">
        <v>1165</v>
      </c>
      <c r="D237" s="35"/>
      <c r="E237" s="68"/>
      <c r="F237" s="36">
        <f>Source!AL63</f>
        <v>514.83000000000004</v>
      </c>
      <c r="G237" s="63" t="str">
        <f>Source!DD63</f>
        <v/>
      </c>
      <c r="H237" s="66">
        <f>ROUND(Source!AC63*Source!I63, 2)</f>
        <v>51.5</v>
      </c>
      <c r="I237" s="63"/>
      <c r="J237" s="63">
        <f>IF(Source!BC63&lt;&gt; 0, Source!BC63, 1)</f>
        <v>5.69</v>
      </c>
      <c r="K237" s="66">
        <f>Source!P63</f>
        <v>293.04000000000002</v>
      </c>
      <c r="L237" s="39"/>
    </row>
    <row r="238" spans="1:26" ht="14.4">
      <c r="A238" s="54"/>
      <c r="B238" s="55"/>
      <c r="C238" s="55" t="s">
        <v>1159</v>
      </c>
      <c r="D238" s="35" t="s">
        <v>1160</v>
      </c>
      <c r="E238" s="68">
        <f>Source!BZ63</f>
        <v>130</v>
      </c>
      <c r="F238" s="58"/>
      <c r="G238" s="63"/>
      <c r="H238" s="66">
        <f>SUM(S234:S240)</f>
        <v>58.76</v>
      </c>
      <c r="I238" s="40"/>
      <c r="J238" s="64">
        <f>Source!AT63</f>
        <v>130</v>
      </c>
      <c r="K238" s="66">
        <f>SUM(T234:T240)</f>
        <v>1035.94</v>
      </c>
      <c r="L238" s="39"/>
    </row>
    <row r="239" spans="1:26" ht="14.4">
      <c r="A239" s="54"/>
      <c r="B239" s="55"/>
      <c r="C239" s="55" t="s">
        <v>1161</v>
      </c>
      <c r="D239" s="35" t="s">
        <v>1160</v>
      </c>
      <c r="E239" s="68">
        <f>Source!CA63</f>
        <v>89</v>
      </c>
      <c r="F239" s="58"/>
      <c r="G239" s="63"/>
      <c r="H239" s="66">
        <f>SUM(U234:U240)</f>
        <v>40.229999999999997</v>
      </c>
      <c r="I239" s="40"/>
      <c r="J239" s="64">
        <f>Source!AU63</f>
        <v>89</v>
      </c>
      <c r="K239" s="66">
        <f>SUM(V234:V240)</f>
        <v>709.22</v>
      </c>
      <c r="L239" s="39"/>
    </row>
    <row r="240" spans="1:26" ht="14.4">
      <c r="A240" s="56"/>
      <c r="B240" s="57"/>
      <c r="C240" s="57" t="s">
        <v>1162</v>
      </c>
      <c r="D240" s="41" t="s">
        <v>1163</v>
      </c>
      <c r="E240" s="42">
        <f>Source!AQ63</f>
        <v>48.79</v>
      </c>
      <c r="F240" s="43"/>
      <c r="G240" s="44" t="str">
        <f>Source!DI63</f>
        <v/>
      </c>
      <c r="H240" s="45"/>
      <c r="I240" s="44"/>
      <c r="J240" s="44"/>
      <c r="K240" s="45"/>
      <c r="L240" s="46">
        <f>Source!U63</f>
        <v>4.8790000000000004</v>
      </c>
    </row>
    <row r="241" spans="1:26" ht="13.8">
      <c r="G241" s="94">
        <f>H235+H236+H237+H238+H239</f>
        <v>242.68999999999997</v>
      </c>
      <c r="H241" s="94"/>
      <c r="J241" s="94">
        <f>K235+K236+K237+K238+K239</f>
        <v>3094.99</v>
      </c>
      <c r="K241" s="94"/>
      <c r="L241" s="47">
        <f>Source!U63</f>
        <v>4.8790000000000004</v>
      </c>
      <c r="O241" s="27">
        <f>G241</f>
        <v>242.68999999999997</v>
      </c>
      <c r="P241" s="27">
        <f>J241</f>
        <v>3094.99</v>
      </c>
      <c r="Q241" s="27">
        <f>L241</f>
        <v>4.8790000000000004</v>
      </c>
      <c r="W241">
        <f>IF(Source!BI63&lt;=1,H235+H236+H237+H238+H239, 0)</f>
        <v>242.68999999999997</v>
      </c>
      <c r="X241">
        <f>IF(Source!BI63=2,H235+H236+H237+H238+H239, 0)</f>
        <v>0</v>
      </c>
      <c r="Y241">
        <f>IF(Source!BI63=3,H235+H236+H237+H238+H239, 0)</f>
        <v>0</v>
      </c>
      <c r="Z241">
        <f>IF(Source!BI63=4,H235+H236+H237+H238+H239, 0)</f>
        <v>0</v>
      </c>
    </row>
    <row r="242" spans="1:26" ht="43.2">
      <c r="A242" s="54" t="str">
        <f>Source!E64</f>
        <v>36</v>
      </c>
      <c r="B242" s="55" t="str">
        <f>Source!F64</f>
        <v>24-02-041-3</v>
      </c>
      <c r="C242" s="55" t="str">
        <f>Source!G64</f>
        <v>Надземная прокладка стальных газопроводов на металлических опорах, условный диаметр газопровода 80 мм</v>
      </c>
      <c r="D242" s="35" t="str">
        <f>Source!H64</f>
        <v>100 м газопровода</v>
      </c>
      <c r="E242" s="68">
        <f>Source!I64</f>
        <v>1.4999999999999999E-2</v>
      </c>
      <c r="F242" s="36">
        <f>Source!AL64+Source!AM64+Source!AO64</f>
        <v>8872.32</v>
      </c>
      <c r="G242" s="63"/>
      <c r="H242" s="66"/>
      <c r="I242" s="63" t="str">
        <f>Source!BO64</f>
        <v>24-02-041-3</v>
      </c>
      <c r="J242" s="63"/>
      <c r="K242" s="66"/>
      <c r="L242" s="39"/>
      <c r="S242">
        <f>ROUND((Source!FX64/100)*((ROUND(Source!AF64*Source!I64, 2)+ROUND(Source!AE64*Source!I64, 2))), 2)</f>
        <v>6.68</v>
      </c>
      <c r="T242">
        <f>Source!X64</f>
        <v>117.57</v>
      </c>
      <c r="U242">
        <f>ROUND((Source!FY64/100)*((ROUND(Source!AF64*Source!I64, 2)+ROUND(Source!AE64*Source!I64, 2))), 2)</f>
        <v>4.57</v>
      </c>
      <c r="V242">
        <f>Source!Y64</f>
        <v>80.489999999999995</v>
      </c>
    </row>
    <row r="243" spans="1:26" ht="14.4">
      <c r="A243" s="54"/>
      <c r="B243" s="55"/>
      <c r="C243" s="55" t="s">
        <v>1158</v>
      </c>
      <c r="D243" s="35"/>
      <c r="E243" s="68"/>
      <c r="F243" s="36">
        <f>Source!AO64</f>
        <v>186.81</v>
      </c>
      <c r="G243" s="63" t="str">
        <f>Source!DG64</f>
        <v/>
      </c>
      <c r="H243" s="66">
        <f>ROUND(Source!AF64*Source!I64, 2)</f>
        <v>2.81</v>
      </c>
      <c r="I243" s="63"/>
      <c r="J243" s="63">
        <f>IF(Source!BA64&lt;&gt; 0, Source!BA64, 1)</f>
        <v>17.63</v>
      </c>
      <c r="K243" s="66">
        <f>Source!S64</f>
        <v>49.45</v>
      </c>
      <c r="L243" s="39"/>
      <c r="R243">
        <f>H243</f>
        <v>2.81</v>
      </c>
    </row>
    <row r="244" spans="1:26" ht="14.4">
      <c r="A244" s="54"/>
      <c r="B244" s="55"/>
      <c r="C244" s="55" t="s">
        <v>549</v>
      </c>
      <c r="D244" s="35"/>
      <c r="E244" s="68"/>
      <c r="F244" s="36">
        <f>Source!AM64</f>
        <v>1984.7</v>
      </c>
      <c r="G244" s="63" t="str">
        <f>Source!DE64</f>
        <v/>
      </c>
      <c r="H244" s="66">
        <f>ROUND(Source!AD64*Source!I64, 2)</f>
        <v>29.78</v>
      </c>
      <c r="I244" s="63"/>
      <c r="J244" s="63">
        <f>IF(Source!BB64&lt;&gt; 0, Source!BB64, 1)</f>
        <v>5.43</v>
      </c>
      <c r="K244" s="66">
        <f>Source!Q64</f>
        <v>161.68</v>
      </c>
      <c r="L244" s="39"/>
    </row>
    <row r="245" spans="1:26" ht="14.4">
      <c r="A245" s="54"/>
      <c r="B245" s="55"/>
      <c r="C245" s="55" t="s">
        <v>1164</v>
      </c>
      <c r="D245" s="35"/>
      <c r="E245" s="68"/>
      <c r="F245" s="36">
        <f>Source!AN64</f>
        <v>155.09</v>
      </c>
      <c r="G245" s="63" t="str">
        <f>Source!DF64</f>
        <v/>
      </c>
      <c r="H245" s="48">
        <f>ROUND(Source!AE64*Source!I64, 2)</f>
        <v>2.33</v>
      </c>
      <c r="I245" s="63"/>
      <c r="J245" s="63">
        <f>IF(Source!BS64&lt;&gt; 0, Source!BS64, 1)</f>
        <v>17.63</v>
      </c>
      <c r="K245" s="48">
        <f>Source!R64</f>
        <v>40.99</v>
      </c>
      <c r="L245" s="39"/>
      <c r="R245">
        <f>H245</f>
        <v>2.33</v>
      </c>
    </row>
    <row r="246" spans="1:26" ht="14.4">
      <c r="A246" s="54"/>
      <c r="B246" s="55"/>
      <c r="C246" s="55" t="s">
        <v>1165</v>
      </c>
      <c r="D246" s="35"/>
      <c r="E246" s="68"/>
      <c r="F246" s="36">
        <f>Source!AL64</f>
        <v>6700.81</v>
      </c>
      <c r="G246" s="63" t="str">
        <f>Source!DD64</f>
        <v/>
      </c>
      <c r="H246" s="66">
        <f>ROUND(Source!AC64*Source!I64, 2)</f>
        <v>100.52</v>
      </c>
      <c r="I246" s="63"/>
      <c r="J246" s="63">
        <f>IF(Source!BC64&lt;&gt; 0, Source!BC64, 1)</f>
        <v>4.75</v>
      </c>
      <c r="K246" s="66">
        <f>Source!P64</f>
        <v>477.45</v>
      </c>
      <c r="L246" s="39"/>
    </row>
    <row r="247" spans="1:26" ht="14.4">
      <c r="A247" s="54"/>
      <c r="B247" s="55"/>
      <c r="C247" s="55" t="s">
        <v>1159</v>
      </c>
      <c r="D247" s="35" t="s">
        <v>1160</v>
      </c>
      <c r="E247" s="68">
        <f>Source!BZ64</f>
        <v>130</v>
      </c>
      <c r="F247" s="58"/>
      <c r="G247" s="63"/>
      <c r="H247" s="66">
        <f>SUM(S242:S249)</f>
        <v>6.68</v>
      </c>
      <c r="I247" s="40"/>
      <c r="J247" s="64">
        <f>Source!AT64</f>
        <v>130</v>
      </c>
      <c r="K247" s="66">
        <f>SUM(T242:T249)</f>
        <v>117.57</v>
      </c>
      <c r="L247" s="39"/>
    </row>
    <row r="248" spans="1:26" ht="14.4">
      <c r="A248" s="54"/>
      <c r="B248" s="55"/>
      <c r="C248" s="55" t="s">
        <v>1161</v>
      </c>
      <c r="D248" s="35" t="s">
        <v>1160</v>
      </c>
      <c r="E248" s="68">
        <f>Source!CA64</f>
        <v>89</v>
      </c>
      <c r="F248" s="58"/>
      <c r="G248" s="63"/>
      <c r="H248" s="66">
        <f>SUM(U242:U249)</f>
        <v>4.57</v>
      </c>
      <c r="I248" s="40"/>
      <c r="J248" s="64">
        <f>Source!AU64</f>
        <v>89</v>
      </c>
      <c r="K248" s="66">
        <f>SUM(V242:V249)</f>
        <v>80.489999999999995</v>
      </c>
      <c r="L248" s="39"/>
    </row>
    <row r="249" spans="1:26" ht="14.4">
      <c r="A249" s="56"/>
      <c r="B249" s="57"/>
      <c r="C249" s="57" t="s">
        <v>1162</v>
      </c>
      <c r="D249" s="41" t="s">
        <v>1163</v>
      </c>
      <c r="E249" s="42">
        <f>Source!AQ64</f>
        <v>22.03</v>
      </c>
      <c r="F249" s="43"/>
      <c r="G249" s="44" t="str">
        <f>Source!DI64</f>
        <v/>
      </c>
      <c r="H249" s="45"/>
      <c r="I249" s="44"/>
      <c r="J249" s="44"/>
      <c r="K249" s="45"/>
      <c r="L249" s="46">
        <f>Source!U64</f>
        <v>0.33045000000000002</v>
      </c>
    </row>
    <row r="250" spans="1:26" ht="13.8">
      <c r="G250" s="94">
        <f>H243+H244+H246+H247+H248</f>
        <v>144.36000000000001</v>
      </c>
      <c r="H250" s="94"/>
      <c r="J250" s="94">
        <f>K243+K244+K246+K247+K248</f>
        <v>886.63999999999987</v>
      </c>
      <c r="K250" s="94"/>
      <c r="L250" s="47">
        <f>Source!U64</f>
        <v>0.33045000000000002</v>
      </c>
      <c r="O250" s="27">
        <f>G250</f>
        <v>144.36000000000001</v>
      </c>
      <c r="P250" s="27">
        <f>J250</f>
        <v>886.63999999999987</v>
      </c>
      <c r="Q250" s="27">
        <f>L250</f>
        <v>0.33045000000000002</v>
      </c>
      <c r="W250">
        <f>IF(Source!BI64&lt;=1,H243+H244+H246+H247+H248, 0)</f>
        <v>144.36000000000001</v>
      </c>
      <c r="X250">
        <f>IF(Source!BI64=2,H243+H244+H246+H247+H248, 0)</f>
        <v>0</v>
      </c>
      <c r="Y250">
        <f>IF(Source!BI64=3,H243+H244+H246+H247+H248, 0)</f>
        <v>0</v>
      </c>
      <c r="Z250">
        <f>IF(Source!BI64=4,H243+H244+H246+H247+H248, 0)</f>
        <v>0</v>
      </c>
    </row>
    <row r="251" spans="1:26" ht="69">
      <c r="A251" s="56" t="str">
        <f>Source!E65</f>
        <v>37</v>
      </c>
      <c r="B251" s="57" t="str">
        <f>Source!F65</f>
        <v>103-0150</v>
      </c>
      <c r="C251" s="57" t="str">
        <f>Source!G65</f>
        <v>Трубы стальные электросварные прямошовные со снятой фаской из стали марок БСт2кп-БСт4кп и БСт2пс-БСт4пс наружный диаметр 83 мм, толщина стенки 4,5 мм</v>
      </c>
      <c r="D251" s="41" t="str">
        <f>Source!H65</f>
        <v>м</v>
      </c>
      <c r="E251" s="42">
        <f>Source!I65</f>
        <v>-1.5149999999999999</v>
      </c>
      <c r="F251" s="43">
        <f>Source!AL65</f>
        <v>63.88</v>
      </c>
      <c r="G251" s="44" t="str">
        <f>Source!DD65</f>
        <v/>
      </c>
      <c r="H251" s="45">
        <f>ROUND(Source!AC65*Source!I65, 2)</f>
        <v>-96.96</v>
      </c>
      <c r="I251" s="44" t="str">
        <f>Source!BO65</f>
        <v>103-0150</v>
      </c>
      <c r="J251" s="44">
        <f>IF(Source!BC65&lt;&gt; 0, Source!BC65, 1)</f>
        <v>4.76</v>
      </c>
      <c r="K251" s="45">
        <f>Source!P65</f>
        <v>-461.53</v>
      </c>
      <c r="L251" s="50"/>
      <c r="S251">
        <f>ROUND((Source!FX65/100)*((ROUND(Source!AF65*Source!I65, 2)+ROUND(Source!AE65*Source!I65, 2))), 2)</f>
        <v>0</v>
      </c>
      <c r="T251">
        <f>Source!X65</f>
        <v>0</v>
      </c>
      <c r="U251">
        <f>ROUND((Source!FY65/100)*((ROUND(Source!AF65*Source!I65, 2)+ROUND(Source!AE65*Source!I65, 2))), 2)</f>
        <v>0</v>
      </c>
      <c r="V251">
        <f>Source!Y65</f>
        <v>0</v>
      </c>
    </row>
    <row r="252" spans="1:26" ht="13.8">
      <c r="G252" s="94">
        <f>H251</f>
        <v>-96.96</v>
      </c>
      <c r="H252" s="94"/>
      <c r="J252" s="94">
        <f>K251</f>
        <v>-461.53</v>
      </c>
      <c r="K252" s="94"/>
      <c r="L252" s="47">
        <f>Source!U65</f>
        <v>0</v>
      </c>
      <c r="O252" s="27">
        <f>G252</f>
        <v>-96.96</v>
      </c>
      <c r="P252" s="27">
        <f>J252</f>
        <v>-461.53</v>
      </c>
      <c r="Q252" s="27">
        <f>L252</f>
        <v>0</v>
      </c>
      <c r="W252">
        <f>IF(Source!BI65&lt;=1,H251, 0)</f>
        <v>-96.96</v>
      </c>
      <c r="X252">
        <f>IF(Source!BI65=2,H251, 0)</f>
        <v>0</v>
      </c>
      <c r="Y252">
        <f>IF(Source!BI65=3,H251, 0)</f>
        <v>0</v>
      </c>
      <c r="Z252">
        <f>IF(Source!BI65=4,H251, 0)</f>
        <v>0</v>
      </c>
    </row>
    <row r="253" spans="1:26" ht="69">
      <c r="A253" s="56" t="str">
        <f>Source!E66</f>
        <v>38</v>
      </c>
      <c r="B253" s="57" t="str">
        <f>Source!F66</f>
        <v>103-0154</v>
      </c>
      <c r="C253" s="57" t="str">
        <f>Source!G66</f>
        <v>Трубы стальные электросварные прямошовные со снятой фаской из стали марок БСт2кп-БСт4кп и БСт2пс-БСт4пс наружный диаметр 89 мм, толщина стенки 3,5 мм</v>
      </c>
      <c r="D253" s="41" t="str">
        <f>Source!H66</f>
        <v>м</v>
      </c>
      <c r="E253" s="42">
        <f>Source!I66</f>
        <v>1.5149999999999999</v>
      </c>
      <c r="F253" s="43">
        <f>Source!AL66</f>
        <v>54.63</v>
      </c>
      <c r="G253" s="44" t="str">
        <f>Source!DD66</f>
        <v/>
      </c>
      <c r="H253" s="45">
        <f>ROUND(Source!AC66*Source!I66, 2)</f>
        <v>83.33</v>
      </c>
      <c r="I253" s="44" t="str">
        <f>Source!BO66</f>
        <v>103-0154</v>
      </c>
      <c r="J253" s="44">
        <f>IF(Source!BC66&lt;&gt; 0, Source!BC66, 1)</f>
        <v>5.46</v>
      </c>
      <c r="K253" s="45">
        <f>Source!P66</f>
        <v>454.95</v>
      </c>
      <c r="L253" s="50"/>
      <c r="S253">
        <f>ROUND((Source!FX66/100)*((ROUND(Source!AF66*Source!I66, 2)+ROUND(Source!AE66*Source!I66, 2))), 2)</f>
        <v>0</v>
      </c>
      <c r="T253">
        <f>Source!X66</f>
        <v>0</v>
      </c>
      <c r="U253">
        <f>ROUND((Source!FY66/100)*((ROUND(Source!AF66*Source!I66, 2)+ROUND(Source!AE66*Source!I66, 2))), 2)</f>
        <v>0</v>
      </c>
      <c r="V253">
        <f>Source!Y66</f>
        <v>0</v>
      </c>
    </row>
    <row r="254" spans="1:26" ht="13.8">
      <c r="G254" s="94">
        <f>H253</f>
        <v>83.33</v>
      </c>
      <c r="H254" s="94"/>
      <c r="J254" s="94">
        <f>K253</f>
        <v>454.95</v>
      </c>
      <c r="K254" s="94"/>
      <c r="L254" s="47">
        <f>Source!U66</f>
        <v>0</v>
      </c>
      <c r="O254" s="27">
        <f>G254</f>
        <v>83.33</v>
      </c>
      <c r="P254" s="27">
        <f>J254</f>
        <v>454.95</v>
      </c>
      <c r="Q254" s="27">
        <f>L254</f>
        <v>0</v>
      </c>
      <c r="W254">
        <f>IF(Source!BI66&lt;=1,H253, 0)</f>
        <v>83.33</v>
      </c>
      <c r="X254">
        <f>IF(Source!BI66=2,H253, 0)</f>
        <v>0</v>
      </c>
      <c r="Y254">
        <f>IF(Source!BI66=3,H253, 0)</f>
        <v>0</v>
      </c>
      <c r="Z254">
        <f>IF(Source!BI66=4,H253, 0)</f>
        <v>0</v>
      </c>
    </row>
    <row r="255" spans="1:26" ht="43.2">
      <c r="A255" s="54" t="str">
        <f>Source!E67</f>
        <v>39</v>
      </c>
      <c r="B255" s="55" t="str">
        <f>Source!F67</f>
        <v>24-02-041-4</v>
      </c>
      <c r="C255" s="55" t="str">
        <f>Source!G67</f>
        <v>Надземная прокладка стальных газопроводов на металлических опорах, условный диаметр газопровода 100 мм</v>
      </c>
      <c r="D255" s="35" t="str">
        <f>Source!H67</f>
        <v>100 м газопровода</v>
      </c>
      <c r="E255" s="68">
        <f>Source!I67</f>
        <v>0.02</v>
      </c>
      <c r="F255" s="36">
        <f>Source!AL67+Source!AM67+Source!AO67</f>
        <v>10841.099999999999</v>
      </c>
      <c r="G255" s="63"/>
      <c r="H255" s="66"/>
      <c r="I255" s="63" t="str">
        <f>Source!BO67</f>
        <v>24-02-041-4</v>
      </c>
      <c r="J255" s="63"/>
      <c r="K255" s="66"/>
      <c r="L255" s="39"/>
      <c r="S255">
        <f>ROUND((Source!FX67/100)*((ROUND(Source!AF67*Source!I67, 2)+ROUND(Source!AE67*Source!I67, 2))), 2)</f>
        <v>11.75</v>
      </c>
      <c r="T255">
        <f>Source!X67</f>
        <v>207.19</v>
      </c>
      <c r="U255">
        <f>ROUND((Source!FY67/100)*((ROUND(Source!AF67*Source!I67, 2)+ROUND(Source!AE67*Source!I67, 2))), 2)</f>
        <v>8.0500000000000007</v>
      </c>
      <c r="V255">
        <f>Source!Y67</f>
        <v>141.85</v>
      </c>
    </row>
    <row r="256" spans="1:26" ht="14.4">
      <c r="A256" s="54"/>
      <c r="B256" s="55"/>
      <c r="C256" s="55" t="s">
        <v>1158</v>
      </c>
      <c r="D256" s="35"/>
      <c r="E256" s="68"/>
      <c r="F256" s="36">
        <f>Source!AO67</f>
        <v>248.63</v>
      </c>
      <c r="G256" s="63" t="str">
        <f>Source!DG67</f>
        <v/>
      </c>
      <c r="H256" s="66">
        <f>ROUND(Source!AF67*Source!I67, 2)</f>
        <v>4.9800000000000004</v>
      </c>
      <c r="I256" s="63"/>
      <c r="J256" s="63">
        <f>IF(Source!BA67&lt;&gt; 0, Source!BA67, 1)</f>
        <v>17.63</v>
      </c>
      <c r="K256" s="66">
        <f>Source!S67</f>
        <v>87.8</v>
      </c>
      <c r="L256" s="39"/>
      <c r="R256">
        <f>H256</f>
        <v>4.9800000000000004</v>
      </c>
    </row>
    <row r="257" spans="1:26" ht="14.4">
      <c r="A257" s="54"/>
      <c r="B257" s="55"/>
      <c r="C257" s="55" t="s">
        <v>549</v>
      </c>
      <c r="D257" s="35"/>
      <c r="E257" s="68"/>
      <c r="F257" s="36">
        <f>Source!AM67</f>
        <v>2608.35</v>
      </c>
      <c r="G257" s="63" t="str">
        <f>Source!DE67</f>
        <v/>
      </c>
      <c r="H257" s="66">
        <f>ROUND(Source!AD67*Source!I67, 2)</f>
        <v>52.16</v>
      </c>
      <c r="I257" s="63"/>
      <c r="J257" s="63">
        <f>IF(Source!BB67&lt;&gt; 0, Source!BB67, 1)</f>
        <v>5.42</v>
      </c>
      <c r="K257" s="66">
        <f>Source!Q67</f>
        <v>282.70999999999998</v>
      </c>
      <c r="L257" s="39"/>
    </row>
    <row r="258" spans="1:26" ht="14.4">
      <c r="A258" s="54"/>
      <c r="B258" s="55"/>
      <c r="C258" s="55" t="s">
        <v>1164</v>
      </c>
      <c r="D258" s="35"/>
      <c r="E258" s="68"/>
      <c r="F258" s="36">
        <f>Source!AN67</f>
        <v>203.29</v>
      </c>
      <c r="G258" s="63" t="str">
        <f>Source!DF67</f>
        <v/>
      </c>
      <c r="H258" s="48">
        <f>ROUND(Source!AE67*Source!I67, 2)</f>
        <v>4.0599999999999996</v>
      </c>
      <c r="I258" s="63"/>
      <c r="J258" s="63">
        <f>IF(Source!BS67&lt;&gt; 0, Source!BS67, 1)</f>
        <v>17.63</v>
      </c>
      <c r="K258" s="48">
        <f>Source!R67</f>
        <v>71.58</v>
      </c>
      <c r="L258" s="39"/>
      <c r="R258">
        <f>H258</f>
        <v>4.0599999999999996</v>
      </c>
    </row>
    <row r="259" spans="1:26" ht="14.4">
      <c r="A259" s="54"/>
      <c r="B259" s="55"/>
      <c r="C259" s="55" t="s">
        <v>1165</v>
      </c>
      <c r="D259" s="35"/>
      <c r="E259" s="68"/>
      <c r="F259" s="36">
        <f>Source!AL67</f>
        <v>7984.12</v>
      </c>
      <c r="G259" s="63" t="str">
        <f>Source!DD67</f>
        <v/>
      </c>
      <c r="H259" s="66">
        <f>ROUND(Source!AC67*Source!I67, 2)</f>
        <v>159.68</v>
      </c>
      <c r="I259" s="63"/>
      <c r="J259" s="63">
        <f>IF(Source!BC67&lt;&gt; 0, Source!BC67, 1)</f>
        <v>5.57</v>
      </c>
      <c r="K259" s="66">
        <f>Source!P67</f>
        <v>889.42</v>
      </c>
      <c r="L259" s="39"/>
    </row>
    <row r="260" spans="1:26" ht="14.4">
      <c r="A260" s="54"/>
      <c r="B260" s="55"/>
      <c r="C260" s="55" t="s">
        <v>1159</v>
      </c>
      <c r="D260" s="35" t="s">
        <v>1160</v>
      </c>
      <c r="E260" s="68">
        <f>Source!BZ67</f>
        <v>130</v>
      </c>
      <c r="F260" s="58"/>
      <c r="G260" s="63"/>
      <c r="H260" s="66">
        <f>SUM(S255:S262)</f>
        <v>11.75</v>
      </c>
      <c r="I260" s="40"/>
      <c r="J260" s="64">
        <f>Source!AT67</f>
        <v>130</v>
      </c>
      <c r="K260" s="66">
        <f>SUM(T255:T262)</f>
        <v>207.19</v>
      </c>
      <c r="L260" s="39"/>
    </row>
    <row r="261" spans="1:26" ht="14.4">
      <c r="A261" s="54"/>
      <c r="B261" s="55"/>
      <c r="C261" s="55" t="s">
        <v>1161</v>
      </c>
      <c r="D261" s="35" t="s">
        <v>1160</v>
      </c>
      <c r="E261" s="68">
        <f>Source!CA67</f>
        <v>89</v>
      </c>
      <c r="F261" s="58"/>
      <c r="G261" s="63"/>
      <c r="H261" s="66">
        <f>SUM(U255:U262)</f>
        <v>8.0500000000000007</v>
      </c>
      <c r="I261" s="40"/>
      <c r="J261" s="64">
        <f>Source!AU67</f>
        <v>89</v>
      </c>
      <c r="K261" s="66">
        <f>SUM(V255:V262)</f>
        <v>141.85</v>
      </c>
      <c r="L261" s="39"/>
    </row>
    <row r="262" spans="1:26" ht="14.4">
      <c r="A262" s="56"/>
      <c r="B262" s="57"/>
      <c r="C262" s="57" t="s">
        <v>1162</v>
      </c>
      <c r="D262" s="41" t="s">
        <v>1163</v>
      </c>
      <c r="E262" s="42">
        <f>Source!AQ67</f>
        <v>29.32</v>
      </c>
      <c r="F262" s="43"/>
      <c r="G262" s="44" t="str">
        <f>Source!DI67</f>
        <v/>
      </c>
      <c r="H262" s="45"/>
      <c r="I262" s="44"/>
      <c r="J262" s="44"/>
      <c r="K262" s="45"/>
      <c r="L262" s="46">
        <f>Source!U67</f>
        <v>0.58640000000000003</v>
      </c>
    </row>
    <row r="263" spans="1:26" ht="13.8">
      <c r="G263" s="94">
        <f>H256+H257+H259+H260+H261</f>
        <v>236.62</v>
      </c>
      <c r="H263" s="94"/>
      <c r="J263" s="94">
        <f>K256+K257+K259+K260+K261</f>
        <v>1608.9699999999998</v>
      </c>
      <c r="K263" s="94"/>
      <c r="L263" s="47">
        <f>Source!U67</f>
        <v>0.58640000000000003</v>
      </c>
      <c r="O263" s="27">
        <f>G263</f>
        <v>236.62</v>
      </c>
      <c r="P263" s="27">
        <f>J263</f>
        <v>1608.9699999999998</v>
      </c>
      <c r="Q263" s="27">
        <f>L263</f>
        <v>0.58640000000000003</v>
      </c>
      <c r="W263">
        <f>IF(Source!BI67&lt;=1,H256+H257+H259+H260+H261, 0)</f>
        <v>236.62</v>
      </c>
      <c r="X263">
        <f>IF(Source!BI67=2,H256+H257+H259+H260+H261, 0)</f>
        <v>0</v>
      </c>
      <c r="Y263">
        <f>IF(Source!BI67=3,H256+H257+H259+H260+H261, 0)</f>
        <v>0</v>
      </c>
      <c r="Z263">
        <f>IF(Source!BI67=4,H256+H257+H259+H260+H261, 0)</f>
        <v>0</v>
      </c>
    </row>
    <row r="264" spans="1:26" ht="43.2">
      <c r="A264" s="54" t="str">
        <f>Source!E68</f>
        <v>40</v>
      </c>
      <c r="B264" s="55" t="str">
        <f>Source!F68</f>
        <v>24-02-041-1</v>
      </c>
      <c r="C264" s="55" t="str">
        <f>Source!G68</f>
        <v>Надземная прокладка стальных газопроводов на металлических опорах, условный диаметр газопровода 50 мм</v>
      </c>
      <c r="D264" s="35" t="str">
        <f>Source!H68</f>
        <v>100 м газопровода</v>
      </c>
      <c r="E264" s="68">
        <f>Source!I68</f>
        <v>0.02</v>
      </c>
      <c r="F264" s="36">
        <f>Source!AL68+Source!AM68+Source!AO68</f>
        <v>4624.01</v>
      </c>
      <c r="G264" s="63"/>
      <c r="H264" s="66"/>
      <c r="I264" s="63" t="str">
        <f>Source!BO68</f>
        <v>24-02-041-1</v>
      </c>
      <c r="J264" s="63"/>
      <c r="K264" s="66"/>
      <c r="L264" s="39"/>
      <c r="S264">
        <f>ROUND((Source!FX68/100)*((ROUND(Source!AF68*Source!I68, 2)+ROUND(Source!AE68*Source!I68, 2))), 2)</f>
        <v>8.42</v>
      </c>
      <c r="T264">
        <f>Source!X68</f>
        <v>148.53</v>
      </c>
      <c r="U264">
        <f>ROUND((Source!FY68/100)*((ROUND(Source!AF68*Source!I68, 2)+ROUND(Source!AE68*Source!I68, 2))), 2)</f>
        <v>5.77</v>
      </c>
      <c r="V264">
        <f>Source!Y68</f>
        <v>101.68</v>
      </c>
    </row>
    <row r="265" spans="1:26" ht="14.4">
      <c r="A265" s="54"/>
      <c r="B265" s="55"/>
      <c r="C265" s="55" t="s">
        <v>1158</v>
      </c>
      <c r="D265" s="35"/>
      <c r="E265" s="68"/>
      <c r="F265" s="36">
        <f>Source!AO68</f>
        <v>171.87</v>
      </c>
      <c r="G265" s="63" t="str">
        <f>Source!DG68</f>
        <v/>
      </c>
      <c r="H265" s="66">
        <f>ROUND(Source!AF68*Source!I68, 2)</f>
        <v>3.44</v>
      </c>
      <c r="I265" s="63"/>
      <c r="J265" s="63">
        <f>IF(Source!BA68&lt;&gt; 0, Source!BA68, 1)</f>
        <v>17.63</v>
      </c>
      <c r="K265" s="66">
        <f>Source!S68</f>
        <v>60.65</v>
      </c>
      <c r="L265" s="39"/>
      <c r="R265">
        <f>H265</f>
        <v>3.44</v>
      </c>
    </row>
    <row r="266" spans="1:26" ht="14.4">
      <c r="A266" s="54"/>
      <c r="B266" s="55"/>
      <c r="C266" s="55" t="s">
        <v>549</v>
      </c>
      <c r="D266" s="35"/>
      <c r="E266" s="68"/>
      <c r="F266" s="36">
        <f>Source!AM68</f>
        <v>1947.28</v>
      </c>
      <c r="G266" s="63" t="str">
        <f>Source!DE68</f>
        <v/>
      </c>
      <c r="H266" s="66">
        <f>ROUND(Source!AD68*Source!I68, 2)</f>
        <v>38.94</v>
      </c>
      <c r="I266" s="63"/>
      <c r="J266" s="63">
        <f>IF(Source!BB68&lt;&gt; 0, Source!BB68, 1)</f>
        <v>5.4</v>
      </c>
      <c r="K266" s="66">
        <f>Source!Q68</f>
        <v>210.28</v>
      </c>
      <c r="L266" s="39"/>
    </row>
    <row r="267" spans="1:26" ht="14.4">
      <c r="A267" s="54"/>
      <c r="B267" s="55"/>
      <c r="C267" s="55" t="s">
        <v>1164</v>
      </c>
      <c r="D267" s="35"/>
      <c r="E267" s="68"/>
      <c r="F267" s="36">
        <f>Source!AN68</f>
        <v>152.25</v>
      </c>
      <c r="G267" s="63" t="str">
        <f>Source!DF68</f>
        <v/>
      </c>
      <c r="H267" s="48">
        <f>ROUND(Source!AE68*Source!I68, 2)</f>
        <v>3.04</v>
      </c>
      <c r="I267" s="63"/>
      <c r="J267" s="63">
        <f>IF(Source!BS68&lt;&gt; 0, Source!BS68, 1)</f>
        <v>17.63</v>
      </c>
      <c r="K267" s="48">
        <f>Source!R68</f>
        <v>53.6</v>
      </c>
      <c r="L267" s="39"/>
      <c r="R267">
        <f>H267</f>
        <v>3.04</v>
      </c>
    </row>
    <row r="268" spans="1:26" ht="14.4">
      <c r="A268" s="54"/>
      <c r="B268" s="55"/>
      <c r="C268" s="55" t="s">
        <v>1165</v>
      </c>
      <c r="D268" s="35"/>
      <c r="E268" s="68"/>
      <c r="F268" s="36">
        <f>Source!AL68</f>
        <v>2504.86</v>
      </c>
      <c r="G268" s="63" t="str">
        <f>Source!DD68</f>
        <v/>
      </c>
      <c r="H268" s="66">
        <f>ROUND(Source!AC68*Source!I68, 2)</f>
        <v>50.1</v>
      </c>
      <c r="I268" s="63"/>
      <c r="J268" s="63">
        <f>IF(Source!BC68&lt;&gt; 0, Source!BC68, 1)</f>
        <v>4.9800000000000004</v>
      </c>
      <c r="K268" s="66">
        <f>Source!P68</f>
        <v>249.5</v>
      </c>
      <c r="L268" s="39"/>
    </row>
    <row r="269" spans="1:26" ht="14.4">
      <c r="A269" s="54"/>
      <c r="B269" s="55"/>
      <c r="C269" s="55" t="s">
        <v>1159</v>
      </c>
      <c r="D269" s="35" t="s">
        <v>1160</v>
      </c>
      <c r="E269" s="68">
        <f>Source!BZ68</f>
        <v>130</v>
      </c>
      <c r="F269" s="58"/>
      <c r="G269" s="63"/>
      <c r="H269" s="66">
        <f>SUM(S264:S271)</f>
        <v>8.42</v>
      </c>
      <c r="I269" s="40"/>
      <c r="J269" s="64">
        <f>Source!AT68</f>
        <v>130</v>
      </c>
      <c r="K269" s="66">
        <f>SUM(T264:T271)</f>
        <v>148.53</v>
      </c>
      <c r="L269" s="39"/>
    </row>
    <row r="270" spans="1:26" ht="14.4">
      <c r="A270" s="54"/>
      <c r="B270" s="55"/>
      <c r="C270" s="55" t="s">
        <v>1161</v>
      </c>
      <c r="D270" s="35" t="s">
        <v>1160</v>
      </c>
      <c r="E270" s="68">
        <f>Source!CA68</f>
        <v>89</v>
      </c>
      <c r="F270" s="58"/>
      <c r="G270" s="63"/>
      <c r="H270" s="66">
        <f>SUM(U264:U271)</f>
        <v>5.77</v>
      </c>
      <c r="I270" s="40"/>
      <c r="J270" s="64">
        <f>Source!AU68</f>
        <v>89</v>
      </c>
      <c r="K270" s="66">
        <f>SUM(V264:V271)</f>
        <v>101.68</v>
      </c>
      <c r="L270" s="39"/>
    </row>
    <row r="271" spans="1:26" ht="14.4">
      <c r="A271" s="56"/>
      <c r="B271" s="57"/>
      <c r="C271" s="57" t="s">
        <v>1162</v>
      </c>
      <c r="D271" s="41" t="s">
        <v>1163</v>
      </c>
      <c r="E271" s="42">
        <f>Source!AQ68</f>
        <v>20.51</v>
      </c>
      <c r="F271" s="43"/>
      <c r="G271" s="44" t="str">
        <f>Source!DI68</f>
        <v/>
      </c>
      <c r="H271" s="45"/>
      <c r="I271" s="44"/>
      <c r="J271" s="44"/>
      <c r="K271" s="45"/>
      <c r="L271" s="46">
        <f>Source!U68</f>
        <v>0.41020000000000006</v>
      </c>
    </row>
    <row r="272" spans="1:26" ht="13.8">
      <c r="G272" s="94">
        <f>H265+H266+H268+H269+H270</f>
        <v>106.66999999999999</v>
      </c>
      <c r="H272" s="94"/>
      <c r="J272" s="94">
        <f>K265+K266+K268+K269+K270</f>
        <v>770.6400000000001</v>
      </c>
      <c r="K272" s="94"/>
      <c r="L272" s="47">
        <f>Source!U68</f>
        <v>0.41020000000000006</v>
      </c>
      <c r="O272" s="27">
        <f>G272</f>
        <v>106.66999999999999</v>
      </c>
      <c r="P272" s="27">
        <f>J272</f>
        <v>770.6400000000001</v>
      </c>
      <c r="Q272" s="27">
        <f>L272</f>
        <v>0.41020000000000006</v>
      </c>
      <c r="W272">
        <f>IF(Source!BI68&lt;=1,H265+H266+H268+H269+H270, 0)</f>
        <v>106.66999999999999</v>
      </c>
      <c r="X272">
        <f>IF(Source!BI68=2,H265+H266+H268+H269+H270, 0)</f>
        <v>0</v>
      </c>
      <c r="Y272">
        <f>IF(Source!BI68=3,H265+H266+H268+H269+H270, 0)</f>
        <v>0</v>
      </c>
      <c r="Z272">
        <f>IF(Source!BI68=4,H265+H266+H268+H269+H270, 0)</f>
        <v>0</v>
      </c>
    </row>
    <row r="273" spans="1:26" ht="69">
      <c r="A273" s="56" t="str">
        <f>Source!E69</f>
        <v>41</v>
      </c>
      <c r="B273" s="57" t="str">
        <f>Source!F69</f>
        <v>103-0136</v>
      </c>
      <c r="C273" s="57" t="str">
        <f>Source!G69</f>
        <v>Трубы стальные электросварные прямошовные со снятой фаской из стали марок БСт2кп-БСт4кп и БСт2пс-БСт4пс наружный диаметр 48 мм, толщина стенки 3,0 мм</v>
      </c>
      <c r="D273" s="41" t="str">
        <f>Source!H69</f>
        <v>м</v>
      </c>
      <c r="E273" s="42">
        <f>Source!I69</f>
        <v>-2.02</v>
      </c>
      <c r="F273" s="43">
        <f>Source!AL69</f>
        <v>23.24</v>
      </c>
      <c r="G273" s="44" t="str">
        <f>Source!DD69</f>
        <v/>
      </c>
      <c r="H273" s="45">
        <f>ROUND(Source!AC69*Source!I69, 2)</f>
        <v>-46.46</v>
      </c>
      <c r="I273" s="44" t="str">
        <f>Source!BO69</f>
        <v>103-0136</v>
      </c>
      <c r="J273" s="44">
        <f>IF(Source!BC69&lt;&gt; 0, Source!BC69, 1)</f>
        <v>5.01</v>
      </c>
      <c r="K273" s="45">
        <f>Source!P69</f>
        <v>-232.76</v>
      </c>
      <c r="L273" s="50"/>
      <c r="S273">
        <f>ROUND((Source!FX69/100)*((ROUND(Source!AF69*Source!I69, 2)+ROUND(Source!AE69*Source!I69, 2))), 2)</f>
        <v>0</v>
      </c>
      <c r="T273">
        <f>Source!X69</f>
        <v>0</v>
      </c>
      <c r="U273">
        <f>ROUND((Source!FY69/100)*((ROUND(Source!AF69*Source!I69, 2)+ROUND(Source!AE69*Source!I69, 2))), 2)</f>
        <v>0</v>
      </c>
      <c r="V273">
        <f>Source!Y69</f>
        <v>0</v>
      </c>
    </row>
    <row r="274" spans="1:26" ht="13.8">
      <c r="G274" s="94">
        <f>H273</f>
        <v>-46.46</v>
      </c>
      <c r="H274" s="94"/>
      <c r="J274" s="94">
        <f>K273</f>
        <v>-232.76</v>
      </c>
      <c r="K274" s="94"/>
      <c r="L274" s="47">
        <f>Source!U69</f>
        <v>0</v>
      </c>
      <c r="O274" s="27">
        <f>G274</f>
        <v>-46.46</v>
      </c>
      <c r="P274" s="27">
        <f>J274</f>
        <v>-232.76</v>
      </c>
      <c r="Q274" s="27">
        <f>L274</f>
        <v>0</v>
      </c>
      <c r="W274">
        <f>IF(Source!BI69&lt;=1,H273, 0)</f>
        <v>-46.46</v>
      </c>
      <c r="X274">
        <f>IF(Source!BI69=2,H273, 0)</f>
        <v>0</v>
      </c>
      <c r="Y274">
        <f>IF(Source!BI69=3,H273, 0)</f>
        <v>0</v>
      </c>
      <c r="Z274">
        <f>IF(Source!BI69=4,H273, 0)</f>
        <v>0</v>
      </c>
    </row>
    <row r="275" spans="1:26" ht="69">
      <c r="A275" s="56" t="str">
        <f>Source!E70</f>
        <v>42</v>
      </c>
      <c r="B275" s="57" t="str">
        <f>Source!F70</f>
        <v>103-0139</v>
      </c>
      <c r="C275" s="57" t="str">
        <f>Source!G70</f>
        <v>Трубы стальные электросварные прямошовные со снятой фаской из стали марок БСт2кп-БСт4кп и БСт2пс-БСт4пс наружный диаметр 57 мм, толщина стенки 3,5 мм</v>
      </c>
      <c r="D275" s="41" t="str">
        <f>Source!H70</f>
        <v>м</v>
      </c>
      <c r="E275" s="42">
        <f>Source!I70</f>
        <v>2.02</v>
      </c>
      <c r="F275" s="43">
        <f>Source!AL70</f>
        <v>39.159999999999997</v>
      </c>
      <c r="G275" s="44" t="str">
        <f>Source!DD70</f>
        <v/>
      </c>
      <c r="H275" s="45">
        <f>ROUND(Source!AC70*Source!I70, 2)</f>
        <v>78.78</v>
      </c>
      <c r="I275" s="44" t="str">
        <f>Source!BO70</f>
        <v>103-0139</v>
      </c>
      <c r="J275" s="44">
        <f>IF(Source!BC70&lt;&gt; 0, Source!BC70, 1)</f>
        <v>4.78</v>
      </c>
      <c r="K275" s="45">
        <f>Source!P70</f>
        <v>376.57</v>
      </c>
      <c r="L275" s="50"/>
      <c r="S275">
        <f>ROUND((Source!FX70/100)*((ROUND(Source!AF70*Source!I70, 2)+ROUND(Source!AE70*Source!I70, 2))), 2)</f>
        <v>0</v>
      </c>
      <c r="T275">
        <f>Source!X70</f>
        <v>0</v>
      </c>
      <c r="U275">
        <f>ROUND((Source!FY70/100)*((ROUND(Source!AF70*Source!I70, 2)+ROUND(Source!AE70*Source!I70, 2))), 2)</f>
        <v>0</v>
      </c>
      <c r="V275">
        <f>Source!Y70</f>
        <v>0</v>
      </c>
    </row>
    <row r="276" spans="1:26" ht="13.8">
      <c r="G276" s="94">
        <f>H275</f>
        <v>78.78</v>
      </c>
      <c r="H276" s="94"/>
      <c r="J276" s="94">
        <f>K275</f>
        <v>376.57</v>
      </c>
      <c r="K276" s="94"/>
      <c r="L276" s="47">
        <f>Source!U70</f>
        <v>0</v>
      </c>
      <c r="O276" s="27">
        <f>G276</f>
        <v>78.78</v>
      </c>
      <c r="P276" s="27">
        <f>J276</f>
        <v>376.57</v>
      </c>
      <c r="Q276" s="27">
        <f>L276</f>
        <v>0</v>
      </c>
      <c r="W276">
        <f>IF(Source!BI70&lt;=1,H275, 0)</f>
        <v>78.78</v>
      </c>
      <c r="X276">
        <f>IF(Source!BI70=2,H275, 0)</f>
        <v>0</v>
      </c>
      <c r="Y276">
        <f>IF(Source!BI70=3,H275, 0)</f>
        <v>0</v>
      </c>
      <c r="Z276">
        <f>IF(Source!BI70=4,H275, 0)</f>
        <v>0</v>
      </c>
    </row>
    <row r="277" spans="1:26" ht="27.6">
      <c r="A277" s="54" t="str">
        <f>Source!E71</f>
        <v>43</v>
      </c>
      <c r="B277" s="55" t="str">
        <f>Source!F71</f>
        <v>м12-10-001-1</v>
      </c>
      <c r="C277" s="55" t="str">
        <f>Source!G71</f>
        <v>Бобышки, штуцеры на условное давление до 10 МПа</v>
      </c>
      <c r="D277" s="35" t="str">
        <f>Source!H71</f>
        <v>100 шт.</v>
      </c>
      <c r="E277" s="68">
        <f>Source!I71</f>
        <v>0.02</v>
      </c>
      <c r="F277" s="36">
        <f>Source!AL71+Source!AM71+Source!AO71</f>
        <v>2949.3199999999997</v>
      </c>
      <c r="G277" s="63"/>
      <c r="H277" s="66"/>
      <c r="I277" s="63" t="str">
        <f>Source!BO71</f>
        <v>м12-10-001-1</v>
      </c>
      <c r="J277" s="63"/>
      <c r="K277" s="66"/>
      <c r="L277" s="39"/>
      <c r="S277">
        <f>ROUND((Source!FX71/100)*((ROUND(Source!AF71*Source!I71, 2)+ROUND(Source!AE71*Source!I71, 2))), 2)</f>
        <v>9.41</v>
      </c>
      <c r="T277">
        <f>Source!X71</f>
        <v>165.86</v>
      </c>
      <c r="U277">
        <f>ROUND((Source!FY71/100)*((ROUND(Source!AF71*Source!I71, 2)+ROUND(Source!AE71*Source!I71, 2))), 2)</f>
        <v>7.06</v>
      </c>
      <c r="V277">
        <f>Source!Y71</f>
        <v>124.4</v>
      </c>
    </row>
    <row r="278" spans="1:26" ht="14.4">
      <c r="A278" s="54"/>
      <c r="B278" s="55"/>
      <c r="C278" s="55" t="s">
        <v>1158</v>
      </c>
      <c r="D278" s="35"/>
      <c r="E278" s="68"/>
      <c r="F278" s="36">
        <f>Source!AO71</f>
        <v>587.95000000000005</v>
      </c>
      <c r="G278" s="63" t="str">
        <f>Source!DG71</f>
        <v/>
      </c>
      <c r="H278" s="66">
        <f>ROUND(Source!AF71*Source!I71, 2)</f>
        <v>11.76</v>
      </c>
      <c r="I278" s="63"/>
      <c r="J278" s="63">
        <f>IF(Source!BA71&lt;&gt; 0, Source!BA71, 1)</f>
        <v>17.63</v>
      </c>
      <c r="K278" s="66">
        <f>Source!S71</f>
        <v>207.33</v>
      </c>
      <c r="L278" s="39"/>
      <c r="R278">
        <f>H278</f>
        <v>11.76</v>
      </c>
    </row>
    <row r="279" spans="1:26" ht="14.4">
      <c r="A279" s="54"/>
      <c r="B279" s="55"/>
      <c r="C279" s="55" t="s">
        <v>549</v>
      </c>
      <c r="D279" s="35"/>
      <c r="E279" s="68"/>
      <c r="F279" s="36">
        <f>Source!AM71</f>
        <v>414.28</v>
      </c>
      <c r="G279" s="63" t="str">
        <f>Source!DE71</f>
        <v/>
      </c>
      <c r="H279" s="66">
        <f>ROUND(Source!AD71*Source!I71, 2)</f>
        <v>8.2799999999999994</v>
      </c>
      <c r="I279" s="63"/>
      <c r="J279" s="63">
        <f>IF(Source!BB71&lt;&gt; 0, Source!BB71, 1)</f>
        <v>5.14</v>
      </c>
      <c r="K279" s="66">
        <f>Source!Q71</f>
        <v>42.56</v>
      </c>
      <c r="L279" s="39"/>
    </row>
    <row r="280" spans="1:26" ht="14.4">
      <c r="A280" s="54"/>
      <c r="B280" s="55"/>
      <c r="C280" s="55" t="s">
        <v>1165</v>
      </c>
      <c r="D280" s="35"/>
      <c r="E280" s="68"/>
      <c r="F280" s="36">
        <f>Source!AL71</f>
        <v>1947.09</v>
      </c>
      <c r="G280" s="63" t="str">
        <f>Source!DD71</f>
        <v/>
      </c>
      <c r="H280" s="66">
        <f>ROUND(Source!AC71*Source!I71, 2)</f>
        <v>38.94</v>
      </c>
      <c r="I280" s="63"/>
      <c r="J280" s="63">
        <f>IF(Source!BC71&lt;&gt; 0, Source!BC71, 1)</f>
        <v>8.2200000000000006</v>
      </c>
      <c r="K280" s="66">
        <f>Source!P71</f>
        <v>320.08999999999997</v>
      </c>
      <c r="L280" s="39"/>
    </row>
    <row r="281" spans="1:26" ht="14.4">
      <c r="A281" s="54"/>
      <c r="B281" s="55"/>
      <c r="C281" s="55" t="s">
        <v>1159</v>
      </c>
      <c r="D281" s="35" t="s">
        <v>1160</v>
      </c>
      <c r="E281" s="68">
        <f>Source!BZ71</f>
        <v>80</v>
      </c>
      <c r="F281" s="58"/>
      <c r="G281" s="63"/>
      <c r="H281" s="66">
        <f>SUM(S277:S283)</f>
        <v>9.41</v>
      </c>
      <c r="I281" s="40"/>
      <c r="J281" s="64">
        <f>Source!AT71</f>
        <v>80</v>
      </c>
      <c r="K281" s="66">
        <f>SUM(T277:T283)</f>
        <v>165.86</v>
      </c>
      <c r="L281" s="39"/>
    </row>
    <row r="282" spans="1:26" ht="14.4">
      <c r="A282" s="54"/>
      <c r="B282" s="55"/>
      <c r="C282" s="55" t="s">
        <v>1161</v>
      </c>
      <c r="D282" s="35" t="s">
        <v>1160</v>
      </c>
      <c r="E282" s="68">
        <f>Source!CA71</f>
        <v>60</v>
      </c>
      <c r="F282" s="58"/>
      <c r="G282" s="63"/>
      <c r="H282" s="66">
        <f>SUM(U277:U283)</f>
        <v>7.06</v>
      </c>
      <c r="I282" s="40"/>
      <c r="J282" s="64">
        <f>Source!AU71</f>
        <v>60</v>
      </c>
      <c r="K282" s="66">
        <f>SUM(V277:V283)</f>
        <v>124.4</v>
      </c>
      <c r="L282" s="39"/>
    </row>
    <row r="283" spans="1:26" ht="14.4">
      <c r="A283" s="56"/>
      <c r="B283" s="57"/>
      <c r="C283" s="57" t="s">
        <v>1162</v>
      </c>
      <c r="D283" s="41" t="s">
        <v>1163</v>
      </c>
      <c r="E283" s="42">
        <f>Source!AQ71</f>
        <v>65.400000000000006</v>
      </c>
      <c r="F283" s="43"/>
      <c r="G283" s="44" t="str">
        <f>Source!DI71</f>
        <v/>
      </c>
      <c r="H283" s="45"/>
      <c r="I283" s="44"/>
      <c r="J283" s="44"/>
      <c r="K283" s="45"/>
      <c r="L283" s="46">
        <f>Source!U71</f>
        <v>1.3080000000000001</v>
      </c>
    </row>
    <row r="284" spans="1:26" ht="13.8">
      <c r="G284" s="94">
        <f>H278+H279+H280+H281+H282</f>
        <v>75.45</v>
      </c>
      <c r="H284" s="94"/>
      <c r="J284" s="94">
        <f>K278+K279+K280+K281+K282</f>
        <v>860.24</v>
      </c>
      <c r="K284" s="94"/>
      <c r="L284" s="47">
        <f>Source!U71</f>
        <v>1.3080000000000001</v>
      </c>
      <c r="O284" s="27">
        <f>G284</f>
        <v>75.45</v>
      </c>
      <c r="P284" s="27">
        <f>J284</f>
        <v>860.24</v>
      </c>
      <c r="Q284" s="27">
        <f>L284</f>
        <v>1.3080000000000001</v>
      </c>
      <c r="W284">
        <f>IF(Source!BI71&lt;=1,H278+H279+H280+H281+H282, 0)</f>
        <v>0</v>
      </c>
      <c r="X284">
        <f>IF(Source!BI71=2,H278+H279+H280+H281+H282, 0)</f>
        <v>75.45</v>
      </c>
      <c r="Y284">
        <f>IF(Source!BI71=3,H278+H279+H280+H281+H282, 0)</f>
        <v>0</v>
      </c>
      <c r="Z284">
        <f>IF(Source!BI71=4,H278+H279+H280+H281+H282, 0)</f>
        <v>0</v>
      </c>
    </row>
    <row r="285" spans="1:26" ht="55.2">
      <c r="A285" s="54" t="str">
        <f>Source!E72</f>
        <v>44</v>
      </c>
      <c r="B285" s="55" t="str">
        <f>Source!F72</f>
        <v>24-02-051-3</v>
      </c>
      <c r="C285" s="55" t="str">
        <f>Source!G72</f>
        <v>Монтаж задвижки стальной фланцевой для надземной установки на газопроводах из труб условным диаметром 100 мм</v>
      </c>
      <c r="D285" s="35" t="str">
        <f>Source!H72</f>
        <v>1 задвижка</v>
      </c>
      <c r="E285" s="68">
        <f>Source!I72</f>
        <v>1</v>
      </c>
      <c r="F285" s="36">
        <f>Source!AL72+Source!AM72+Source!AO72</f>
        <v>1110.79</v>
      </c>
      <c r="G285" s="63"/>
      <c r="H285" s="66"/>
      <c r="I285" s="63" t="str">
        <f>Source!BO72</f>
        <v>24-02-051-3</v>
      </c>
      <c r="J285" s="63"/>
      <c r="K285" s="66"/>
      <c r="L285" s="39"/>
      <c r="S285">
        <f>ROUND((Source!FX72/100)*((ROUND(Source!AF72*Source!I72, 2)+ROUND(Source!AE72*Source!I72, 2))), 2)</f>
        <v>139.1</v>
      </c>
      <c r="T285">
        <f>Source!X72</f>
        <v>2452.33</v>
      </c>
      <c r="U285">
        <f>ROUND((Source!FY72/100)*((ROUND(Source!AF72*Source!I72, 2)+ROUND(Source!AE72*Source!I72, 2))), 2)</f>
        <v>95.23</v>
      </c>
      <c r="V285">
        <f>Source!Y72</f>
        <v>1678.9</v>
      </c>
    </row>
    <row r="286" spans="1:26" ht="14.4">
      <c r="A286" s="54"/>
      <c r="B286" s="55"/>
      <c r="C286" s="55" t="s">
        <v>1158</v>
      </c>
      <c r="D286" s="35"/>
      <c r="E286" s="68"/>
      <c r="F286" s="36">
        <f>Source!AO72</f>
        <v>103.77</v>
      </c>
      <c r="G286" s="63" t="str">
        <f>Source!DG72</f>
        <v/>
      </c>
      <c r="H286" s="66">
        <f>ROUND(Source!AF72*Source!I72, 2)</f>
        <v>104</v>
      </c>
      <c r="I286" s="63"/>
      <c r="J286" s="63">
        <f>IF(Source!BA72&lt;&gt; 0, Source!BA72, 1)</f>
        <v>17.63</v>
      </c>
      <c r="K286" s="66">
        <f>Source!S72</f>
        <v>1833.52</v>
      </c>
      <c r="L286" s="39"/>
      <c r="R286">
        <f>H286</f>
        <v>104</v>
      </c>
    </row>
    <row r="287" spans="1:26" ht="14.4">
      <c r="A287" s="54"/>
      <c r="B287" s="55"/>
      <c r="C287" s="55" t="s">
        <v>549</v>
      </c>
      <c r="D287" s="35"/>
      <c r="E287" s="68"/>
      <c r="F287" s="36">
        <f>Source!AM72</f>
        <v>116.31</v>
      </c>
      <c r="G287" s="63" t="str">
        <f>Source!DE72</f>
        <v/>
      </c>
      <c r="H287" s="66">
        <f>ROUND(Source!AD72*Source!I72, 2)</f>
        <v>117</v>
      </c>
      <c r="I287" s="63"/>
      <c r="J287" s="63">
        <f>IF(Source!BB72&lt;&gt; 0, Source!BB72, 1)</f>
        <v>6.33</v>
      </c>
      <c r="K287" s="66">
        <f>Source!Q72</f>
        <v>740.61</v>
      </c>
      <c r="L287" s="39"/>
    </row>
    <row r="288" spans="1:26" ht="14.4">
      <c r="A288" s="54"/>
      <c r="B288" s="55"/>
      <c r="C288" s="55" t="s">
        <v>1164</v>
      </c>
      <c r="D288" s="35"/>
      <c r="E288" s="68"/>
      <c r="F288" s="36">
        <f>Source!AN72</f>
        <v>2.78</v>
      </c>
      <c r="G288" s="63" t="str">
        <f>Source!DF72</f>
        <v/>
      </c>
      <c r="H288" s="48">
        <f>ROUND(Source!AE72*Source!I72, 2)</f>
        <v>3</v>
      </c>
      <c r="I288" s="63"/>
      <c r="J288" s="63">
        <f>IF(Source!BS72&lt;&gt; 0, Source!BS72, 1)</f>
        <v>17.63</v>
      </c>
      <c r="K288" s="48">
        <f>Source!R72</f>
        <v>52.89</v>
      </c>
      <c r="L288" s="39"/>
      <c r="R288">
        <f>H288</f>
        <v>3</v>
      </c>
    </row>
    <row r="289" spans="1:26" ht="14.4">
      <c r="A289" s="54"/>
      <c r="B289" s="55"/>
      <c r="C289" s="55" t="s">
        <v>1165</v>
      </c>
      <c r="D289" s="35"/>
      <c r="E289" s="68"/>
      <c r="F289" s="36">
        <f>Source!AL72</f>
        <v>890.71</v>
      </c>
      <c r="G289" s="63" t="str">
        <f>Source!DD72</f>
        <v/>
      </c>
      <c r="H289" s="66">
        <f>ROUND(Source!AC72*Source!I72, 2)</f>
        <v>891</v>
      </c>
      <c r="I289" s="63"/>
      <c r="J289" s="63">
        <f>IF(Source!BC72&lt;&gt; 0, Source!BC72, 1)</f>
        <v>4.49</v>
      </c>
      <c r="K289" s="66">
        <f>Source!P72</f>
        <v>4000.59</v>
      </c>
      <c r="L289" s="39"/>
    </row>
    <row r="290" spans="1:26" ht="14.4">
      <c r="A290" s="54"/>
      <c r="B290" s="55"/>
      <c r="C290" s="55" t="s">
        <v>1159</v>
      </c>
      <c r="D290" s="35" t="s">
        <v>1160</v>
      </c>
      <c r="E290" s="68">
        <f>Source!BZ72</f>
        <v>130</v>
      </c>
      <c r="F290" s="58"/>
      <c r="G290" s="63"/>
      <c r="H290" s="66">
        <f>SUM(S285:S293)</f>
        <v>139.1</v>
      </c>
      <c r="I290" s="40"/>
      <c r="J290" s="64">
        <f>Source!AT72</f>
        <v>130</v>
      </c>
      <c r="K290" s="66">
        <f>SUM(T285:T293)</f>
        <v>2452.33</v>
      </c>
      <c r="L290" s="39"/>
    </row>
    <row r="291" spans="1:26" ht="14.4">
      <c r="A291" s="54"/>
      <c r="B291" s="55"/>
      <c r="C291" s="55" t="s">
        <v>1161</v>
      </c>
      <c r="D291" s="35" t="s">
        <v>1160</v>
      </c>
      <c r="E291" s="68">
        <f>Source!CA72</f>
        <v>89</v>
      </c>
      <c r="F291" s="58"/>
      <c r="G291" s="63"/>
      <c r="H291" s="66">
        <f>SUM(U285:U293)</f>
        <v>95.23</v>
      </c>
      <c r="I291" s="40"/>
      <c r="J291" s="64">
        <f>Source!AU72</f>
        <v>89</v>
      </c>
      <c r="K291" s="66">
        <f>SUM(V285:V293)</f>
        <v>1678.9</v>
      </c>
      <c r="L291" s="39"/>
    </row>
    <row r="292" spans="1:26" ht="14.4">
      <c r="A292" s="54"/>
      <c r="B292" s="55"/>
      <c r="C292" s="55" t="s">
        <v>1162</v>
      </c>
      <c r="D292" s="35" t="s">
        <v>1163</v>
      </c>
      <c r="E292" s="68">
        <f>Source!AQ72</f>
        <v>10.72</v>
      </c>
      <c r="F292" s="36"/>
      <c r="G292" s="63" t="str">
        <f>Source!DI72</f>
        <v/>
      </c>
      <c r="H292" s="66"/>
      <c r="I292" s="63"/>
      <c r="J292" s="63"/>
      <c r="K292" s="66"/>
      <c r="L292" s="51">
        <f>Source!U72</f>
        <v>10.72</v>
      </c>
    </row>
    <row r="293" spans="1:26" ht="41.4">
      <c r="A293" s="56" t="str">
        <f>Source!E73</f>
        <v>44,1</v>
      </c>
      <c r="B293" s="57" t="str">
        <f>Source!F73</f>
        <v>302-9140</v>
      </c>
      <c r="C293" s="57" t="str">
        <f>Source!G73</f>
        <v>Задвижки стальные клиновые для газа и нефтепродуктов фланцевые на давление Ру=1,6 МПа</v>
      </c>
      <c r="D293" s="41" t="str">
        <f>Source!H73</f>
        <v>шт.</v>
      </c>
      <c r="E293" s="42">
        <f>Source!I73</f>
        <v>1</v>
      </c>
      <c r="F293" s="43">
        <f>Source!AL73+Source!AM73+Source!AO73</f>
        <v>0</v>
      </c>
      <c r="G293" s="52" t="s">
        <v>3</v>
      </c>
      <c r="H293" s="45">
        <f>ROUND(Source!AC73*Source!I73, 2)+ROUND(Source!AD73*Source!I73, 2)+ROUND(Source!AF73*Source!I73, 2)</f>
        <v>0</v>
      </c>
      <c r="I293" s="44"/>
      <c r="J293" s="44">
        <f>IF(Source!BC73&lt;&gt; 0, Source!BC73, 1)</f>
        <v>1</v>
      </c>
      <c r="K293" s="45">
        <f>Source!O73</f>
        <v>0</v>
      </c>
      <c r="L293" s="50"/>
      <c r="S293">
        <f>ROUND((Source!FX73/100)*((ROUND(Source!AF73*Source!I73, 2)+ROUND(Source!AE73*Source!I73, 2))), 2)</f>
        <v>0</v>
      </c>
      <c r="T293">
        <f>Source!X73</f>
        <v>0</v>
      </c>
      <c r="U293">
        <f>ROUND((Source!FY73/100)*((ROUND(Source!AF73*Source!I73, 2)+ROUND(Source!AE73*Source!I73, 2))), 2)</f>
        <v>0</v>
      </c>
      <c r="V293">
        <f>Source!Y73</f>
        <v>0</v>
      </c>
      <c r="W293">
        <f>IF(Source!BI73&lt;=1,H293, 0)</f>
        <v>0</v>
      </c>
      <c r="X293">
        <f>IF(Source!BI73=2,H293, 0)</f>
        <v>0</v>
      </c>
      <c r="Y293">
        <f>IF(Source!BI73=3,H293, 0)</f>
        <v>0</v>
      </c>
      <c r="Z293">
        <f>IF(Source!BI73=4,H293, 0)</f>
        <v>0</v>
      </c>
    </row>
    <row r="294" spans="1:26" ht="13.8">
      <c r="G294" s="94">
        <f>H286+H287+H289+H290+H291+SUM(H293:H293)</f>
        <v>1346.33</v>
      </c>
      <c r="H294" s="94"/>
      <c r="J294" s="94">
        <f>K286+K287+K289+K290+K291+SUM(K293:K293)</f>
        <v>10705.949999999999</v>
      </c>
      <c r="K294" s="94"/>
      <c r="L294" s="47">
        <f>Source!U72</f>
        <v>10.72</v>
      </c>
      <c r="O294" s="27">
        <f>G294</f>
        <v>1346.33</v>
      </c>
      <c r="P294" s="27">
        <f>J294</f>
        <v>10705.949999999999</v>
      </c>
      <c r="Q294" s="27">
        <f>L294</f>
        <v>10.72</v>
      </c>
      <c r="W294">
        <f>IF(Source!BI72&lt;=1,H286+H287+H289+H290+H291, 0)</f>
        <v>1346.33</v>
      </c>
      <c r="X294">
        <f>IF(Source!BI72=2,H286+H287+H289+H290+H291, 0)</f>
        <v>0</v>
      </c>
      <c r="Y294">
        <f>IF(Source!BI72=3,H286+H287+H289+H290+H291, 0)</f>
        <v>0</v>
      </c>
      <c r="Z294">
        <f>IF(Source!BI72=4,H286+H287+H289+H290+H291, 0)</f>
        <v>0</v>
      </c>
    </row>
    <row r="295" spans="1:26" ht="69">
      <c r="A295" s="56" t="str">
        <f>Source!E74</f>
        <v>45</v>
      </c>
      <c r="B295" s="57" t="str">
        <f>Source!F74</f>
        <v>507-1982</v>
      </c>
      <c r="C295" s="57" t="str">
        <f>Source!G74</f>
        <v>Отводы 90 град. с радиусом кривизны R=1,5 Ду на Ру до 16 МПа (160 кгс/см2), диаметром условного прохода 100 мм, наружным диаметром 108 мм, толщиной стенки 4 мм</v>
      </c>
      <c r="D295" s="41" t="str">
        <f>Source!H74</f>
        <v>шт.</v>
      </c>
      <c r="E295" s="42">
        <f>Source!I74</f>
        <v>-4</v>
      </c>
      <c r="F295" s="43">
        <f>Source!AL74</f>
        <v>63.4</v>
      </c>
      <c r="G295" s="44" t="str">
        <f>Source!DD74</f>
        <v/>
      </c>
      <c r="H295" s="45">
        <f>ROUND(Source!AC74*Source!I74, 2)</f>
        <v>-252</v>
      </c>
      <c r="I295" s="44" t="str">
        <f>Source!BO74</f>
        <v>507-1982</v>
      </c>
      <c r="J295" s="44">
        <f>IF(Source!BC74&lt;&gt; 0, Source!BC74, 1)</f>
        <v>3.46</v>
      </c>
      <c r="K295" s="45">
        <f>Source!P74</f>
        <v>-871.92</v>
      </c>
      <c r="L295" s="50"/>
      <c r="S295">
        <f>ROUND((Source!FX74/100)*((ROUND(Source!AF74*Source!I74, 2)+ROUND(Source!AE74*Source!I74, 2))), 2)</f>
        <v>0</v>
      </c>
      <c r="T295">
        <f>Source!X74</f>
        <v>0</v>
      </c>
      <c r="U295">
        <f>ROUND((Source!FY74/100)*((ROUND(Source!AF74*Source!I74, 2)+ROUND(Source!AE74*Source!I74, 2))), 2)</f>
        <v>0</v>
      </c>
      <c r="V295">
        <f>Source!Y74</f>
        <v>0</v>
      </c>
    </row>
    <row r="296" spans="1:26" ht="13.8">
      <c r="G296" s="94">
        <f>H295</f>
        <v>-252</v>
      </c>
      <c r="H296" s="94"/>
      <c r="J296" s="94">
        <f>K295</f>
        <v>-871.92</v>
      </c>
      <c r="K296" s="94"/>
      <c r="L296" s="47">
        <f>Source!U74</f>
        <v>0</v>
      </c>
      <c r="O296" s="27">
        <f>G296</f>
        <v>-252</v>
      </c>
      <c r="P296" s="27">
        <f>J296</f>
        <v>-871.92</v>
      </c>
      <c r="Q296" s="27">
        <f>L296</f>
        <v>0</v>
      </c>
      <c r="W296">
        <f>IF(Source!BI74&lt;=1,H295, 0)</f>
        <v>0</v>
      </c>
      <c r="X296">
        <f>IF(Source!BI74=2,H295, 0)</f>
        <v>-252</v>
      </c>
      <c r="Y296">
        <f>IF(Source!BI74=3,H295, 0)</f>
        <v>0</v>
      </c>
      <c r="Z296">
        <f>IF(Source!BI74=4,H295, 0)</f>
        <v>0</v>
      </c>
    </row>
    <row r="297" spans="1:26" ht="69">
      <c r="A297" s="56" t="str">
        <f>Source!E75</f>
        <v>46</v>
      </c>
      <c r="B297" s="57" t="str">
        <f>Source!F75</f>
        <v>507-1979</v>
      </c>
      <c r="C297" s="57" t="str">
        <f>Source!G75</f>
        <v>Отводы 90 град. с радиусом кривизны R=1,5 Ду на Ру до 16 МПа (160 кгс/см2), диаметром условного прохода 80 мм, наружным диаметром 89 мм, толщиной стенки 3,5 мм</v>
      </c>
      <c r="D297" s="41" t="str">
        <f>Source!H75</f>
        <v>шт.</v>
      </c>
      <c r="E297" s="42">
        <f>Source!I75</f>
        <v>1</v>
      </c>
      <c r="F297" s="43">
        <f>Source!AL75</f>
        <v>43.2</v>
      </c>
      <c r="G297" s="44" t="str">
        <f>Source!DD75</f>
        <v/>
      </c>
      <c r="H297" s="45">
        <f>ROUND(Source!AC75*Source!I75, 2)</f>
        <v>43</v>
      </c>
      <c r="I297" s="44" t="str">
        <f>Source!BO75</f>
        <v>507-1979</v>
      </c>
      <c r="J297" s="44">
        <f>IF(Source!BC75&lt;&gt; 0, Source!BC75, 1)</f>
        <v>3.16</v>
      </c>
      <c r="K297" s="45">
        <f>Source!P75</f>
        <v>135.88</v>
      </c>
      <c r="L297" s="50"/>
      <c r="S297">
        <f>ROUND((Source!FX75/100)*((ROUND(Source!AF75*Source!I75, 2)+ROUND(Source!AE75*Source!I75, 2))), 2)</f>
        <v>0</v>
      </c>
      <c r="T297">
        <f>Source!X75</f>
        <v>0</v>
      </c>
      <c r="U297">
        <f>ROUND((Source!FY75/100)*((ROUND(Source!AF75*Source!I75, 2)+ROUND(Source!AE75*Source!I75, 2))), 2)</f>
        <v>0</v>
      </c>
      <c r="V297">
        <f>Source!Y75</f>
        <v>0</v>
      </c>
    </row>
    <row r="298" spans="1:26" ht="13.8">
      <c r="G298" s="94">
        <f>H297</f>
        <v>43</v>
      </c>
      <c r="H298" s="94"/>
      <c r="J298" s="94">
        <f>K297</f>
        <v>135.88</v>
      </c>
      <c r="K298" s="94"/>
      <c r="L298" s="47">
        <f>Source!U75</f>
        <v>0</v>
      </c>
      <c r="O298" s="27">
        <f>G298</f>
        <v>43</v>
      </c>
      <c r="P298" s="27">
        <f>J298</f>
        <v>135.88</v>
      </c>
      <c r="Q298" s="27">
        <f>L298</f>
        <v>0</v>
      </c>
      <c r="W298">
        <f>IF(Source!BI75&lt;=1,H297, 0)</f>
        <v>0</v>
      </c>
      <c r="X298">
        <f>IF(Source!BI75=2,H297, 0)</f>
        <v>43</v>
      </c>
      <c r="Y298">
        <f>IF(Source!BI75=3,H297, 0)</f>
        <v>0</v>
      </c>
      <c r="Z298">
        <f>IF(Source!BI75=4,H297, 0)</f>
        <v>0</v>
      </c>
    </row>
    <row r="299" spans="1:26" ht="69">
      <c r="A299" s="56" t="str">
        <f>Source!E76</f>
        <v>47</v>
      </c>
      <c r="B299" s="57" t="str">
        <f>Source!F76</f>
        <v>507-2293</v>
      </c>
      <c r="C299" s="57" t="str">
        <f>Source!G76</f>
        <v>Переходы концентрические на Ру до 16 МПа (160 кгс/см2) диаметром условного прохода 100х80 мм, наружным диаметром и толщиной стенки 108х4-89х3,5 мм</v>
      </c>
      <c r="D299" s="41" t="str">
        <f>Source!H76</f>
        <v>шт.</v>
      </c>
      <c r="E299" s="42">
        <f>Source!I76</f>
        <v>1</v>
      </c>
      <c r="F299" s="43">
        <f>Source!AL76</f>
        <v>55.5</v>
      </c>
      <c r="G299" s="44" t="str">
        <f>Source!DD76</f>
        <v/>
      </c>
      <c r="H299" s="45">
        <f>ROUND(Source!AC76*Source!I76, 2)</f>
        <v>56</v>
      </c>
      <c r="I299" s="44" t="str">
        <f>Source!BO76</f>
        <v>507-2293</v>
      </c>
      <c r="J299" s="44">
        <f>IF(Source!BC76&lt;&gt; 0, Source!BC76, 1)</f>
        <v>1.2</v>
      </c>
      <c r="K299" s="45">
        <f>Source!P76</f>
        <v>67.2</v>
      </c>
      <c r="L299" s="50"/>
      <c r="S299">
        <f>ROUND((Source!FX76/100)*((ROUND(Source!AF76*Source!I76, 2)+ROUND(Source!AE76*Source!I76, 2))), 2)</f>
        <v>0</v>
      </c>
      <c r="T299">
        <f>Source!X76</f>
        <v>0</v>
      </c>
      <c r="U299">
        <f>ROUND((Source!FY76/100)*((ROUND(Source!AF76*Source!I76, 2)+ROUND(Source!AE76*Source!I76, 2))), 2)</f>
        <v>0</v>
      </c>
      <c r="V299">
        <f>Source!Y76</f>
        <v>0</v>
      </c>
    </row>
    <row r="300" spans="1:26" ht="13.8">
      <c r="G300" s="94">
        <f>H299</f>
        <v>56</v>
      </c>
      <c r="H300" s="94"/>
      <c r="J300" s="94">
        <f>K299</f>
        <v>67.2</v>
      </c>
      <c r="K300" s="94"/>
      <c r="L300" s="47">
        <f>Source!U76</f>
        <v>0</v>
      </c>
      <c r="O300" s="27">
        <f>G300</f>
        <v>56</v>
      </c>
      <c r="P300" s="27">
        <f>J300</f>
        <v>67.2</v>
      </c>
      <c r="Q300" s="27">
        <f>L300</f>
        <v>0</v>
      </c>
      <c r="W300">
        <f>IF(Source!BI76&lt;=1,H299, 0)</f>
        <v>0</v>
      </c>
      <c r="X300">
        <f>IF(Source!BI76=2,H299, 0)</f>
        <v>56</v>
      </c>
      <c r="Y300">
        <f>IF(Source!BI76=3,H299, 0)</f>
        <v>0</v>
      </c>
      <c r="Z300">
        <f>IF(Source!BI76=4,H299, 0)</f>
        <v>0</v>
      </c>
    </row>
    <row r="301" spans="1:26" ht="69">
      <c r="A301" s="56" t="str">
        <f>Source!E77</f>
        <v>48</v>
      </c>
      <c r="B301" s="57" t="str">
        <f>Source!F77</f>
        <v>302-1283</v>
      </c>
      <c r="C301" s="57" t="str">
        <f>Source!G77</f>
        <v>Задвижки клиновые с выдвижным шпинделем фланцевые для воды, пара и нефтепродуктов давлением 1,6 МПа (16 кгс/см2) 30с41нж (ЗКЛ2-16) диаметром 100 мм</v>
      </c>
      <c r="D301" s="41" t="str">
        <f>Source!H77</f>
        <v>шт.</v>
      </c>
      <c r="E301" s="42">
        <f>Source!I77</f>
        <v>1</v>
      </c>
      <c r="F301" s="43">
        <f>Source!AL77</f>
        <v>1189.3900000000001</v>
      </c>
      <c r="G301" s="44" t="str">
        <f>Source!DD77</f>
        <v/>
      </c>
      <c r="H301" s="45">
        <f>ROUND(Source!AC77*Source!I77, 2)</f>
        <v>1189</v>
      </c>
      <c r="I301" s="44" t="str">
        <f>Source!BO77</f>
        <v>302-1283</v>
      </c>
      <c r="J301" s="44">
        <f>IF(Source!BC77&lt;&gt; 0, Source!BC77, 1)</f>
        <v>4.13</v>
      </c>
      <c r="K301" s="45">
        <f>Source!P77</f>
        <v>4910.57</v>
      </c>
      <c r="L301" s="50"/>
      <c r="S301">
        <f>ROUND((Source!FX77/100)*((ROUND(Source!AF77*Source!I77, 2)+ROUND(Source!AE77*Source!I77, 2))), 2)</f>
        <v>0</v>
      </c>
      <c r="T301">
        <f>Source!X77</f>
        <v>0</v>
      </c>
      <c r="U301">
        <f>ROUND((Source!FY77/100)*((ROUND(Source!AF77*Source!I77, 2)+ROUND(Source!AE77*Source!I77, 2))), 2)</f>
        <v>0</v>
      </c>
      <c r="V301">
        <f>Source!Y77</f>
        <v>0</v>
      </c>
    </row>
    <row r="302" spans="1:26" ht="13.8">
      <c r="G302" s="94">
        <f>H301</f>
        <v>1189</v>
      </c>
      <c r="H302" s="94"/>
      <c r="J302" s="94">
        <f>K301</f>
        <v>4910.57</v>
      </c>
      <c r="K302" s="94"/>
      <c r="L302" s="47">
        <f>Source!U77</f>
        <v>0</v>
      </c>
      <c r="O302" s="27">
        <f>G302</f>
        <v>1189</v>
      </c>
      <c r="P302" s="27">
        <f>J302</f>
        <v>4910.57</v>
      </c>
      <c r="Q302" s="27">
        <f>L302</f>
        <v>0</v>
      </c>
      <c r="W302">
        <f>IF(Source!BI77&lt;=1,H301, 0)</f>
        <v>1189</v>
      </c>
      <c r="X302">
        <f>IF(Source!BI77=2,H301, 0)</f>
        <v>0</v>
      </c>
      <c r="Y302">
        <f>IF(Source!BI77=3,H301, 0)</f>
        <v>0</v>
      </c>
      <c r="Z302">
        <f>IF(Source!BI77=4,H301, 0)</f>
        <v>0</v>
      </c>
    </row>
    <row r="303" spans="1:26" ht="69">
      <c r="A303" s="56" t="str">
        <f>Source!E78</f>
        <v>49</v>
      </c>
      <c r="B303" s="57" t="str">
        <f>Source!F78</f>
        <v>507-2382</v>
      </c>
      <c r="C303" s="57" t="str">
        <f>Source!G78</f>
        <v>Заглушки эллиптические на Ру 10 МПа (100 кгс/см2) из стали 20, диаметром условного прохода 50 мм, наружным диаметром 57 мм, толщиной стенки 3,0 мм</v>
      </c>
      <c r="D303" s="41" t="str">
        <f>Source!H78</f>
        <v>шт.</v>
      </c>
      <c r="E303" s="42">
        <f>Source!I78</f>
        <v>1</v>
      </c>
      <c r="F303" s="43">
        <f>Source!AL78</f>
        <v>17.7</v>
      </c>
      <c r="G303" s="44" t="str">
        <f>Source!DD78</f>
        <v/>
      </c>
      <c r="H303" s="45">
        <f>ROUND(Source!AC78*Source!I78, 2)</f>
        <v>18</v>
      </c>
      <c r="I303" s="44" t="str">
        <f>Source!BO78</f>
        <v>507-2382</v>
      </c>
      <c r="J303" s="44">
        <f>IF(Source!BC78&lt;&gt; 0, Source!BC78, 1)</f>
        <v>1.45</v>
      </c>
      <c r="K303" s="45">
        <f>Source!P78</f>
        <v>26.1</v>
      </c>
      <c r="L303" s="50"/>
      <c r="S303">
        <f>ROUND((Source!FX78/100)*((ROUND(Source!AF78*Source!I78, 2)+ROUND(Source!AE78*Source!I78, 2))), 2)</f>
        <v>0</v>
      </c>
      <c r="T303">
        <f>Source!X78</f>
        <v>0</v>
      </c>
      <c r="U303">
        <f>ROUND((Source!FY78/100)*((ROUND(Source!AF78*Source!I78, 2)+ROUND(Source!AE78*Source!I78, 2))), 2)</f>
        <v>0</v>
      </c>
      <c r="V303">
        <f>Source!Y78</f>
        <v>0</v>
      </c>
    </row>
    <row r="304" spans="1:26" ht="13.8">
      <c r="G304" s="94">
        <f>H303</f>
        <v>18</v>
      </c>
      <c r="H304" s="94"/>
      <c r="J304" s="94">
        <f>K303</f>
        <v>26.1</v>
      </c>
      <c r="K304" s="94"/>
      <c r="L304" s="47">
        <f>Source!U78</f>
        <v>0</v>
      </c>
      <c r="O304" s="27">
        <f>G304</f>
        <v>18</v>
      </c>
      <c r="P304" s="27">
        <f>J304</f>
        <v>26.1</v>
      </c>
      <c r="Q304" s="27">
        <f>L304</f>
        <v>0</v>
      </c>
      <c r="W304">
        <f>IF(Source!BI78&lt;=1,H303, 0)</f>
        <v>0</v>
      </c>
      <c r="X304">
        <f>IF(Source!BI78=2,H303, 0)</f>
        <v>18</v>
      </c>
      <c r="Y304">
        <f>IF(Source!BI78=3,H303, 0)</f>
        <v>0</v>
      </c>
      <c r="Z304">
        <f>IF(Source!BI78=4,H303, 0)</f>
        <v>0</v>
      </c>
    </row>
    <row r="305" spans="1:26" ht="72">
      <c r="A305" s="54" t="str">
        <f>Source!E79</f>
        <v>50</v>
      </c>
      <c r="B305" s="55" t="str">
        <f>Source!F79</f>
        <v>13-03-002-3</v>
      </c>
      <c r="C305" s="55" t="str">
        <f>Source!G79</f>
        <v>Огрунтовка металлических поверхностей за один раз грунтовкой ХС-059</v>
      </c>
      <c r="D305" s="35" t="str">
        <f>Source!H79</f>
        <v>100 м2 окрашиваемой поверхности</v>
      </c>
      <c r="E305" s="68">
        <f>Source!I79</f>
        <v>0.01</v>
      </c>
      <c r="F305" s="36">
        <f>Source!AL79+Source!AM79+Source!AO79</f>
        <v>484.93999999999994</v>
      </c>
      <c r="G305" s="63"/>
      <c r="H305" s="66"/>
      <c r="I305" s="63" t="str">
        <f>Source!BO79</f>
        <v>13-03-002-3</v>
      </c>
      <c r="J305" s="63"/>
      <c r="K305" s="66"/>
      <c r="L305" s="39"/>
      <c r="S305">
        <f>ROUND((Source!FX79/100)*((ROUND(Source!AF79*Source!I79, 2)+ROUND(Source!AE79*Source!I79, 2))), 2)</f>
        <v>0.95</v>
      </c>
      <c r="T305">
        <f>Source!X79</f>
        <v>16.82</v>
      </c>
      <c r="U305">
        <f>ROUND((Source!FY79/100)*((ROUND(Source!AF79*Source!I79, 2)+ROUND(Source!AE79*Source!I79, 2))), 2)</f>
        <v>0.74</v>
      </c>
      <c r="V305">
        <f>Source!Y79</f>
        <v>13.08</v>
      </c>
    </row>
    <row r="306" spans="1:26" ht="14.4">
      <c r="A306" s="54"/>
      <c r="B306" s="55"/>
      <c r="C306" s="55" t="s">
        <v>1158</v>
      </c>
      <c r="D306" s="35"/>
      <c r="E306" s="68"/>
      <c r="F306" s="36">
        <f>Source!AO79</f>
        <v>53.03</v>
      </c>
      <c r="G306" s="63" t="str">
        <f>Source!DG79</f>
        <v>)*2</v>
      </c>
      <c r="H306" s="66">
        <f>ROUND(Source!AF79*Source!I79, 2)</f>
        <v>1.06</v>
      </c>
      <c r="I306" s="63"/>
      <c r="J306" s="63">
        <f>IF(Source!BA79&lt;&gt; 0, Source!BA79, 1)</f>
        <v>17.63</v>
      </c>
      <c r="K306" s="66">
        <f>Source!S79</f>
        <v>18.690000000000001</v>
      </c>
      <c r="L306" s="39"/>
      <c r="R306">
        <f>H306</f>
        <v>1.06</v>
      </c>
    </row>
    <row r="307" spans="1:26" ht="14.4">
      <c r="A307" s="54"/>
      <c r="B307" s="55"/>
      <c r="C307" s="55" t="s">
        <v>549</v>
      </c>
      <c r="D307" s="35"/>
      <c r="E307" s="68"/>
      <c r="F307" s="36">
        <f>Source!AM79</f>
        <v>11.15</v>
      </c>
      <c r="G307" s="63" t="str">
        <f>Source!DE79</f>
        <v>)*2</v>
      </c>
      <c r="H307" s="66">
        <f>ROUND(Source!AD79*Source!I79, 2)</f>
        <v>0.22</v>
      </c>
      <c r="I307" s="63"/>
      <c r="J307" s="63">
        <f>IF(Source!BB79&lt;&gt; 0, Source!BB79, 1)</f>
        <v>4.1500000000000004</v>
      </c>
      <c r="K307" s="66">
        <f>Source!Q79</f>
        <v>0.91</v>
      </c>
      <c r="L307" s="39"/>
    </row>
    <row r="308" spans="1:26" ht="14.4">
      <c r="A308" s="54"/>
      <c r="B308" s="55"/>
      <c r="C308" s="55" t="s">
        <v>1165</v>
      </c>
      <c r="D308" s="35"/>
      <c r="E308" s="68"/>
      <c r="F308" s="36">
        <f>Source!AL79</f>
        <v>420.76</v>
      </c>
      <c r="G308" s="63" t="str">
        <f>Source!DD79</f>
        <v>)*2</v>
      </c>
      <c r="H308" s="66">
        <f>ROUND(Source!AC79*Source!I79, 2)</f>
        <v>8.42</v>
      </c>
      <c r="I308" s="63"/>
      <c r="J308" s="63">
        <f>IF(Source!BC79&lt;&gt; 0, Source!BC79, 1)</f>
        <v>4.33</v>
      </c>
      <c r="K308" s="66">
        <f>Source!P79</f>
        <v>36.46</v>
      </c>
      <c r="L308" s="39"/>
    </row>
    <row r="309" spans="1:26" ht="14.4">
      <c r="A309" s="54"/>
      <c r="B309" s="55"/>
      <c r="C309" s="55" t="s">
        <v>1159</v>
      </c>
      <c r="D309" s="35" t="s">
        <v>1160</v>
      </c>
      <c r="E309" s="68">
        <f>Source!BZ79</f>
        <v>90</v>
      </c>
      <c r="F309" s="58"/>
      <c r="G309" s="63"/>
      <c r="H309" s="66">
        <f>SUM(S305:S311)</f>
        <v>0.95</v>
      </c>
      <c r="I309" s="40"/>
      <c r="J309" s="64">
        <f>Source!AT79</f>
        <v>90</v>
      </c>
      <c r="K309" s="66">
        <f>SUM(T305:T311)</f>
        <v>16.82</v>
      </c>
      <c r="L309" s="39"/>
    </row>
    <row r="310" spans="1:26" ht="14.4">
      <c r="A310" s="54"/>
      <c r="B310" s="55"/>
      <c r="C310" s="55" t="s">
        <v>1161</v>
      </c>
      <c r="D310" s="35" t="s">
        <v>1160</v>
      </c>
      <c r="E310" s="68">
        <f>Source!CA79</f>
        <v>70</v>
      </c>
      <c r="F310" s="58"/>
      <c r="G310" s="63"/>
      <c r="H310" s="66">
        <f>SUM(U305:U311)</f>
        <v>0.74</v>
      </c>
      <c r="I310" s="40"/>
      <c r="J310" s="64">
        <f>Source!AU79</f>
        <v>70</v>
      </c>
      <c r="K310" s="66">
        <f>SUM(V305:V311)</f>
        <v>13.08</v>
      </c>
      <c r="L310" s="39"/>
    </row>
    <row r="311" spans="1:26" ht="14.4">
      <c r="A311" s="56"/>
      <c r="B311" s="57"/>
      <c r="C311" s="57" t="s">
        <v>1162</v>
      </c>
      <c r="D311" s="41" t="s">
        <v>1163</v>
      </c>
      <c r="E311" s="42">
        <f>Source!AQ79</f>
        <v>5.33</v>
      </c>
      <c r="F311" s="43"/>
      <c r="G311" s="44" t="str">
        <f>Source!DI79</f>
        <v>)*2</v>
      </c>
      <c r="H311" s="45"/>
      <c r="I311" s="44"/>
      <c r="J311" s="44"/>
      <c r="K311" s="45"/>
      <c r="L311" s="46">
        <f>Source!U79</f>
        <v>0.1066</v>
      </c>
    </row>
    <row r="312" spans="1:26" ht="13.8">
      <c r="G312" s="94">
        <f>H306+H307+H308+H309+H310</f>
        <v>11.389999999999999</v>
      </c>
      <c r="H312" s="94"/>
      <c r="J312" s="94">
        <f>K306+K307+K308+K309+K310</f>
        <v>85.96</v>
      </c>
      <c r="K312" s="94"/>
      <c r="L312" s="47">
        <f>Source!U79</f>
        <v>0.1066</v>
      </c>
      <c r="O312" s="27">
        <f>G312</f>
        <v>11.389999999999999</v>
      </c>
      <c r="P312" s="27">
        <f>J312</f>
        <v>85.96</v>
      </c>
      <c r="Q312" s="27">
        <f>L312</f>
        <v>0.1066</v>
      </c>
      <c r="W312">
        <f>IF(Source!BI79&lt;=1,H306+H307+H308+H309+H310, 0)</f>
        <v>11.389999999999999</v>
      </c>
      <c r="X312">
        <f>IF(Source!BI79=2,H306+H307+H308+H309+H310, 0)</f>
        <v>0</v>
      </c>
      <c r="Y312">
        <f>IF(Source!BI79=3,H306+H307+H308+H309+H310, 0)</f>
        <v>0</v>
      </c>
      <c r="Z312">
        <f>IF(Source!BI79=4,H306+H307+H308+H309+H310, 0)</f>
        <v>0</v>
      </c>
    </row>
    <row r="313" spans="1:26" ht="14.4">
      <c r="A313" s="56" t="str">
        <f>Source!E80</f>
        <v>51</v>
      </c>
      <c r="B313" s="57" t="str">
        <f>Source!F80</f>
        <v>113-0030</v>
      </c>
      <c r="C313" s="57" t="str">
        <f>Source!G80</f>
        <v>Грунтовка ХС-059 красно-коричневая</v>
      </c>
      <c r="D313" s="41" t="str">
        <f>Source!H80</f>
        <v>т</v>
      </c>
      <c r="E313" s="42">
        <f>Source!I80</f>
        <v>-3.2000000000000003E-4</v>
      </c>
      <c r="F313" s="43">
        <f>Source!AL80</f>
        <v>22176</v>
      </c>
      <c r="G313" s="44" t="str">
        <f>Source!DD80</f>
        <v/>
      </c>
      <c r="H313" s="45">
        <f>ROUND(Source!AC80*Source!I80, 2)</f>
        <v>-7.1</v>
      </c>
      <c r="I313" s="44" t="str">
        <f>Source!BO80</f>
        <v>113-0030</v>
      </c>
      <c r="J313" s="44">
        <f>IF(Source!BC80&lt;&gt; 0, Source!BC80, 1)</f>
        <v>4.05</v>
      </c>
      <c r="K313" s="45">
        <f>Source!P80</f>
        <v>-28.74</v>
      </c>
      <c r="L313" s="50"/>
      <c r="S313">
        <f>ROUND((Source!FX80/100)*((ROUND(Source!AF80*Source!I80, 2)+ROUND(Source!AE80*Source!I80, 2))), 2)</f>
        <v>0</v>
      </c>
      <c r="T313">
        <f>Source!X80</f>
        <v>0</v>
      </c>
      <c r="U313">
        <f>ROUND((Source!FY80/100)*((ROUND(Source!AF80*Source!I80, 2)+ROUND(Source!AE80*Source!I80, 2))), 2)</f>
        <v>0</v>
      </c>
      <c r="V313">
        <f>Source!Y80</f>
        <v>0</v>
      </c>
    </row>
    <row r="314" spans="1:26" ht="13.8">
      <c r="G314" s="94">
        <f>H313</f>
        <v>-7.1</v>
      </c>
      <c r="H314" s="94"/>
      <c r="J314" s="94">
        <f>K313</f>
        <v>-28.74</v>
      </c>
      <c r="K314" s="94"/>
      <c r="L314" s="47">
        <f>Source!U80</f>
        <v>0</v>
      </c>
      <c r="O314" s="27">
        <f>G314</f>
        <v>-7.1</v>
      </c>
      <c r="P314" s="27">
        <f>J314</f>
        <v>-28.74</v>
      </c>
      <c r="Q314" s="27">
        <f>L314</f>
        <v>0</v>
      </c>
      <c r="W314">
        <f>IF(Source!BI80&lt;=1,H313, 0)</f>
        <v>-7.1</v>
      </c>
      <c r="X314">
        <f>IF(Source!BI80=2,H313, 0)</f>
        <v>0</v>
      </c>
      <c r="Y314">
        <f>IF(Source!BI80=3,H313, 0)</f>
        <v>0</v>
      </c>
      <c r="Z314">
        <f>IF(Source!BI80=4,H313, 0)</f>
        <v>0</v>
      </c>
    </row>
    <row r="315" spans="1:26" ht="27.6">
      <c r="A315" s="56" t="str">
        <f>Source!E81</f>
        <v>52</v>
      </c>
      <c r="B315" s="57" t="str">
        <f>Source!F81</f>
        <v>113-0034</v>
      </c>
      <c r="C315" s="57" t="str">
        <f>Source!G81</f>
        <v>Грунтовка ХС-010 химстойкая красно-коричневая</v>
      </c>
      <c r="D315" s="41" t="str">
        <f>Source!H81</f>
        <v>т</v>
      </c>
      <c r="E315" s="42">
        <f>Source!I81</f>
        <v>3.2000000000000003E-4</v>
      </c>
      <c r="F315" s="43">
        <f>Source!AL81</f>
        <v>29094</v>
      </c>
      <c r="G315" s="44" t="str">
        <f>Source!DD81</f>
        <v/>
      </c>
      <c r="H315" s="45">
        <f>ROUND(Source!AC81*Source!I81, 2)</f>
        <v>9.31</v>
      </c>
      <c r="I315" s="44" t="str">
        <f>Source!BO81</f>
        <v>113-0034</v>
      </c>
      <c r="J315" s="44">
        <f>IF(Source!BC81&lt;&gt; 0, Source!BC81, 1)</f>
        <v>3.04</v>
      </c>
      <c r="K315" s="45">
        <f>Source!P81</f>
        <v>28.3</v>
      </c>
      <c r="L315" s="50"/>
      <c r="S315">
        <f>ROUND((Source!FX81/100)*((ROUND(Source!AF81*Source!I81, 2)+ROUND(Source!AE81*Source!I81, 2))), 2)</f>
        <v>0</v>
      </c>
      <c r="T315">
        <f>Source!X81</f>
        <v>0</v>
      </c>
      <c r="U315">
        <f>ROUND((Source!FY81/100)*((ROUND(Source!AF81*Source!I81, 2)+ROUND(Source!AE81*Source!I81, 2))), 2)</f>
        <v>0</v>
      </c>
      <c r="V315">
        <f>Source!Y81</f>
        <v>0</v>
      </c>
    </row>
    <row r="316" spans="1:26" ht="13.8">
      <c r="G316" s="94">
        <f>H315</f>
        <v>9.31</v>
      </c>
      <c r="H316" s="94"/>
      <c r="J316" s="94">
        <f>K315</f>
        <v>28.3</v>
      </c>
      <c r="K316" s="94"/>
      <c r="L316" s="47">
        <f>Source!U81</f>
        <v>0</v>
      </c>
      <c r="O316" s="27">
        <f>G316</f>
        <v>9.31</v>
      </c>
      <c r="P316" s="27">
        <f>J316</f>
        <v>28.3</v>
      </c>
      <c r="Q316" s="27">
        <f>L316</f>
        <v>0</v>
      </c>
      <c r="W316">
        <f>IF(Source!BI81&lt;=1,H315, 0)</f>
        <v>9.31</v>
      </c>
      <c r="X316">
        <f>IF(Source!BI81=2,H315, 0)</f>
        <v>0</v>
      </c>
      <c r="Y316">
        <f>IF(Source!BI81=3,H315, 0)</f>
        <v>0</v>
      </c>
      <c r="Z316">
        <f>IF(Source!BI81=4,H315, 0)</f>
        <v>0</v>
      </c>
    </row>
    <row r="317" spans="1:26" ht="72">
      <c r="A317" s="54" t="str">
        <f>Source!E82</f>
        <v>53</v>
      </c>
      <c r="B317" s="55" t="str">
        <f>Source!F82</f>
        <v>13-03-004-7</v>
      </c>
      <c r="C317" s="55" t="str">
        <f>Source!G82</f>
        <v>Окраска металлических огрунтованных поверхностей эмалью ХВ-125</v>
      </c>
      <c r="D317" s="35" t="str">
        <f>Source!H82</f>
        <v>100 м2 окрашиваемой поверхности</v>
      </c>
      <c r="E317" s="68">
        <f>Source!I82</f>
        <v>0.01</v>
      </c>
      <c r="F317" s="36">
        <f>Source!AL82+Source!AM82+Source!AO82</f>
        <v>511.68</v>
      </c>
      <c r="G317" s="63"/>
      <c r="H317" s="66"/>
      <c r="I317" s="63" t="str">
        <f>Source!BO82</f>
        <v>13-03-004-7</v>
      </c>
      <c r="J317" s="63"/>
      <c r="K317" s="66"/>
      <c r="L317" s="39"/>
      <c r="S317">
        <f>ROUND((Source!FX82/100)*((ROUND(Source!AF82*Source!I82, 2)+ROUND(Source!AE82*Source!I82, 2))), 2)</f>
        <v>0.38</v>
      </c>
      <c r="T317">
        <f>Source!X82</f>
        <v>6.66</v>
      </c>
      <c r="U317">
        <f>ROUND((Source!FY82/100)*((ROUND(Source!AF82*Source!I82, 2)+ROUND(Source!AE82*Source!I82, 2))), 2)</f>
        <v>0.28999999999999998</v>
      </c>
      <c r="V317">
        <f>Source!Y82</f>
        <v>5.18</v>
      </c>
    </row>
    <row r="318" spans="1:26" ht="14.4">
      <c r="A318" s="54"/>
      <c r="B318" s="55"/>
      <c r="C318" s="55" t="s">
        <v>1158</v>
      </c>
      <c r="D318" s="35"/>
      <c r="E318" s="68"/>
      <c r="F318" s="36">
        <f>Source!AO82</f>
        <v>20.95</v>
      </c>
      <c r="G318" s="63" t="str">
        <f>Source!DG82</f>
        <v>)*2</v>
      </c>
      <c r="H318" s="66">
        <f>ROUND(Source!AF82*Source!I82, 2)</f>
        <v>0.42</v>
      </c>
      <c r="I318" s="63"/>
      <c r="J318" s="63">
        <f>IF(Source!BA82&lt;&gt; 0, Source!BA82, 1)</f>
        <v>17.63</v>
      </c>
      <c r="K318" s="66">
        <f>Source!S82</f>
        <v>7.4</v>
      </c>
      <c r="L318" s="39"/>
      <c r="R318">
        <f>H318</f>
        <v>0.42</v>
      </c>
    </row>
    <row r="319" spans="1:26" ht="14.4">
      <c r="A319" s="54"/>
      <c r="B319" s="55"/>
      <c r="C319" s="55" t="s">
        <v>549</v>
      </c>
      <c r="D319" s="35"/>
      <c r="E319" s="68"/>
      <c r="F319" s="36">
        <f>Source!AM82</f>
        <v>7.61</v>
      </c>
      <c r="G319" s="63" t="str">
        <f>Source!DE82</f>
        <v>)*2</v>
      </c>
      <c r="H319" s="66">
        <f>ROUND(Source!AD82*Source!I82, 2)</f>
        <v>0.15</v>
      </c>
      <c r="I319" s="63"/>
      <c r="J319" s="63">
        <f>IF(Source!BB82&lt;&gt; 0, Source!BB82, 1)</f>
        <v>4.6500000000000004</v>
      </c>
      <c r="K319" s="66">
        <f>Source!Q82</f>
        <v>0.7</v>
      </c>
      <c r="L319" s="39"/>
    </row>
    <row r="320" spans="1:26" ht="14.4">
      <c r="A320" s="54"/>
      <c r="B320" s="55"/>
      <c r="C320" s="55" t="s">
        <v>1165</v>
      </c>
      <c r="D320" s="35"/>
      <c r="E320" s="68"/>
      <c r="F320" s="36">
        <f>Source!AL82</f>
        <v>483.12</v>
      </c>
      <c r="G320" s="63" t="str">
        <f>Source!DD82</f>
        <v>)*2</v>
      </c>
      <c r="H320" s="66">
        <f>ROUND(Source!AC82*Source!I82, 2)</f>
        <v>9.66</v>
      </c>
      <c r="I320" s="63"/>
      <c r="J320" s="63">
        <f>IF(Source!BC82&lt;&gt; 0, Source!BC82, 1)</f>
        <v>6.2</v>
      </c>
      <c r="K320" s="66">
        <f>Source!P82</f>
        <v>59.89</v>
      </c>
      <c r="L320" s="39"/>
    </row>
    <row r="321" spans="1:26" ht="14.4">
      <c r="A321" s="54"/>
      <c r="B321" s="55"/>
      <c r="C321" s="55" t="s">
        <v>1159</v>
      </c>
      <c r="D321" s="35" t="s">
        <v>1160</v>
      </c>
      <c r="E321" s="68">
        <f>Source!BZ82</f>
        <v>90</v>
      </c>
      <c r="F321" s="58"/>
      <c r="G321" s="63"/>
      <c r="H321" s="66">
        <f>SUM(S317:S323)</f>
        <v>0.38</v>
      </c>
      <c r="I321" s="40"/>
      <c r="J321" s="64">
        <f>Source!AT82</f>
        <v>90</v>
      </c>
      <c r="K321" s="66">
        <f>SUM(T317:T323)</f>
        <v>6.66</v>
      </c>
      <c r="L321" s="39"/>
    </row>
    <row r="322" spans="1:26" ht="14.4">
      <c r="A322" s="54"/>
      <c r="B322" s="55"/>
      <c r="C322" s="55" t="s">
        <v>1161</v>
      </c>
      <c r="D322" s="35" t="s">
        <v>1160</v>
      </c>
      <c r="E322" s="68">
        <f>Source!CA82</f>
        <v>70</v>
      </c>
      <c r="F322" s="58"/>
      <c r="G322" s="63"/>
      <c r="H322" s="66">
        <f>SUM(U317:U323)</f>
        <v>0.28999999999999998</v>
      </c>
      <c r="I322" s="40"/>
      <c r="J322" s="64">
        <f>Source!AU82</f>
        <v>70</v>
      </c>
      <c r="K322" s="66">
        <f>SUM(V317:V323)</f>
        <v>5.18</v>
      </c>
      <c r="L322" s="39"/>
    </row>
    <row r="323" spans="1:26" ht="14.4">
      <c r="A323" s="56"/>
      <c r="B323" s="57"/>
      <c r="C323" s="57" t="s">
        <v>1162</v>
      </c>
      <c r="D323" s="41" t="s">
        <v>1163</v>
      </c>
      <c r="E323" s="42">
        <f>Source!AQ82</f>
        <v>2.4700000000000002</v>
      </c>
      <c r="F323" s="43"/>
      <c r="G323" s="44" t="str">
        <f>Source!DI82</f>
        <v>)*2</v>
      </c>
      <c r="H323" s="45"/>
      <c r="I323" s="44"/>
      <c r="J323" s="44"/>
      <c r="K323" s="45"/>
      <c r="L323" s="46">
        <f>Source!U82</f>
        <v>4.9400000000000006E-2</v>
      </c>
    </row>
    <row r="324" spans="1:26" ht="13.8">
      <c r="G324" s="94">
        <f>H318+H319+H320+H321+H322</f>
        <v>10.9</v>
      </c>
      <c r="H324" s="94"/>
      <c r="J324" s="94">
        <f>K318+K319+K320+K321+K322</f>
        <v>79.829999999999984</v>
      </c>
      <c r="K324" s="94"/>
      <c r="L324" s="47">
        <f>Source!U82</f>
        <v>4.9400000000000006E-2</v>
      </c>
      <c r="O324" s="27">
        <f>G324</f>
        <v>10.9</v>
      </c>
      <c r="P324" s="27">
        <f>J324</f>
        <v>79.829999999999984</v>
      </c>
      <c r="Q324" s="27">
        <f>L324</f>
        <v>4.9400000000000006E-2</v>
      </c>
      <c r="W324">
        <f>IF(Source!BI82&lt;=1,H318+H319+H320+H321+H322, 0)</f>
        <v>10.9</v>
      </c>
      <c r="X324">
        <f>IF(Source!BI82=2,H318+H319+H320+H321+H322, 0)</f>
        <v>0</v>
      </c>
      <c r="Y324">
        <f>IF(Source!BI82=3,H318+H319+H320+H321+H322, 0)</f>
        <v>0</v>
      </c>
      <c r="Z324">
        <f>IF(Source!BI82=4,H318+H319+H320+H321+H322, 0)</f>
        <v>0</v>
      </c>
    </row>
    <row r="325" spans="1:26" ht="14.4">
      <c r="C325" s="32" t="str">
        <f>Source!G83</f>
        <v>выход из земли</v>
      </c>
    </row>
    <row r="326" spans="1:26" ht="41.4">
      <c r="A326" s="54" t="str">
        <f>Source!E84</f>
        <v>54</v>
      </c>
      <c r="B326" s="55" t="str">
        <f>Source!F84</f>
        <v>24-02-005-2</v>
      </c>
      <c r="C326" s="55" t="str">
        <f>Source!G84</f>
        <v>Установка отвода на газопроводе из полиэтиленовых труб в горизонтальной плоскости, диаметр отвода 63 мм</v>
      </c>
      <c r="D326" s="35" t="str">
        <f>Source!H84</f>
        <v>1 отвод</v>
      </c>
      <c r="E326" s="68">
        <f>Source!I84</f>
        <v>1</v>
      </c>
      <c r="F326" s="36">
        <f>Source!AL84+Source!AM84+Source!AO84</f>
        <v>177.92</v>
      </c>
      <c r="G326" s="63"/>
      <c r="H326" s="66"/>
      <c r="I326" s="63" t="str">
        <f>Source!BO84</f>
        <v>24-02-005-2</v>
      </c>
      <c r="J326" s="63"/>
      <c r="K326" s="66"/>
      <c r="L326" s="39"/>
      <c r="S326">
        <f>ROUND((Source!FX84/100)*((ROUND(Source!AF84*Source!I84, 2)+ROUND(Source!AE84*Source!I84, 2))), 2)</f>
        <v>15.6</v>
      </c>
      <c r="T326">
        <f>Source!X84</f>
        <v>275.02999999999997</v>
      </c>
      <c r="U326">
        <f>ROUND((Source!FY84/100)*((ROUND(Source!AF84*Source!I84, 2)+ROUND(Source!AE84*Source!I84, 2))), 2)</f>
        <v>10.68</v>
      </c>
      <c r="V326">
        <f>Source!Y84</f>
        <v>188.29</v>
      </c>
    </row>
    <row r="327" spans="1:26" ht="14.4">
      <c r="A327" s="54"/>
      <c r="B327" s="55"/>
      <c r="C327" s="55" t="s">
        <v>1158</v>
      </c>
      <c r="D327" s="35"/>
      <c r="E327" s="68"/>
      <c r="F327" s="36">
        <f>Source!AO84</f>
        <v>12.22</v>
      </c>
      <c r="G327" s="63" t="str">
        <f>Source!DG84</f>
        <v/>
      </c>
      <c r="H327" s="66">
        <f>ROUND(Source!AF84*Source!I84, 2)</f>
        <v>12</v>
      </c>
      <c r="I327" s="63"/>
      <c r="J327" s="63">
        <f>IF(Source!BA84&lt;&gt; 0, Source!BA84, 1)</f>
        <v>17.63</v>
      </c>
      <c r="K327" s="66">
        <f>Source!S84</f>
        <v>211.56</v>
      </c>
      <c r="L327" s="39"/>
      <c r="R327">
        <f>H327</f>
        <v>12</v>
      </c>
    </row>
    <row r="328" spans="1:26" ht="14.4">
      <c r="A328" s="54"/>
      <c r="B328" s="55"/>
      <c r="C328" s="55" t="s">
        <v>549</v>
      </c>
      <c r="D328" s="35"/>
      <c r="E328" s="68"/>
      <c r="F328" s="36">
        <f>Source!AM84</f>
        <v>21.1</v>
      </c>
      <c r="G328" s="63" t="str">
        <f>Source!DE84</f>
        <v/>
      </c>
      <c r="H328" s="66">
        <f>ROUND(Source!AD84*Source!I84, 2)</f>
        <v>21</v>
      </c>
      <c r="I328" s="63"/>
      <c r="J328" s="63">
        <f>IF(Source!BB84&lt;&gt; 0, Source!BB84, 1)</f>
        <v>2.1800000000000002</v>
      </c>
      <c r="K328" s="66">
        <f>Source!Q84</f>
        <v>45.78</v>
      </c>
      <c r="L328" s="39"/>
    </row>
    <row r="329" spans="1:26" ht="14.4">
      <c r="A329" s="54"/>
      <c r="B329" s="55"/>
      <c r="C329" s="55" t="s">
        <v>1165</v>
      </c>
      <c r="D329" s="35"/>
      <c r="E329" s="68"/>
      <c r="F329" s="36">
        <f>Source!AL84</f>
        <v>144.6</v>
      </c>
      <c r="G329" s="63" t="str">
        <f>Source!DD84</f>
        <v/>
      </c>
      <c r="H329" s="66">
        <f>ROUND(Source!AC84*Source!I84, 2)</f>
        <v>145</v>
      </c>
      <c r="I329" s="63"/>
      <c r="J329" s="63">
        <f>IF(Source!BC84&lt;&gt; 0, Source!BC84, 1)</f>
        <v>2.16</v>
      </c>
      <c r="K329" s="66">
        <f>Source!P84</f>
        <v>313.2</v>
      </c>
      <c r="L329" s="39"/>
    </row>
    <row r="330" spans="1:26" ht="14.4">
      <c r="A330" s="54"/>
      <c r="B330" s="55"/>
      <c r="C330" s="55" t="s">
        <v>1159</v>
      </c>
      <c r="D330" s="35" t="s">
        <v>1160</v>
      </c>
      <c r="E330" s="68">
        <f>Source!BZ84</f>
        <v>130</v>
      </c>
      <c r="F330" s="58"/>
      <c r="G330" s="63"/>
      <c r="H330" s="66">
        <f>SUM(S326:S333)</f>
        <v>15.6</v>
      </c>
      <c r="I330" s="40"/>
      <c r="J330" s="64">
        <f>Source!AT84</f>
        <v>130</v>
      </c>
      <c r="K330" s="66">
        <f>SUM(T326:T333)</f>
        <v>275.02999999999997</v>
      </c>
      <c r="L330" s="39"/>
    </row>
    <row r="331" spans="1:26" ht="14.4">
      <c r="A331" s="54"/>
      <c r="B331" s="55"/>
      <c r="C331" s="55" t="s">
        <v>1161</v>
      </c>
      <c r="D331" s="35" t="s">
        <v>1160</v>
      </c>
      <c r="E331" s="68">
        <f>Source!CA84</f>
        <v>89</v>
      </c>
      <c r="F331" s="58"/>
      <c r="G331" s="63"/>
      <c r="H331" s="66">
        <f>SUM(U326:U333)</f>
        <v>10.68</v>
      </c>
      <c r="I331" s="40"/>
      <c r="J331" s="64">
        <f>Source!AU84</f>
        <v>89</v>
      </c>
      <c r="K331" s="66">
        <f>SUM(V326:V333)</f>
        <v>188.29</v>
      </c>
      <c r="L331" s="39"/>
    </row>
    <row r="332" spans="1:26" ht="14.4">
      <c r="A332" s="54"/>
      <c r="B332" s="55"/>
      <c r="C332" s="55" t="s">
        <v>1162</v>
      </c>
      <c r="D332" s="35" t="s">
        <v>1163</v>
      </c>
      <c r="E332" s="68">
        <f>Source!AQ84</f>
        <v>1.18</v>
      </c>
      <c r="F332" s="36"/>
      <c r="G332" s="63" t="str">
        <f>Source!DI84</f>
        <v/>
      </c>
      <c r="H332" s="66"/>
      <c r="I332" s="63"/>
      <c r="J332" s="63"/>
      <c r="K332" s="66"/>
      <c r="L332" s="51">
        <f>Source!U84</f>
        <v>1.18</v>
      </c>
    </row>
    <row r="333" spans="1:26" ht="41.4">
      <c r="A333" s="56" t="str">
        <f>Source!E85</f>
        <v>54,1</v>
      </c>
      <c r="B333" s="57" t="str">
        <f>Source!F85</f>
        <v>507-9502</v>
      </c>
      <c r="C333" s="57" t="str">
        <f>Source!G85</f>
        <v>Детали соединительные из полиэтилена с удлиненными хвостовиками (тройники, отводы, переходники, заглушки)</v>
      </c>
      <c r="D333" s="41" t="str">
        <f>Source!H85</f>
        <v>шт.</v>
      </c>
      <c r="E333" s="42">
        <f>Source!I85</f>
        <v>1</v>
      </c>
      <c r="F333" s="43">
        <f>Source!AL85+Source!AM85+Source!AO85</f>
        <v>0</v>
      </c>
      <c r="G333" s="52" t="s">
        <v>3</v>
      </c>
      <c r="H333" s="45">
        <f>ROUND(Source!AC85*Source!I85, 2)+ROUND(Source!AD85*Source!I85, 2)+ROUND(Source!AF85*Source!I85, 2)</f>
        <v>0</v>
      </c>
      <c r="I333" s="44"/>
      <c r="J333" s="44">
        <f>IF(Source!BC85&lt;&gt; 0, Source!BC85, 1)</f>
        <v>1</v>
      </c>
      <c r="K333" s="45">
        <f>Source!O85</f>
        <v>0</v>
      </c>
      <c r="L333" s="50"/>
      <c r="S333">
        <f>ROUND((Source!FX85/100)*((ROUND(Source!AF85*Source!I85, 2)+ROUND(Source!AE85*Source!I85, 2))), 2)</f>
        <v>0</v>
      </c>
      <c r="T333">
        <f>Source!X85</f>
        <v>0</v>
      </c>
      <c r="U333">
        <f>ROUND((Source!FY85/100)*((ROUND(Source!AF85*Source!I85, 2)+ROUND(Source!AE85*Source!I85, 2))), 2)</f>
        <v>0</v>
      </c>
      <c r="V333">
        <f>Source!Y85</f>
        <v>0</v>
      </c>
      <c r="W333">
        <f>IF(Source!BI85&lt;=1,H333, 0)</f>
        <v>0</v>
      </c>
      <c r="X333">
        <f>IF(Source!BI85=2,H333, 0)</f>
        <v>0</v>
      </c>
      <c r="Y333">
        <f>IF(Source!BI85=3,H333, 0)</f>
        <v>0</v>
      </c>
      <c r="Z333">
        <f>IF(Source!BI85=4,H333, 0)</f>
        <v>0</v>
      </c>
    </row>
    <row r="334" spans="1:26" ht="13.8">
      <c r="G334" s="94">
        <f>H327+H328+H329+H330+H331+SUM(H333:H333)</f>
        <v>204.28</v>
      </c>
      <c r="H334" s="94"/>
      <c r="J334" s="94">
        <f>K327+K328+K329+K330+K331+SUM(K333:K333)</f>
        <v>1033.8599999999999</v>
      </c>
      <c r="K334" s="94"/>
      <c r="L334" s="47">
        <f>Source!U84</f>
        <v>1.18</v>
      </c>
      <c r="O334" s="27">
        <f>G334</f>
        <v>204.28</v>
      </c>
      <c r="P334" s="27">
        <f>J334</f>
        <v>1033.8599999999999</v>
      </c>
      <c r="Q334" s="27">
        <f>L334</f>
        <v>1.18</v>
      </c>
      <c r="W334">
        <f>IF(Source!BI84&lt;=1,H327+H328+H329+H330+H331, 0)</f>
        <v>204.28</v>
      </c>
      <c r="X334">
        <f>IF(Source!BI84=2,H327+H328+H329+H330+H331, 0)</f>
        <v>0</v>
      </c>
      <c r="Y334">
        <f>IF(Source!BI84=3,H327+H328+H329+H330+H331, 0)</f>
        <v>0</v>
      </c>
      <c r="Z334">
        <f>IF(Source!BI84=4,H327+H328+H329+H330+H331, 0)</f>
        <v>0</v>
      </c>
    </row>
    <row r="335" spans="1:26" ht="41.4">
      <c r="A335" s="56" t="str">
        <f>Source!E86</f>
        <v>55</v>
      </c>
      <c r="B335" s="57" t="str">
        <f>Source!F86</f>
        <v>507-0760</v>
      </c>
      <c r="C335" s="57" t="str">
        <f>Source!G86</f>
        <v>Неразъемное соединение «полиэтилен-сталь» SDR 11 63х5,8/СТ57 (ТУ2248-025-00203536-96)</v>
      </c>
      <c r="D335" s="41" t="str">
        <f>Source!H86</f>
        <v>шт.</v>
      </c>
      <c r="E335" s="42">
        <f>Source!I86</f>
        <v>1</v>
      </c>
      <c r="F335" s="43">
        <f>Source!AL86</f>
        <v>390.17</v>
      </c>
      <c r="G335" s="44" t="str">
        <f>Source!DD86</f>
        <v/>
      </c>
      <c r="H335" s="45">
        <f>ROUND(Source!AC86*Source!I86, 2)</f>
        <v>390</v>
      </c>
      <c r="I335" s="44" t="str">
        <f>Source!BO86</f>
        <v>507-0760</v>
      </c>
      <c r="J335" s="44">
        <f>IF(Source!BC86&lt;&gt; 0, Source!BC86, 1)</f>
        <v>1.44</v>
      </c>
      <c r="K335" s="45">
        <f>Source!P86</f>
        <v>561.6</v>
      </c>
      <c r="L335" s="50"/>
      <c r="S335">
        <f>ROUND((Source!FX86/100)*((ROUND(Source!AF86*Source!I86, 2)+ROUND(Source!AE86*Source!I86, 2))), 2)</f>
        <v>0</v>
      </c>
      <c r="T335">
        <f>Source!X86</f>
        <v>0</v>
      </c>
      <c r="U335">
        <f>ROUND((Source!FY86/100)*((ROUND(Source!AF86*Source!I86, 2)+ROUND(Source!AE86*Source!I86, 2))), 2)</f>
        <v>0</v>
      </c>
      <c r="V335">
        <f>Source!Y86</f>
        <v>0</v>
      </c>
    </row>
    <row r="336" spans="1:26" ht="13.8">
      <c r="G336" s="94">
        <f>H335</f>
        <v>390</v>
      </c>
      <c r="H336" s="94"/>
      <c r="J336" s="94">
        <f>K335</f>
        <v>561.6</v>
      </c>
      <c r="K336" s="94"/>
      <c r="L336" s="47">
        <f>Source!U86</f>
        <v>0</v>
      </c>
      <c r="O336" s="27">
        <f>G336</f>
        <v>390</v>
      </c>
      <c r="P336" s="27">
        <f>J336</f>
        <v>561.6</v>
      </c>
      <c r="Q336" s="27">
        <f>L336</f>
        <v>0</v>
      </c>
      <c r="W336">
        <f>IF(Source!BI86&lt;=1,H335, 0)</f>
        <v>0</v>
      </c>
      <c r="X336">
        <f>IF(Source!BI86=2,H335, 0)</f>
        <v>390</v>
      </c>
      <c r="Y336">
        <f>IF(Source!BI86=3,H335, 0)</f>
        <v>0</v>
      </c>
      <c r="Z336">
        <f>IF(Source!BI86=4,H335, 0)</f>
        <v>0</v>
      </c>
    </row>
    <row r="337" spans="1:26" ht="43.2">
      <c r="A337" s="54" t="str">
        <f>Source!E87</f>
        <v>56</v>
      </c>
      <c r="B337" s="55" t="str">
        <f>Source!F87</f>
        <v>22-01-011-3</v>
      </c>
      <c r="C337" s="55" t="str">
        <f>Source!G87</f>
        <v>Укладка стальных водопроводных труб с гидравлическим испытанием диаметром 100 мм</v>
      </c>
      <c r="D337" s="35" t="str">
        <f>Source!H87</f>
        <v>1 км трубопровода</v>
      </c>
      <c r="E337" s="68">
        <f>Source!I87</f>
        <v>5.8E-4</v>
      </c>
      <c r="F337" s="36">
        <f>Source!AL87+Source!AM87+Source!AO87</f>
        <v>83253.549999999988</v>
      </c>
      <c r="G337" s="63"/>
      <c r="H337" s="66"/>
      <c r="I337" s="63" t="str">
        <f>Source!BO87</f>
        <v>22-01-011-3</v>
      </c>
      <c r="J337" s="63"/>
      <c r="K337" s="66"/>
      <c r="L337" s="39"/>
      <c r="S337">
        <f>ROUND((Source!FX87/100)*((ROUND(Source!AF87*Source!I87, 2)+ROUND(Source!AE87*Source!I87, 2))), 2)</f>
        <v>2.94</v>
      </c>
      <c r="T337">
        <f>Source!X87</f>
        <v>51.77</v>
      </c>
      <c r="U337">
        <f>ROUND((Source!FY87/100)*((ROUND(Source!AF87*Source!I87, 2)+ROUND(Source!AE87*Source!I87, 2))), 2)</f>
        <v>2.0099999999999998</v>
      </c>
      <c r="V337">
        <f>Source!Y87</f>
        <v>35.44</v>
      </c>
    </row>
    <row r="338" spans="1:26" ht="14.4">
      <c r="A338" s="54"/>
      <c r="B338" s="55"/>
      <c r="C338" s="55" t="s">
        <v>1158</v>
      </c>
      <c r="D338" s="35"/>
      <c r="E338" s="68"/>
      <c r="F338" s="36">
        <f>Source!AO87</f>
        <v>3417.04</v>
      </c>
      <c r="G338" s="63" t="str">
        <f>Source!DG87</f>
        <v/>
      </c>
      <c r="H338" s="66">
        <f>ROUND(Source!AF87*Source!I87, 2)</f>
        <v>1.98</v>
      </c>
      <c r="I338" s="63"/>
      <c r="J338" s="63">
        <f>IF(Source!BA87&lt;&gt; 0, Source!BA87, 1)</f>
        <v>17.63</v>
      </c>
      <c r="K338" s="66">
        <f>Source!S87</f>
        <v>34.94</v>
      </c>
      <c r="L338" s="39"/>
      <c r="R338">
        <f>H338</f>
        <v>1.98</v>
      </c>
    </row>
    <row r="339" spans="1:26" ht="14.4">
      <c r="A339" s="54"/>
      <c r="B339" s="55"/>
      <c r="C339" s="55" t="s">
        <v>549</v>
      </c>
      <c r="D339" s="35"/>
      <c r="E339" s="68"/>
      <c r="F339" s="36">
        <f>Source!AM87</f>
        <v>4727.29</v>
      </c>
      <c r="G339" s="63" t="str">
        <f>Source!DE87</f>
        <v/>
      </c>
      <c r="H339" s="66">
        <f>ROUND(Source!AD87*Source!I87, 2)</f>
        <v>2.74</v>
      </c>
      <c r="I339" s="63"/>
      <c r="J339" s="63">
        <f>IF(Source!BB87&lt;&gt; 0, Source!BB87, 1)</f>
        <v>5.98</v>
      </c>
      <c r="K339" s="66">
        <f>Source!Q87</f>
        <v>16.399999999999999</v>
      </c>
      <c r="L339" s="39"/>
    </row>
    <row r="340" spans="1:26" ht="14.4">
      <c r="A340" s="54"/>
      <c r="B340" s="55"/>
      <c r="C340" s="55" t="s">
        <v>1164</v>
      </c>
      <c r="D340" s="35"/>
      <c r="E340" s="68"/>
      <c r="F340" s="36">
        <f>Source!AN87</f>
        <v>477.38</v>
      </c>
      <c r="G340" s="63" t="str">
        <f>Source!DF87</f>
        <v/>
      </c>
      <c r="H340" s="48">
        <f>ROUND(Source!AE87*Source!I87, 2)</f>
        <v>0.28000000000000003</v>
      </c>
      <c r="I340" s="63"/>
      <c r="J340" s="63">
        <f>IF(Source!BS87&lt;&gt; 0, Source!BS87, 1)</f>
        <v>17.63</v>
      </c>
      <c r="K340" s="48">
        <f>Source!R87</f>
        <v>4.88</v>
      </c>
      <c r="L340" s="39"/>
      <c r="R340">
        <f>H340</f>
        <v>0.28000000000000003</v>
      </c>
    </row>
    <row r="341" spans="1:26" ht="14.4">
      <c r="A341" s="54"/>
      <c r="B341" s="55"/>
      <c r="C341" s="55" t="s">
        <v>1165</v>
      </c>
      <c r="D341" s="35"/>
      <c r="E341" s="68"/>
      <c r="F341" s="36">
        <f>Source!AL87</f>
        <v>75109.22</v>
      </c>
      <c r="G341" s="63" t="str">
        <f>Source!DD87</f>
        <v/>
      </c>
      <c r="H341" s="66">
        <f>ROUND(Source!AC87*Source!I87, 2)</f>
        <v>43.56</v>
      </c>
      <c r="I341" s="63"/>
      <c r="J341" s="63">
        <f>IF(Source!BC87&lt;&gt; 0, Source!BC87, 1)</f>
        <v>5.08</v>
      </c>
      <c r="K341" s="66">
        <f>Source!P87</f>
        <v>221.3</v>
      </c>
      <c r="L341" s="39"/>
    </row>
    <row r="342" spans="1:26" ht="14.4">
      <c r="A342" s="54"/>
      <c r="B342" s="55"/>
      <c r="C342" s="55" t="s">
        <v>1159</v>
      </c>
      <c r="D342" s="35" t="s">
        <v>1160</v>
      </c>
      <c r="E342" s="68">
        <f>Source!BZ87</f>
        <v>130</v>
      </c>
      <c r="F342" s="58"/>
      <c r="G342" s="63"/>
      <c r="H342" s="66">
        <f>SUM(S337:S344)</f>
        <v>2.94</v>
      </c>
      <c r="I342" s="40"/>
      <c r="J342" s="64">
        <f>Source!AT87</f>
        <v>130</v>
      </c>
      <c r="K342" s="66">
        <f>SUM(T337:T344)</f>
        <v>51.77</v>
      </c>
      <c r="L342" s="39"/>
    </row>
    <row r="343" spans="1:26" ht="14.4">
      <c r="A343" s="54"/>
      <c r="B343" s="55"/>
      <c r="C343" s="55" t="s">
        <v>1161</v>
      </c>
      <c r="D343" s="35" t="s">
        <v>1160</v>
      </c>
      <c r="E343" s="68">
        <f>Source!CA87</f>
        <v>89</v>
      </c>
      <c r="F343" s="58"/>
      <c r="G343" s="63"/>
      <c r="H343" s="66">
        <f>SUM(U337:U344)</f>
        <v>2.0099999999999998</v>
      </c>
      <c r="I343" s="40"/>
      <c r="J343" s="64">
        <f>Source!AU87</f>
        <v>89</v>
      </c>
      <c r="K343" s="66">
        <f>SUM(V337:V344)</f>
        <v>35.44</v>
      </c>
      <c r="L343" s="39"/>
    </row>
    <row r="344" spans="1:26" ht="14.4">
      <c r="A344" s="56"/>
      <c r="B344" s="57"/>
      <c r="C344" s="57" t="s">
        <v>1162</v>
      </c>
      <c r="D344" s="41" t="s">
        <v>1163</v>
      </c>
      <c r="E344" s="42">
        <f>Source!AQ87</f>
        <v>353</v>
      </c>
      <c r="F344" s="43"/>
      <c r="G344" s="44" t="str">
        <f>Source!DI87</f>
        <v/>
      </c>
      <c r="H344" s="45"/>
      <c r="I344" s="44"/>
      <c r="J344" s="44"/>
      <c r="K344" s="45"/>
      <c r="L344" s="46">
        <f>Source!U87</f>
        <v>0.20474000000000001</v>
      </c>
    </row>
    <row r="345" spans="1:26" ht="13.8">
      <c r="G345" s="94">
        <f>H338+H339+H341+H342+H343</f>
        <v>53.23</v>
      </c>
      <c r="H345" s="94"/>
      <c r="J345" s="94">
        <f>K338+K339+K341+K342+K343</f>
        <v>359.84999999999997</v>
      </c>
      <c r="K345" s="94"/>
      <c r="L345" s="47">
        <f>Source!U87</f>
        <v>0.20474000000000001</v>
      </c>
      <c r="O345" s="27">
        <f>G345</f>
        <v>53.23</v>
      </c>
      <c r="P345" s="27">
        <f>J345</f>
        <v>359.84999999999997</v>
      </c>
      <c r="Q345" s="27">
        <f>L345</f>
        <v>0.20474000000000001</v>
      </c>
      <c r="W345">
        <f>IF(Source!BI87&lt;=1,H338+H339+H341+H342+H343, 0)</f>
        <v>53.23</v>
      </c>
      <c r="X345">
        <f>IF(Source!BI87=2,H338+H339+H341+H342+H343, 0)</f>
        <v>0</v>
      </c>
      <c r="Y345">
        <f>IF(Source!BI87=3,H338+H339+H341+H342+H343, 0)</f>
        <v>0</v>
      </c>
      <c r="Z345">
        <f>IF(Source!BI87=4,H338+H339+H341+H342+H343, 0)</f>
        <v>0</v>
      </c>
    </row>
    <row r="346" spans="1:26" ht="43.2">
      <c r="A346" s="54" t="str">
        <f>Source!E88</f>
        <v>57</v>
      </c>
      <c r="B346" s="55" t="str">
        <f>Source!F88</f>
        <v>09-06-001-2</v>
      </c>
      <c r="C346" s="55" t="str">
        <f>Source!G88</f>
        <v>Монтаж лотков, решеток, затворов из полосовой и тонколистовой стали</v>
      </c>
      <c r="D346" s="35" t="str">
        <f>Source!H88</f>
        <v>1 т конструкций</v>
      </c>
      <c r="E346" s="68">
        <f>Source!I88</f>
        <v>8.5699999999999995E-3</v>
      </c>
      <c r="F346" s="36">
        <f>Source!AL88+Source!AM88+Source!AO88</f>
        <v>619.79</v>
      </c>
      <c r="G346" s="63"/>
      <c r="H346" s="66"/>
      <c r="I346" s="63" t="str">
        <f>Source!BO88</f>
        <v>09-06-001-2</v>
      </c>
      <c r="J346" s="63"/>
      <c r="K346" s="66"/>
      <c r="L346" s="39"/>
      <c r="S346">
        <f>ROUND((Source!FX88/100)*((ROUND(Source!AF88*Source!I88, 2)+ROUND(Source!AE88*Source!I88, 2))), 2)</f>
        <v>3.13</v>
      </c>
      <c r="T346">
        <f>Source!X88</f>
        <v>55.21</v>
      </c>
      <c r="U346">
        <f>ROUND((Source!FY88/100)*((ROUND(Source!AF88*Source!I88, 2)+ROUND(Source!AE88*Source!I88, 2))), 2)</f>
        <v>2.96</v>
      </c>
      <c r="V346">
        <f>Source!Y88</f>
        <v>52.14</v>
      </c>
    </row>
    <row r="347" spans="1:26" ht="14.4">
      <c r="A347" s="54"/>
      <c r="B347" s="55"/>
      <c r="C347" s="55" t="s">
        <v>1158</v>
      </c>
      <c r="D347" s="35"/>
      <c r="E347" s="68"/>
      <c r="F347" s="36">
        <f>Source!AO88</f>
        <v>404.8</v>
      </c>
      <c r="G347" s="63" t="str">
        <f>Source!DG88</f>
        <v/>
      </c>
      <c r="H347" s="66">
        <f>ROUND(Source!AF88*Source!I88, 2)</f>
        <v>3.47</v>
      </c>
      <c r="I347" s="63"/>
      <c r="J347" s="63">
        <f>IF(Source!BA88&lt;&gt; 0, Source!BA88, 1)</f>
        <v>17.63</v>
      </c>
      <c r="K347" s="66">
        <f>Source!S88</f>
        <v>61.19</v>
      </c>
      <c r="L347" s="39"/>
      <c r="R347">
        <f>H347</f>
        <v>3.47</v>
      </c>
    </row>
    <row r="348" spans="1:26" ht="14.4">
      <c r="A348" s="54"/>
      <c r="B348" s="55"/>
      <c r="C348" s="55" t="s">
        <v>549</v>
      </c>
      <c r="D348" s="35"/>
      <c r="E348" s="68"/>
      <c r="F348" s="36">
        <f>Source!AM88</f>
        <v>132.66</v>
      </c>
      <c r="G348" s="63" t="str">
        <f>Source!DE88</f>
        <v/>
      </c>
      <c r="H348" s="66">
        <f>ROUND(Source!AD88*Source!I88, 2)</f>
        <v>1.1299999999999999</v>
      </c>
      <c r="I348" s="63"/>
      <c r="J348" s="63">
        <f>IF(Source!BB88&lt;&gt; 0, Source!BB88, 1)</f>
        <v>5.14</v>
      </c>
      <c r="K348" s="66">
        <f>Source!Q88</f>
        <v>5.81</v>
      </c>
      <c r="L348" s="39"/>
    </row>
    <row r="349" spans="1:26" ht="14.4">
      <c r="A349" s="54"/>
      <c r="B349" s="55"/>
      <c r="C349" s="55" t="s">
        <v>1164</v>
      </c>
      <c r="D349" s="35"/>
      <c r="E349" s="68"/>
      <c r="F349" s="36">
        <f>Source!AN88</f>
        <v>1.45</v>
      </c>
      <c r="G349" s="63" t="str">
        <f>Source!DF88</f>
        <v/>
      </c>
      <c r="H349" s="48">
        <f>ROUND(Source!AE88*Source!I88, 2)</f>
        <v>0.01</v>
      </c>
      <c r="I349" s="63"/>
      <c r="J349" s="63">
        <f>IF(Source!BS88&lt;&gt; 0, Source!BS88, 1)</f>
        <v>17.63</v>
      </c>
      <c r="K349" s="48">
        <f>Source!R88</f>
        <v>0.15</v>
      </c>
      <c r="L349" s="39"/>
      <c r="R349">
        <f>H349</f>
        <v>0.01</v>
      </c>
    </row>
    <row r="350" spans="1:26" ht="14.4">
      <c r="A350" s="54"/>
      <c r="B350" s="55"/>
      <c r="C350" s="55" t="s">
        <v>1165</v>
      </c>
      <c r="D350" s="35"/>
      <c r="E350" s="68"/>
      <c r="F350" s="36">
        <f>Source!AL88</f>
        <v>82.33</v>
      </c>
      <c r="G350" s="63" t="str">
        <f>Source!DD88</f>
        <v/>
      </c>
      <c r="H350" s="66">
        <f>ROUND(Source!AC88*Source!I88, 2)</f>
        <v>0.7</v>
      </c>
      <c r="I350" s="63"/>
      <c r="J350" s="63">
        <f>IF(Source!BC88&lt;&gt; 0, Source!BC88, 1)</f>
        <v>5.35</v>
      </c>
      <c r="K350" s="66">
        <f>Source!P88</f>
        <v>3.76</v>
      </c>
      <c r="L350" s="39"/>
    </row>
    <row r="351" spans="1:26" ht="14.4">
      <c r="A351" s="54"/>
      <c r="B351" s="55"/>
      <c r="C351" s="55" t="s">
        <v>1159</v>
      </c>
      <c r="D351" s="35" t="s">
        <v>1160</v>
      </c>
      <c r="E351" s="68">
        <f>Source!BZ88</f>
        <v>90</v>
      </c>
      <c r="F351" s="58"/>
      <c r="G351" s="63"/>
      <c r="H351" s="66">
        <f>SUM(S346:S354)</f>
        <v>3.13</v>
      </c>
      <c r="I351" s="40"/>
      <c r="J351" s="64">
        <f>Source!AT88</f>
        <v>90</v>
      </c>
      <c r="K351" s="66">
        <f>SUM(T346:T354)</f>
        <v>55.21</v>
      </c>
      <c r="L351" s="39"/>
    </row>
    <row r="352" spans="1:26" ht="14.4">
      <c r="A352" s="54"/>
      <c r="B352" s="55"/>
      <c r="C352" s="55" t="s">
        <v>1161</v>
      </c>
      <c r="D352" s="35" t="s">
        <v>1160</v>
      </c>
      <c r="E352" s="68">
        <f>Source!CA88</f>
        <v>85</v>
      </c>
      <c r="F352" s="58"/>
      <c r="G352" s="63"/>
      <c r="H352" s="66">
        <f>SUM(U346:U354)</f>
        <v>2.96</v>
      </c>
      <c r="I352" s="40"/>
      <c r="J352" s="64">
        <f>Source!AU88</f>
        <v>85</v>
      </c>
      <c r="K352" s="66">
        <f>SUM(V346:V354)</f>
        <v>52.14</v>
      </c>
      <c r="L352" s="39"/>
    </row>
    <row r="353" spans="1:26" ht="14.4">
      <c r="A353" s="54"/>
      <c r="B353" s="55"/>
      <c r="C353" s="55" t="s">
        <v>1162</v>
      </c>
      <c r="D353" s="35" t="s">
        <v>1163</v>
      </c>
      <c r="E353" s="68">
        <f>Source!AQ88</f>
        <v>50.79</v>
      </c>
      <c r="F353" s="36"/>
      <c r="G353" s="63" t="str">
        <f>Source!DI88</f>
        <v/>
      </c>
      <c r="H353" s="66"/>
      <c r="I353" s="63"/>
      <c r="J353" s="63"/>
      <c r="K353" s="66"/>
      <c r="L353" s="51">
        <f>Source!U88</f>
        <v>0.43527029999999994</v>
      </c>
    </row>
    <row r="354" spans="1:26" ht="14.4">
      <c r="A354" s="56" t="str">
        <f>Source!E89</f>
        <v>57,1</v>
      </c>
      <c r="B354" s="57" t="str">
        <f>Source!F89</f>
        <v>201-9002</v>
      </c>
      <c r="C354" s="57" t="str">
        <f>Source!G89</f>
        <v>Конструкции стальные</v>
      </c>
      <c r="D354" s="41" t="str">
        <f>Source!H89</f>
        <v>т</v>
      </c>
      <c r="E354" s="42">
        <f>Source!I89</f>
        <v>8.5699999999999995E-3</v>
      </c>
      <c r="F354" s="43">
        <f>Source!AL89+Source!AM89+Source!AO89</f>
        <v>0</v>
      </c>
      <c r="G354" s="52" t="s">
        <v>3</v>
      </c>
      <c r="H354" s="45">
        <f>ROUND(Source!AC89*Source!I89, 2)+ROUND(Source!AD89*Source!I89, 2)+ROUND(Source!AF89*Source!I89, 2)</f>
        <v>0</v>
      </c>
      <c r="I354" s="44"/>
      <c r="J354" s="44">
        <f>IF(Source!BC89&lt;&gt; 0, Source!BC89, 1)</f>
        <v>1</v>
      </c>
      <c r="K354" s="45">
        <f>Source!O89</f>
        <v>0</v>
      </c>
      <c r="L354" s="50"/>
      <c r="S354">
        <f>ROUND((Source!FX89/100)*((ROUND(Source!AF89*Source!I89, 2)+ROUND(Source!AE89*Source!I89, 2))), 2)</f>
        <v>0</v>
      </c>
      <c r="T354">
        <f>Source!X89</f>
        <v>0</v>
      </c>
      <c r="U354">
        <f>ROUND((Source!FY89/100)*((ROUND(Source!AF89*Source!I89, 2)+ROUND(Source!AE89*Source!I89, 2))), 2)</f>
        <v>0</v>
      </c>
      <c r="V354">
        <f>Source!Y89</f>
        <v>0</v>
      </c>
      <c r="W354">
        <f>IF(Source!BI89&lt;=1,H354, 0)</f>
        <v>0</v>
      </c>
      <c r="X354">
        <f>IF(Source!BI89=2,H354, 0)</f>
        <v>0</v>
      </c>
      <c r="Y354">
        <f>IF(Source!BI89=3,H354, 0)</f>
        <v>0</v>
      </c>
      <c r="Z354">
        <f>IF(Source!BI89=4,H354, 0)</f>
        <v>0</v>
      </c>
    </row>
    <row r="355" spans="1:26" ht="13.8">
      <c r="G355" s="94">
        <f>H347+H348+H350+H351+H352+SUM(H354:H354)</f>
        <v>11.39</v>
      </c>
      <c r="H355" s="94"/>
      <c r="J355" s="94">
        <f>K347+K348+K350+K351+K352+SUM(K354:K354)</f>
        <v>178.11</v>
      </c>
      <c r="K355" s="94"/>
      <c r="L355" s="47">
        <f>Source!U88</f>
        <v>0.43527029999999994</v>
      </c>
      <c r="O355" s="27">
        <f>G355</f>
        <v>11.39</v>
      </c>
      <c r="P355" s="27">
        <f>J355</f>
        <v>178.11</v>
      </c>
      <c r="Q355" s="27">
        <f>L355</f>
        <v>0.43527029999999994</v>
      </c>
      <c r="W355">
        <f>IF(Source!BI88&lt;=1,H347+H348+H350+H351+H352, 0)</f>
        <v>11.39</v>
      </c>
      <c r="X355">
        <f>IF(Source!BI88=2,H347+H348+H350+H351+H352, 0)</f>
        <v>0</v>
      </c>
      <c r="Y355">
        <f>IF(Source!BI88=3,H347+H348+H350+H351+H352, 0)</f>
        <v>0</v>
      </c>
      <c r="Z355">
        <f>IF(Source!BI88=4,H347+H348+H350+H351+H352, 0)</f>
        <v>0</v>
      </c>
    </row>
    <row r="356" spans="1:26" ht="41.4">
      <c r="A356" s="56" t="str">
        <f>Source!E90</f>
        <v>58</v>
      </c>
      <c r="B356" s="57" t="str">
        <f>Source!F90</f>
        <v>201-0851</v>
      </c>
      <c r="C356" s="57" t="str">
        <f>Source!G90</f>
        <v>Конструкции стальные индивидуальные листовые сварные из стали толщиной 3-10 мм массой 0,1-0,5 т</v>
      </c>
      <c r="D356" s="41" t="str">
        <f>Source!H90</f>
        <v>т</v>
      </c>
      <c r="E356" s="42">
        <f>Source!I90</f>
        <v>8.5699999999999995E-3</v>
      </c>
      <c r="F356" s="43">
        <f>Source!AL90</f>
        <v>10196.700000000001</v>
      </c>
      <c r="G356" s="44" t="str">
        <f>Source!DD90</f>
        <v/>
      </c>
      <c r="H356" s="45">
        <f>ROUND(Source!AC90*Source!I90, 2)</f>
        <v>87.39</v>
      </c>
      <c r="I356" s="44" t="str">
        <f>Source!BO90</f>
        <v>201-0851</v>
      </c>
      <c r="J356" s="44">
        <f>IF(Source!BC90&lt;&gt; 0, Source!BC90, 1)</f>
        <v>4.8099999999999996</v>
      </c>
      <c r="K356" s="45">
        <f>Source!P90</f>
        <v>420.34</v>
      </c>
      <c r="L356" s="50"/>
      <c r="S356">
        <f>ROUND((Source!FX90/100)*((ROUND(Source!AF90*Source!I90, 2)+ROUND(Source!AE90*Source!I90, 2))), 2)</f>
        <v>0</v>
      </c>
      <c r="T356">
        <f>Source!X90</f>
        <v>0</v>
      </c>
      <c r="U356">
        <f>ROUND((Source!FY90/100)*((ROUND(Source!AF90*Source!I90, 2)+ROUND(Source!AE90*Source!I90, 2))), 2)</f>
        <v>0</v>
      </c>
      <c r="V356">
        <f>Source!Y90</f>
        <v>0</v>
      </c>
    </row>
    <row r="357" spans="1:26" ht="13.8">
      <c r="G357" s="94">
        <f>H356</f>
        <v>87.39</v>
      </c>
      <c r="H357" s="94"/>
      <c r="J357" s="94">
        <f>K356</f>
        <v>420.34</v>
      </c>
      <c r="K357" s="94"/>
      <c r="L357" s="47">
        <f>Source!U90</f>
        <v>0</v>
      </c>
      <c r="O357" s="27">
        <f>G357</f>
        <v>87.39</v>
      </c>
      <c r="P357" s="27">
        <f>J357</f>
        <v>420.34</v>
      </c>
      <c r="Q357" s="27">
        <f>L357</f>
        <v>0</v>
      </c>
      <c r="W357">
        <f>IF(Source!BI90&lt;=1,H356, 0)</f>
        <v>87.39</v>
      </c>
      <c r="X357">
        <f>IF(Source!BI90=2,H356, 0)</f>
        <v>0</v>
      </c>
      <c r="Y357">
        <f>IF(Source!BI90=3,H356, 0)</f>
        <v>0</v>
      </c>
      <c r="Z357">
        <f>IF(Source!BI90=4,H356, 0)</f>
        <v>0</v>
      </c>
    </row>
    <row r="358" spans="1:26" ht="72">
      <c r="A358" s="54" t="str">
        <f>Source!E91</f>
        <v>59</v>
      </c>
      <c r="B358" s="55" t="str">
        <f>Source!F91</f>
        <v>22-05-003-1</v>
      </c>
      <c r="C358" s="55" t="str">
        <f>Source!G91</f>
        <v>Протаскивание в футляр стальных труб диаметром 100 мм</v>
      </c>
      <c r="D358" s="35" t="str">
        <f>Source!H91</f>
        <v>100 м трубы, уложенной в футляр</v>
      </c>
      <c r="E358" s="68">
        <f>Source!I91</f>
        <v>5.7999999999999996E-3</v>
      </c>
      <c r="F358" s="36">
        <f>Source!AL91+Source!AM91+Source!AO91</f>
        <v>1715.53</v>
      </c>
      <c r="G358" s="63"/>
      <c r="H358" s="66"/>
      <c r="I358" s="63" t="str">
        <f>Source!BO91</f>
        <v>22-05-003-1</v>
      </c>
      <c r="J358" s="63"/>
      <c r="K358" s="66"/>
      <c r="L358" s="39"/>
      <c r="S358">
        <f>ROUND((Source!FX91/100)*((ROUND(Source!AF91*Source!I91, 2)+ROUND(Source!AE91*Source!I91, 2))), 2)</f>
        <v>5.72</v>
      </c>
      <c r="T358">
        <f>Source!X91</f>
        <v>100.89</v>
      </c>
      <c r="U358">
        <f>ROUND((Source!FY91/100)*((ROUND(Source!AF91*Source!I91, 2)+ROUND(Source!AE91*Source!I91, 2))), 2)</f>
        <v>3.92</v>
      </c>
      <c r="V358">
        <f>Source!Y91</f>
        <v>69.069999999999993</v>
      </c>
    </row>
    <row r="359" spans="1:26" ht="14.4">
      <c r="A359" s="54"/>
      <c r="B359" s="55"/>
      <c r="C359" s="55" t="s">
        <v>1158</v>
      </c>
      <c r="D359" s="35"/>
      <c r="E359" s="68"/>
      <c r="F359" s="36">
        <f>Source!AO91</f>
        <v>758.76</v>
      </c>
      <c r="G359" s="63" t="str">
        <f>Source!DG91</f>
        <v/>
      </c>
      <c r="H359" s="66">
        <f>ROUND(Source!AF91*Source!I91, 2)</f>
        <v>4.4000000000000004</v>
      </c>
      <c r="I359" s="63"/>
      <c r="J359" s="63">
        <f>IF(Source!BA91&lt;&gt; 0, Source!BA91, 1)</f>
        <v>17.63</v>
      </c>
      <c r="K359" s="66">
        <f>Source!S91</f>
        <v>77.61</v>
      </c>
      <c r="L359" s="39"/>
      <c r="R359">
        <f>H359</f>
        <v>4.4000000000000004</v>
      </c>
    </row>
    <row r="360" spans="1:26" ht="14.4">
      <c r="A360" s="54"/>
      <c r="B360" s="55"/>
      <c r="C360" s="55" t="s">
        <v>549</v>
      </c>
      <c r="D360" s="35"/>
      <c r="E360" s="68"/>
      <c r="F360" s="36">
        <f>Source!AM91</f>
        <v>36.979999999999997</v>
      </c>
      <c r="G360" s="63" t="str">
        <f>Source!DE91</f>
        <v/>
      </c>
      <c r="H360" s="66">
        <f>ROUND(Source!AD91*Source!I91, 2)</f>
        <v>0.21</v>
      </c>
      <c r="I360" s="63"/>
      <c r="J360" s="63">
        <f>IF(Source!BB91&lt;&gt; 0, Source!BB91, 1)</f>
        <v>6.31</v>
      </c>
      <c r="K360" s="66">
        <f>Source!Q91</f>
        <v>1.35</v>
      </c>
      <c r="L360" s="39"/>
    </row>
    <row r="361" spans="1:26" ht="14.4">
      <c r="A361" s="54"/>
      <c r="B361" s="55"/>
      <c r="C361" s="55" t="s">
        <v>1165</v>
      </c>
      <c r="D361" s="35"/>
      <c r="E361" s="68"/>
      <c r="F361" s="36">
        <f>Source!AL91</f>
        <v>919.79</v>
      </c>
      <c r="G361" s="63" t="str">
        <f>Source!DD91</f>
        <v/>
      </c>
      <c r="H361" s="66">
        <f>ROUND(Source!AC91*Source!I91, 2)</f>
        <v>5.34</v>
      </c>
      <c r="I361" s="63"/>
      <c r="J361" s="63">
        <f>IF(Source!BC91&lt;&gt; 0, Source!BC91, 1)</f>
        <v>4.16</v>
      </c>
      <c r="K361" s="66">
        <f>Source!P91</f>
        <v>22.2</v>
      </c>
      <c r="L361" s="39"/>
    </row>
    <row r="362" spans="1:26" ht="14.4">
      <c r="A362" s="54"/>
      <c r="B362" s="55"/>
      <c r="C362" s="55" t="s">
        <v>1159</v>
      </c>
      <c r="D362" s="35" t="s">
        <v>1160</v>
      </c>
      <c r="E362" s="68">
        <f>Source!BZ91</f>
        <v>130</v>
      </c>
      <c r="F362" s="58"/>
      <c r="G362" s="63"/>
      <c r="H362" s="66">
        <f>SUM(S358:S364)</f>
        <v>5.72</v>
      </c>
      <c r="I362" s="40"/>
      <c r="J362" s="64">
        <f>Source!AT91</f>
        <v>130</v>
      </c>
      <c r="K362" s="66">
        <f>SUM(T358:T364)</f>
        <v>100.89</v>
      </c>
      <c r="L362" s="39"/>
    </row>
    <row r="363" spans="1:26" ht="14.4">
      <c r="A363" s="54"/>
      <c r="B363" s="55"/>
      <c r="C363" s="55" t="s">
        <v>1161</v>
      </c>
      <c r="D363" s="35" t="s">
        <v>1160</v>
      </c>
      <c r="E363" s="68">
        <f>Source!CA91</f>
        <v>89</v>
      </c>
      <c r="F363" s="58"/>
      <c r="G363" s="63"/>
      <c r="H363" s="66">
        <f>SUM(U358:U364)</f>
        <v>3.92</v>
      </c>
      <c r="I363" s="40"/>
      <c r="J363" s="64">
        <f>Source!AU91</f>
        <v>89</v>
      </c>
      <c r="K363" s="66">
        <f>SUM(V358:V364)</f>
        <v>69.069999999999993</v>
      </c>
      <c r="L363" s="39"/>
    </row>
    <row r="364" spans="1:26" ht="14.4">
      <c r="A364" s="56"/>
      <c r="B364" s="57"/>
      <c r="C364" s="57" t="s">
        <v>1162</v>
      </c>
      <c r="D364" s="41" t="s">
        <v>1163</v>
      </c>
      <c r="E364" s="42">
        <f>Source!AQ91</f>
        <v>84.4</v>
      </c>
      <c r="F364" s="43"/>
      <c r="G364" s="44" t="str">
        <f>Source!DI91</f>
        <v/>
      </c>
      <c r="H364" s="45"/>
      <c r="I364" s="44"/>
      <c r="J364" s="44"/>
      <c r="K364" s="45"/>
      <c r="L364" s="46">
        <f>Source!U91</f>
        <v>0.48952000000000001</v>
      </c>
    </row>
    <row r="365" spans="1:26" ht="13.8">
      <c r="G365" s="94">
        <f>H359+H360+H361+H362+H363</f>
        <v>19.589999999999996</v>
      </c>
      <c r="H365" s="94"/>
      <c r="J365" s="94">
        <f>K359+K360+K361+K362+K363</f>
        <v>271.12</v>
      </c>
      <c r="K365" s="94"/>
      <c r="L365" s="47">
        <f>Source!U91</f>
        <v>0.48952000000000001</v>
      </c>
      <c r="O365" s="27">
        <f>G365</f>
        <v>19.589999999999996</v>
      </c>
      <c r="P365" s="27">
        <f>J365</f>
        <v>271.12</v>
      </c>
      <c r="Q365" s="27">
        <f>L365</f>
        <v>0.48952000000000001</v>
      </c>
      <c r="W365">
        <f>IF(Source!BI91&lt;=1,H359+H360+H361+H362+H363, 0)</f>
        <v>19.589999999999996</v>
      </c>
      <c r="X365">
        <f>IF(Source!BI91=2,H359+H360+H361+H362+H363, 0)</f>
        <v>0</v>
      </c>
      <c r="Y365">
        <f>IF(Source!BI91=3,H359+H360+H361+H362+H363, 0)</f>
        <v>0</v>
      </c>
      <c r="Z365">
        <f>IF(Source!BI91=4,H359+H360+H361+H362+H363, 0)</f>
        <v>0</v>
      </c>
    </row>
    <row r="366" spans="1:26" ht="27.6">
      <c r="A366" s="54" t="str">
        <f>Source!E92</f>
        <v>60</v>
      </c>
      <c r="B366" s="55" t="str">
        <f>Source!F92</f>
        <v>22-05-004-1</v>
      </c>
      <c r="C366" s="55" t="str">
        <f>Source!G92</f>
        <v>Заделка битумом и прядью концов футляра диаметром 400 мм</v>
      </c>
      <c r="D366" s="35" t="str">
        <f>Source!H92</f>
        <v>1 футляр</v>
      </c>
      <c r="E366" s="68">
        <f>Source!I92</f>
        <v>1</v>
      </c>
      <c r="F366" s="36">
        <f>Source!AL92+Source!AM92+Source!AO92</f>
        <v>224.42</v>
      </c>
      <c r="G366" s="63"/>
      <c r="H366" s="66"/>
      <c r="I366" s="63" t="str">
        <f>Source!BO92</f>
        <v>22-05-004-1</v>
      </c>
      <c r="J366" s="63"/>
      <c r="K366" s="66"/>
      <c r="L366" s="39"/>
      <c r="S366">
        <f>ROUND((Source!FX92/100)*((ROUND(Source!AF92*Source!I92, 2)+ROUND(Source!AE92*Source!I92, 2))), 2)</f>
        <v>7.8</v>
      </c>
      <c r="T366">
        <f>Source!X92</f>
        <v>137.51</v>
      </c>
      <c r="U366">
        <f>ROUND((Source!FY92/100)*((ROUND(Source!AF92*Source!I92, 2)+ROUND(Source!AE92*Source!I92, 2))), 2)</f>
        <v>5.34</v>
      </c>
      <c r="V366">
        <f>Source!Y92</f>
        <v>94.14</v>
      </c>
    </row>
    <row r="367" spans="1:26" ht="14.4">
      <c r="A367" s="54"/>
      <c r="B367" s="55"/>
      <c r="C367" s="55" t="s">
        <v>1158</v>
      </c>
      <c r="D367" s="35"/>
      <c r="E367" s="68"/>
      <c r="F367" s="36">
        <f>Source!AO92</f>
        <v>24.22</v>
      </c>
      <c r="G367" s="63" t="str">
        <f>Source!DG92</f>
        <v>)*0,25</v>
      </c>
      <c r="H367" s="66">
        <f>ROUND(Source!AF92*Source!I92, 2)</f>
        <v>6</v>
      </c>
      <c r="I367" s="63"/>
      <c r="J367" s="63">
        <f>IF(Source!BA92&lt;&gt; 0, Source!BA92, 1)</f>
        <v>17.63</v>
      </c>
      <c r="K367" s="66">
        <f>Source!S92</f>
        <v>105.78</v>
      </c>
      <c r="L367" s="39"/>
      <c r="R367">
        <f>H367</f>
        <v>6</v>
      </c>
    </row>
    <row r="368" spans="1:26" ht="14.4">
      <c r="A368" s="54"/>
      <c r="B368" s="55"/>
      <c r="C368" s="55" t="s">
        <v>549</v>
      </c>
      <c r="D368" s="35"/>
      <c r="E368" s="68"/>
      <c r="F368" s="36">
        <f>Source!AM92</f>
        <v>48.48</v>
      </c>
      <c r="G368" s="63" t="str">
        <f>Source!DE92</f>
        <v>)*0,25</v>
      </c>
      <c r="H368" s="66">
        <f>ROUND(Source!AD92*Source!I92, 2)</f>
        <v>12</v>
      </c>
      <c r="I368" s="63"/>
      <c r="J368" s="63">
        <f>IF(Source!BB92&lt;&gt; 0, Source!BB92, 1)</f>
        <v>4.71</v>
      </c>
      <c r="K368" s="66">
        <f>Source!Q92</f>
        <v>56.52</v>
      </c>
      <c r="L368" s="39"/>
    </row>
    <row r="369" spans="1:26" ht="14.4">
      <c r="A369" s="54"/>
      <c r="B369" s="55"/>
      <c r="C369" s="55" t="s">
        <v>1165</v>
      </c>
      <c r="D369" s="35"/>
      <c r="E369" s="68"/>
      <c r="F369" s="36">
        <f>Source!AL92</f>
        <v>151.72</v>
      </c>
      <c r="G369" s="63" t="str">
        <f>Source!DD92</f>
        <v>)*0,25</v>
      </c>
      <c r="H369" s="66">
        <f>ROUND(Source!AC92*Source!I92, 2)</f>
        <v>38</v>
      </c>
      <c r="I369" s="63"/>
      <c r="J369" s="63">
        <f>IF(Source!BC92&lt;&gt; 0, Source!BC92, 1)</f>
        <v>3.95</v>
      </c>
      <c r="K369" s="66">
        <f>Source!P92</f>
        <v>150.1</v>
      </c>
      <c r="L369" s="39"/>
    </row>
    <row r="370" spans="1:26" ht="14.4">
      <c r="A370" s="54"/>
      <c r="B370" s="55"/>
      <c r="C370" s="55" t="s">
        <v>1159</v>
      </c>
      <c r="D370" s="35" t="s">
        <v>1160</v>
      </c>
      <c r="E370" s="68">
        <f>Source!BZ92</f>
        <v>130</v>
      </c>
      <c r="F370" s="58"/>
      <c r="G370" s="63"/>
      <c r="H370" s="66">
        <f>SUM(S366:S372)</f>
        <v>7.8</v>
      </c>
      <c r="I370" s="40"/>
      <c r="J370" s="64">
        <f>Source!AT92</f>
        <v>130</v>
      </c>
      <c r="K370" s="66">
        <f>SUM(T366:T372)</f>
        <v>137.51</v>
      </c>
      <c r="L370" s="39"/>
    </row>
    <row r="371" spans="1:26" ht="14.4">
      <c r="A371" s="54"/>
      <c r="B371" s="55"/>
      <c r="C371" s="55" t="s">
        <v>1161</v>
      </c>
      <c r="D371" s="35" t="s">
        <v>1160</v>
      </c>
      <c r="E371" s="68">
        <f>Source!CA92</f>
        <v>89</v>
      </c>
      <c r="F371" s="58"/>
      <c r="G371" s="63"/>
      <c r="H371" s="66">
        <f>SUM(U366:U372)</f>
        <v>5.34</v>
      </c>
      <c r="I371" s="40"/>
      <c r="J371" s="64">
        <f>Source!AU92</f>
        <v>89</v>
      </c>
      <c r="K371" s="66">
        <f>SUM(V366:V372)</f>
        <v>94.14</v>
      </c>
      <c r="L371" s="39"/>
    </row>
    <row r="372" spans="1:26" ht="14.4">
      <c r="A372" s="56"/>
      <c r="B372" s="57"/>
      <c r="C372" s="57" t="s">
        <v>1162</v>
      </c>
      <c r="D372" s="41" t="s">
        <v>1163</v>
      </c>
      <c r="E372" s="42">
        <f>Source!AQ92</f>
        <v>2.89</v>
      </c>
      <c r="F372" s="43"/>
      <c r="G372" s="44" t="str">
        <f>Source!DI92</f>
        <v>)*0,25</v>
      </c>
      <c r="H372" s="45"/>
      <c r="I372" s="44"/>
      <c r="J372" s="44"/>
      <c r="K372" s="45"/>
      <c r="L372" s="46">
        <f>Source!U92</f>
        <v>0.72250000000000003</v>
      </c>
    </row>
    <row r="373" spans="1:26" ht="13.8">
      <c r="G373" s="94">
        <f>H367+H368+H369+H370+H371</f>
        <v>69.14</v>
      </c>
      <c r="H373" s="94"/>
      <c r="J373" s="94">
        <f>K367+K368+K369+K370+K371</f>
        <v>544.04999999999995</v>
      </c>
      <c r="K373" s="94"/>
      <c r="L373" s="47">
        <f>Source!U92</f>
        <v>0.72250000000000003</v>
      </c>
      <c r="O373" s="27">
        <f>G373</f>
        <v>69.14</v>
      </c>
      <c r="P373" s="27">
        <f>J373</f>
        <v>544.04999999999995</v>
      </c>
      <c r="Q373" s="27">
        <f>L373</f>
        <v>0.72250000000000003</v>
      </c>
      <c r="W373">
        <f>IF(Source!BI92&lt;=1,H367+H368+H369+H370+H371, 0)</f>
        <v>69.14</v>
      </c>
      <c r="X373">
        <f>IF(Source!BI92=2,H367+H368+H369+H370+H371, 0)</f>
        <v>0</v>
      </c>
      <c r="Y373">
        <f>IF(Source!BI92=3,H367+H368+H369+H370+H371, 0)</f>
        <v>0</v>
      </c>
      <c r="Z373">
        <f>IF(Source!BI92=4,H367+H368+H369+H370+H371, 0)</f>
        <v>0</v>
      </c>
    </row>
    <row r="374" spans="1:26" ht="41.4">
      <c r="A374" s="54" t="str">
        <f>Source!E94</f>
        <v>61</v>
      </c>
      <c r="B374" s="55" t="str">
        <f>Source!F94</f>
        <v>24-02-005-3</v>
      </c>
      <c r="C374" s="55" t="str">
        <f>Source!G94</f>
        <v>Установка отвода на газопроводе из полиэтиленовых труб в горизонтальной плоскости, диаметр отвода 110 мм</v>
      </c>
      <c r="D374" s="35" t="str">
        <f>Source!H94</f>
        <v>1 отвод</v>
      </c>
      <c r="E374" s="68">
        <f>Source!I94</f>
        <v>1</v>
      </c>
      <c r="F374" s="36">
        <f>Source!AL94+Source!AM94+Source!AO94</f>
        <v>358.64</v>
      </c>
      <c r="G374" s="63"/>
      <c r="H374" s="66"/>
      <c r="I374" s="63" t="str">
        <f>Source!BO94</f>
        <v>24-02-005-3</v>
      </c>
      <c r="J374" s="63"/>
      <c r="K374" s="66"/>
      <c r="L374" s="39"/>
      <c r="S374">
        <f>ROUND((Source!FX94/100)*((ROUND(Source!AF94*Source!I94, 2)+ROUND(Source!AE94*Source!I94, 2))), 2)</f>
        <v>26</v>
      </c>
      <c r="T374">
        <f>Source!X94</f>
        <v>458.38</v>
      </c>
      <c r="U374">
        <f>ROUND((Source!FY94/100)*((ROUND(Source!AF94*Source!I94, 2)+ROUND(Source!AE94*Source!I94, 2))), 2)</f>
        <v>17.8</v>
      </c>
      <c r="V374">
        <f>Source!Y94</f>
        <v>313.81</v>
      </c>
    </row>
    <row r="375" spans="1:26" ht="14.4">
      <c r="A375" s="54"/>
      <c r="B375" s="55"/>
      <c r="C375" s="55" t="s">
        <v>1158</v>
      </c>
      <c r="D375" s="35"/>
      <c r="E375" s="68"/>
      <c r="F375" s="36">
        <f>Source!AO94</f>
        <v>19.68</v>
      </c>
      <c r="G375" s="63" t="str">
        <f>Source!DG94</f>
        <v/>
      </c>
      <c r="H375" s="66">
        <f>ROUND(Source!AF94*Source!I94, 2)</f>
        <v>20</v>
      </c>
      <c r="I375" s="63"/>
      <c r="J375" s="63">
        <f>IF(Source!BA94&lt;&gt; 0, Source!BA94, 1)</f>
        <v>17.63</v>
      </c>
      <c r="K375" s="66">
        <f>Source!S94</f>
        <v>352.6</v>
      </c>
      <c r="L375" s="39"/>
      <c r="R375">
        <f>H375</f>
        <v>20</v>
      </c>
    </row>
    <row r="376" spans="1:26" ht="14.4">
      <c r="A376" s="54"/>
      <c r="B376" s="55"/>
      <c r="C376" s="55" t="s">
        <v>549</v>
      </c>
      <c r="D376" s="35"/>
      <c r="E376" s="68"/>
      <c r="F376" s="36">
        <f>Source!AM94</f>
        <v>42.12</v>
      </c>
      <c r="G376" s="63" t="str">
        <f>Source!DE94</f>
        <v/>
      </c>
      <c r="H376" s="66">
        <f>ROUND(Source!AD94*Source!I94, 2)</f>
        <v>42</v>
      </c>
      <c r="I376" s="63"/>
      <c r="J376" s="63">
        <f>IF(Source!BB94&lt;&gt; 0, Source!BB94, 1)</f>
        <v>2.14</v>
      </c>
      <c r="K376" s="66">
        <f>Source!Q94</f>
        <v>89.88</v>
      </c>
      <c r="L376" s="39"/>
    </row>
    <row r="377" spans="1:26" ht="14.4">
      <c r="A377" s="54"/>
      <c r="B377" s="55"/>
      <c r="C377" s="55" t="s">
        <v>1165</v>
      </c>
      <c r="D377" s="35"/>
      <c r="E377" s="68"/>
      <c r="F377" s="36">
        <f>Source!AL94</f>
        <v>296.83999999999997</v>
      </c>
      <c r="G377" s="63" t="str">
        <f>Source!DD94</f>
        <v/>
      </c>
      <c r="H377" s="66">
        <f>ROUND(Source!AC94*Source!I94, 2)</f>
        <v>297</v>
      </c>
      <c r="I377" s="63"/>
      <c r="J377" s="63">
        <f>IF(Source!BC94&lt;&gt; 0, Source!BC94, 1)</f>
        <v>2.33</v>
      </c>
      <c r="K377" s="66">
        <f>Source!P94</f>
        <v>692.01</v>
      </c>
      <c r="L377" s="39"/>
    </row>
    <row r="378" spans="1:26" ht="14.4">
      <c r="A378" s="54"/>
      <c r="B378" s="55"/>
      <c r="C378" s="55" t="s">
        <v>1159</v>
      </c>
      <c r="D378" s="35" t="s">
        <v>1160</v>
      </c>
      <c r="E378" s="68">
        <f>Source!BZ94</f>
        <v>130</v>
      </c>
      <c r="F378" s="58"/>
      <c r="G378" s="63"/>
      <c r="H378" s="66">
        <f>SUM(S374:S381)</f>
        <v>26</v>
      </c>
      <c r="I378" s="40"/>
      <c r="J378" s="64">
        <f>Source!AT94</f>
        <v>130</v>
      </c>
      <c r="K378" s="66">
        <f>SUM(T374:T381)</f>
        <v>458.38</v>
      </c>
      <c r="L378" s="39"/>
    </row>
    <row r="379" spans="1:26" ht="14.4">
      <c r="A379" s="54"/>
      <c r="B379" s="55"/>
      <c r="C379" s="55" t="s">
        <v>1161</v>
      </c>
      <c r="D379" s="35" t="s">
        <v>1160</v>
      </c>
      <c r="E379" s="68">
        <f>Source!CA94</f>
        <v>89</v>
      </c>
      <c r="F379" s="58"/>
      <c r="G379" s="63"/>
      <c r="H379" s="66">
        <f>SUM(U374:U381)</f>
        <v>17.8</v>
      </c>
      <c r="I379" s="40"/>
      <c r="J379" s="64">
        <f>Source!AU94</f>
        <v>89</v>
      </c>
      <c r="K379" s="66">
        <f>SUM(V374:V381)</f>
        <v>313.81</v>
      </c>
      <c r="L379" s="39"/>
    </row>
    <row r="380" spans="1:26" ht="14.4">
      <c r="A380" s="54"/>
      <c r="B380" s="55"/>
      <c r="C380" s="55" t="s">
        <v>1162</v>
      </c>
      <c r="D380" s="35" t="s">
        <v>1163</v>
      </c>
      <c r="E380" s="68">
        <f>Source!AQ94</f>
        <v>1.9</v>
      </c>
      <c r="F380" s="36"/>
      <c r="G380" s="63" t="str">
        <f>Source!DI94</f>
        <v/>
      </c>
      <c r="H380" s="66"/>
      <c r="I380" s="63"/>
      <c r="J380" s="63"/>
      <c r="K380" s="66"/>
      <c r="L380" s="51">
        <f>Source!U94</f>
        <v>1.9</v>
      </c>
    </row>
    <row r="381" spans="1:26" ht="41.4">
      <c r="A381" s="56" t="str">
        <f>Source!E95</f>
        <v>61,1</v>
      </c>
      <c r="B381" s="57" t="str">
        <f>Source!F95</f>
        <v>507-9502</v>
      </c>
      <c r="C381" s="57" t="str">
        <f>Source!G95</f>
        <v>Детали соединительные из полиэтилена с удлиненными хвостовиками (тройники, отводы, переходники, заглушки)</v>
      </c>
      <c r="D381" s="41" t="str">
        <f>Source!H95</f>
        <v>шт.</v>
      </c>
      <c r="E381" s="42">
        <f>Source!I95</f>
        <v>1</v>
      </c>
      <c r="F381" s="43">
        <f>Source!AL95+Source!AM95+Source!AO95</f>
        <v>0</v>
      </c>
      <c r="G381" s="52" t="s">
        <v>3</v>
      </c>
      <c r="H381" s="45">
        <f>ROUND(Source!AC95*Source!I95, 2)+ROUND(Source!AD95*Source!I95, 2)+ROUND(Source!AF95*Source!I95, 2)</f>
        <v>0</v>
      </c>
      <c r="I381" s="44"/>
      <c r="J381" s="44">
        <f>IF(Source!BC95&lt;&gt; 0, Source!BC95, 1)</f>
        <v>1</v>
      </c>
      <c r="K381" s="45">
        <f>Source!O95</f>
        <v>0</v>
      </c>
      <c r="L381" s="50"/>
      <c r="S381">
        <f>ROUND((Source!FX95/100)*((ROUND(Source!AF95*Source!I95, 2)+ROUND(Source!AE95*Source!I95, 2))), 2)</f>
        <v>0</v>
      </c>
      <c r="T381">
        <f>Source!X95</f>
        <v>0</v>
      </c>
      <c r="U381">
        <f>ROUND((Source!FY95/100)*((ROUND(Source!AF95*Source!I95, 2)+ROUND(Source!AE95*Source!I95, 2))), 2)</f>
        <v>0</v>
      </c>
      <c r="V381">
        <f>Source!Y95</f>
        <v>0</v>
      </c>
      <c r="W381">
        <f>IF(Source!BI95&lt;=1,H381, 0)</f>
        <v>0</v>
      </c>
      <c r="X381">
        <f>IF(Source!BI95=2,H381, 0)</f>
        <v>0</v>
      </c>
      <c r="Y381">
        <f>IF(Source!BI95=3,H381, 0)</f>
        <v>0</v>
      </c>
      <c r="Z381">
        <f>IF(Source!BI95=4,H381, 0)</f>
        <v>0</v>
      </c>
    </row>
    <row r="382" spans="1:26" ht="13.8">
      <c r="G382" s="94">
        <f>H375+H376+H377+H378+H379+SUM(H381:H381)</f>
        <v>402.8</v>
      </c>
      <c r="H382" s="94"/>
      <c r="J382" s="94">
        <f>K375+K376+K377+K378+K379+SUM(K381:K381)</f>
        <v>1906.6799999999998</v>
      </c>
      <c r="K382" s="94"/>
      <c r="L382" s="47">
        <f>Source!U94</f>
        <v>1.9</v>
      </c>
      <c r="O382" s="27">
        <f>G382</f>
        <v>402.8</v>
      </c>
      <c r="P382" s="27">
        <f>J382</f>
        <v>1906.6799999999998</v>
      </c>
      <c r="Q382" s="27">
        <f>L382</f>
        <v>1.9</v>
      </c>
      <c r="W382">
        <f>IF(Source!BI94&lt;=1,H375+H376+H377+H378+H379, 0)</f>
        <v>402.8</v>
      </c>
      <c r="X382">
        <f>IF(Source!BI94=2,H375+H376+H377+H378+H379, 0)</f>
        <v>0</v>
      </c>
      <c r="Y382">
        <f>IF(Source!BI94=3,H375+H376+H377+H378+H379, 0)</f>
        <v>0</v>
      </c>
      <c r="Z382">
        <f>IF(Source!BI94=4,H375+H376+H377+H378+H379, 0)</f>
        <v>0</v>
      </c>
    </row>
    <row r="383" spans="1:26" ht="41.4">
      <c r="A383" s="56" t="str">
        <f>Source!E96</f>
        <v>62</v>
      </c>
      <c r="B383" s="57" t="str">
        <f>Source!F96</f>
        <v>507-0761</v>
      </c>
      <c r="C383" s="57" t="str">
        <f>Source!G96</f>
        <v>Неразъемное соединение «полиэтилен-сталь» SDR 11 110х10,0/СТ108 (ТУ2248-025-00203536-96)</v>
      </c>
      <c r="D383" s="41" t="str">
        <f>Source!H96</f>
        <v>шт.</v>
      </c>
      <c r="E383" s="42">
        <f>Source!I96</f>
        <v>1</v>
      </c>
      <c r="F383" s="43">
        <f>Source!AL96</f>
        <v>772.52</v>
      </c>
      <c r="G383" s="44" t="str">
        <f>Source!DD96</f>
        <v/>
      </c>
      <c r="H383" s="45">
        <f>ROUND(Source!AC96*Source!I96, 2)</f>
        <v>773</v>
      </c>
      <c r="I383" s="44" t="str">
        <f>Source!BO96</f>
        <v>507-0761</v>
      </c>
      <c r="J383" s="44">
        <f>IF(Source!BC96&lt;&gt; 0, Source!BC96, 1)</f>
        <v>1.44</v>
      </c>
      <c r="K383" s="45">
        <f>Source!P96</f>
        <v>1113.1199999999999</v>
      </c>
      <c r="L383" s="50"/>
      <c r="S383">
        <f>ROUND((Source!FX96/100)*((ROUND(Source!AF96*Source!I96, 2)+ROUND(Source!AE96*Source!I96, 2))), 2)</f>
        <v>0</v>
      </c>
      <c r="T383">
        <f>Source!X96</f>
        <v>0</v>
      </c>
      <c r="U383">
        <f>ROUND((Source!FY96/100)*((ROUND(Source!AF96*Source!I96, 2)+ROUND(Source!AE96*Source!I96, 2))), 2)</f>
        <v>0</v>
      </c>
      <c r="V383">
        <f>Source!Y96</f>
        <v>0</v>
      </c>
    </row>
    <row r="384" spans="1:26" ht="13.8">
      <c r="G384" s="94">
        <f>H383</f>
        <v>773</v>
      </c>
      <c r="H384" s="94"/>
      <c r="J384" s="94">
        <f>K383</f>
        <v>1113.1199999999999</v>
      </c>
      <c r="K384" s="94"/>
      <c r="L384" s="47">
        <f>Source!U96</f>
        <v>0</v>
      </c>
      <c r="O384" s="27">
        <f>G384</f>
        <v>773</v>
      </c>
      <c r="P384" s="27">
        <f>J384</f>
        <v>1113.1199999999999</v>
      </c>
      <c r="Q384" s="27">
        <f>L384</f>
        <v>0</v>
      </c>
      <c r="W384">
        <f>IF(Source!BI96&lt;=1,H383, 0)</f>
        <v>0</v>
      </c>
      <c r="X384">
        <f>IF(Source!BI96=2,H383, 0)</f>
        <v>773</v>
      </c>
      <c r="Y384">
        <f>IF(Source!BI96=3,H383, 0)</f>
        <v>0</v>
      </c>
      <c r="Z384">
        <f>IF(Source!BI96=4,H383, 0)</f>
        <v>0</v>
      </c>
    </row>
    <row r="385" spans="1:26" ht="43.2">
      <c r="A385" s="54" t="str">
        <f>Source!E97</f>
        <v>63</v>
      </c>
      <c r="B385" s="55" t="str">
        <f>Source!F97</f>
        <v>22-01-011-6</v>
      </c>
      <c r="C385" s="55" t="str">
        <f>Source!G97</f>
        <v>Укладка стальных водопроводных труб с гидравлическим испытанием диаметром 200 мм</v>
      </c>
      <c r="D385" s="35" t="str">
        <f>Source!H97</f>
        <v>1 км трубопровода</v>
      </c>
      <c r="E385" s="68">
        <f>Source!I97</f>
        <v>5.8E-4</v>
      </c>
      <c r="F385" s="36">
        <f>Source!AL97+Source!AM97+Source!AO97</f>
        <v>240722.74</v>
      </c>
      <c r="G385" s="63"/>
      <c r="H385" s="66"/>
      <c r="I385" s="63" t="str">
        <f>Source!BO97</f>
        <v>22-01-011-6</v>
      </c>
      <c r="J385" s="63"/>
      <c r="K385" s="66"/>
      <c r="L385" s="39"/>
      <c r="S385">
        <f>ROUND((Source!FX97/100)*((ROUND(Source!AF97*Source!I97, 2)+ROUND(Source!AE97*Source!I97, 2))), 2)</f>
        <v>4.6500000000000004</v>
      </c>
      <c r="T385">
        <f>Source!X97</f>
        <v>82.02</v>
      </c>
      <c r="U385">
        <f>ROUND((Source!FY97/100)*((ROUND(Source!AF97*Source!I97, 2)+ROUND(Source!AE97*Source!I97, 2))), 2)</f>
        <v>3.19</v>
      </c>
      <c r="V385">
        <f>Source!Y97</f>
        <v>56.15</v>
      </c>
    </row>
    <row r="386" spans="1:26" ht="14.4">
      <c r="A386" s="54"/>
      <c r="B386" s="55"/>
      <c r="C386" s="55" t="s">
        <v>1158</v>
      </c>
      <c r="D386" s="35"/>
      <c r="E386" s="68"/>
      <c r="F386" s="36">
        <f>Source!AO97</f>
        <v>4733.5200000000004</v>
      </c>
      <c r="G386" s="63" t="str">
        <f>Source!DG97</f>
        <v/>
      </c>
      <c r="H386" s="66">
        <f>ROUND(Source!AF97*Source!I97, 2)</f>
        <v>2.75</v>
      </c>
      <c r="I386" s="63"/>
      <c r="J386" s="63">
        <f>IF(Source!BA97&lt;&gt; 0, Source!BA97, 1)</f>
        <v>17.63</v>
      </c>
      <c r="K386" s="66">
        <f>Source!S97</f>
        <v>48.41</v>
      </c>
      <c r="L386" s="39"/>
      <c r="R386">
        <f>H386</f>
        <v>2.75</v>
      </c>
    </row>
    <row r="387" spans="1:26" ht="14.4">
      <c r="A387" s="54"/>
      <c r="B387" s="55"/>
      <c r="C387" s="55" t="s">
        <v>549</v>
      </c>
      <c r="D387" s="35"/>
      <c r="E387" s="68"/>
      <c r="F387" s="36">
        <f>Source!AM97</f>
        <v>15244.84</v>
      </c>
      <c r="G387" s="63" t="str">
        <f>Source!DE97</f>
        <v/>
      </c>
      <c r="H387" s="66">
        <f>ROUND(Source!AD97*Source!I97, 2)</f>
        <v>8.84</v>
      </c>
      <c r="I387" s="63"/>
      <c r="J387" s="63">
        <f>IF(Source!BB97&lt;&gt; 0, Source!BB97, 1)</f>
        <v>5.83</v>
      </c>
      <c r="K387" s="66">
        <f>Source!Q97</f>
        <v>51.55</v>
      </c>
      <c r="L387" s="39"/>
    </row>
    <row r="388" spans="1:26" ht="14.4">
      <c r="A388" s="54"/>
      <c r="B388" s="55"/>
      <c r="C388" s="55" t="s">
        <v>1164</v>
      </c>
      <c r="D388" s="35"/>
      <c r="E388" s="68"/>
      <c r="F388" s="36">
        <f>Source!AN97</f>
        <v>1435.78</v>
      </c>
      <c r="G388" s="63" t="str">
        <f>Source!DF97</f>
        <v/>
      </c>
      <c r="H388" s="48">
        <f>ROUND(Source!AE97*Source!I97, 2)</f>
        <v>0.83</v>
      </c>
      <c r="I388" s="63"/>
      <c r="J388" s="63">
        <f>IF(Source!BS97&lt;&gt; 0, Source!BS97, 1)</f>
        <v>17.63</v>
      </c>
      <c r="K388" s="48">
        <f>Source!R97</f>
        <v>14.68</v>
      </c>
      <c r="L388" s="39"/>
      <c r="R388">
        <f>H388</f>
        <v>0.83</v>
      </c>
    </row>
    <row r="389" spans="1:26" ht="14.4">
      <c r="A389" s="54"/>
      <c r="B389" s="55"/>
      <c r="C389" s="55" t="s">
        <v>1165</v>
      </c>
      <c r="D389" s="35"/>
      <c r="E389" s="68"/>
      <c r="F389" s="36">
        <f>Source!AL97</f>
        <v>220744.38</v>
      </c>
      <c r="G389" s="63" t="str">
        <f>Source!DD97</f>
        <v/>
      </c>
      <c r="H389" s="66">
        <f>ROUND(Source!AC97*Source!I97, 2)</f>
        <v>128.03</v>
      </c>
      <c r="I389" s="63"/>
      <c r="J389" s="63">
        <f>IF(Source!BC97&lt;&gt; 0, Source!BC97, 1)</f>
        <v>5.1100000000000003</v>
      </c>
      <c r="K389" s="66">
        <f>Source!P97</f>
        <v>654.24</v>
      </c>
      <c r="L389" s="39"/>
    </row>
    <row r="390" spans="1:26" ht="14.4">
      <c r="A390" s="54"/>
      <c r="B390" s="55"/>
      <c r="C390" s="55" t="s">
        <v>1159</v>
      </c>
      <c r="D390" s="35" t="s">
        <v>1160</v>
      </c>
      <c r="E390" s="68">
        <f>Source!BZ97</f>
        <v>130</v>
      </c>
      <c r="F390" s="58"/>
      <c r="G390" s="63"/>
      <c r="H390" s="66">
        <f>SUM(S385:S392)</f>
        <v>4.6500000000000004</v>
      </c>
      <c r="I390" s="40"/>
      <c r="J390" s="64">
        <f>Source!AT97</f>
        <v>130</v>
      </c>
      <c r="K390" s="66">
        <f>SUM(T385:T392)</f>
        <v>82.02</v>
      </c>
      <c r="L390" s="39"/>
    </row>
    <row r="391" spans="1:26" ht="14.4">
      <c r="A391" s="54"/>
      <c r="B391" s="55"/>
      <c r="C391" s="55" t="s">
        <v>1161</v>
      </c>
      <c r="D391" s="35" t="s">
        <v>1160</v>
      </c>
      <c r="E391" s="68">
        <f>Source!CA97</f>
        <v>89</v>
      </c>
      <c r="F391" s="58"/>
      <c r="G391" s="63"/>
      <c r="H391" s="66">
        <f>SUM(U385:U392)</f>
        <v>3.19</v>
      </c>
      <c r="I391" s="40"/>
      <c r="J391" s="64">
        <f>Source!AU97</f>
        <v>89</v>
      </c>
      <c r="K391" s="66">
        <f>SUM(V385:V392)</f>
        <v>56.15</v>
      </c>
      <c r="L391" s="39"/>
    </row>
    <row r="392" spans="1:26" ht="14.4">
      <c r="A392" s="56"/>
      <c r="B392" s="57"/>
      <c r="C392" s="57" t="s">
        <v>1162</v>
      </c>
      <c r="D392" s="41" t="s">
        <v>1163</v>
      </c>
      <c r="E392" s="42">
        <f>Source!AQ97</f>
        <v>489</v>
      </c>
      <c r="F392" s="43"/>
      <c r="G392" s="44" t="str">
        <f>Source!DI97</f>
        <v/>
      </c>
      <c r="H392" s="45"/>
      <c r="I392" s="44"/>
      <c r="J392" s="44"/>
      <c r="K392" s="45"/>
      <c r="L392" s="46">
        <f>Source!U97</f>
        <v>0.28361999999999998</v>
      </c>
    </row>
    <row r="393" spans="1:26" ht="13.8">
      <c r="G393" s="94">
        <f>H386+H387+H389+H390+H391</f>
        <v>147.46</v>
      </c>
      <c r="H393" s="94"/>
      <c r="J393" s="94">
        <f>K386+K387+K389+K390+K391</f>
        <v>892.37</v>
      </c>
      <c r="K393" s="94"/>
      <c r="L393" s="47">
        <f>Source!U97</f>
        <v>0.28361999999999998</v>
      </c>
      <c r="O393" s="27">
        <f>G393</f>
        <v>147.46</v>
      </c>
      <c r="P393" s="27">
        <f>J393</f>
        <v>892.37</v>
      </c>
      <c r="Q393" s="27">
        <f>L393</f>
        <v>0.28361999999999998</v>
      </c>
      <c r="W393">
        <f>IF(Source!BI97&lt;=1,H386+H387+H389+H390+H391, 0)</f>
        <v>147.46</v>
      </c>
      <c r="X393">
        <f>IF(Source!BI97=2,H386+H387+H389+H390+H391, 0)</f>
        <v>0</v>
      </c>
      <c r="Y393">
        <f>IF(Source!BI97=3,H386+H387+H389+H390+H391, 0)</f>
        <v>0</v>
      </c>
      <c r="Z393">
        <f>IF(Source!BI97=4,H386+H387+H389+H390+H391, 0)</f>
        <v>0</v>
      </c>
    </row>
    <row r="394" spans="1:26" ht="69">
      <c r="A394" s="54" t="str">
        <f>Source!E98</f>
        <v>64</v>
      </c>
      <c r="B394" s="55" t="str">
        <f>Source!F98</f>
        <v>22-02-003-6</v>
      </c>
      <c r="C394" s="55" t="str">
        <f>Source!G98</f>
        <v>Нанесение весьма усиленной антикоррозионной битумно-резиновой или битумно-полимерной изоляции на стальные трубопроводы диаметром 200 мм</v>
      </c>
      <c r="D394" s="35" t="str">
        <f>Source!H98</f>
        <v>1 км трубопровода</v>
      </c>
      <c r="E394" s="68">
        <f>Source!I98</f>
        <v>5.8E-4</v>
      </c>
      <c r="F394" s="36">
        <f>Source!AL98+Source!AM98+Source!AO98</f>
        <v>18255.8</v>
      </c>
      <c r="G394" s="63"/>
      <c r="H394" s="66"/>
      <c r="I394" s="63" t="str">
        <f>Source!BO98</f>
        <v>22-02-003-6</v>
      </c>
      <c r="J394" s="63"/>
      <c r="K394" s="66"/>
      <c r="L394" s="39"/>
      <c r="S394">
        <f>ROUND((Source!FX98/100)*((ROUND(Source!AF98*Source!I98, 2)+ROUND(Source!AE98*Source!I98, 2))), 2)</f>
        <v>2.2599999999999998</v>
      </c>
      <c r="T394">
        <f>Source!X98</f>
        <v>39.950000000000003</v>
      </c>
      <c r="U394">
        <f>ROUND((Source!FY98/100)*((ROUND(Source!AF98*Source!I98, 2)+ROUND(Source!AE98*Source!I98, 2))), 2)</f>
        <v>1.55</v>
      </c>
      <c r="V394">
        <f>Source!Y98</f>
        <v>27.35</v>
      </c>
    </row>
    <row r="395" spans="1:26" ht="14.4">
      <c r="A395" s="54"/>
      <c r="B395" s="55"/>
      <c r="C395" s="55" t="s">
        <v>1158</v>
      </c>
      <c r="D395" s="35"/>
      <c r="E395" s="68"/>
      <c r="F395" s="36">
        <f>Source!AO98</f>
        <v>2689.74</v>
      </c>
      <c r="G395" s="63" t="str">
        <f>Source!DG98</f>
        <v/>
      </c>
      <c r="H395" s="66">
        <f>ROUND(Source!AF98*Source!I98, 2)</f>
        <v>1.56</v>
      </c>
      <c r="I395" s="63"/>
      <c r="J395" s="63">
        <f>IF(Source!BA98&lt;&gt; 0, Source!BA98, 1)</f>
        <v>17.63</v>
      </c>
      <c r="K395" s="66">
        <f>Source!S98</f>
        <v>27.51</v>
      </c>
      <c r="L395" s="39"/>
      <c r="R395">
        <f>H395</f>
        <v>1.56</v>
      </c>
    </row>
    <row r="396" spans="1:26" ht="14.4">
      <c r="A396" s="54"/>
      <c r="B396" s="55"/>
      <c r="C396" s="55" t="s">
        <v>549</v>
      </c>
      <c r="D396" s="35"/>
      <c r="E396" s="68"/>
      <c r="F396" s="36">
        <f>Source!AM98</f>
        <v>8242.73</v>
      </c>
      <c r="G396" s="63" t="str">
        <f>Source!DE98</f>
        <v/>
      </c>
      <c r="H396" s="66">
        <f>ROUND(Source!AD98*Source!I98, 2)</f>
        <v>4.78</v>
      </c>
      <c r="I396" s="63"/>
      <c r="J396" s="63">
        <f>IF(Source!BB98&lt;&gt; 0, Source!BB98, 1)</f>
        <v>4.5</v>
      </c>
      <c r="K396" s="66">
        <f>Source!Q98</f>
        <v>21.51</v>
      </c>
      <c r="L396" s="39"/>
    </row>
    <row r="397" spans="1:26" ht="14.4">
      <c r="A397" s="54"/>
      <c r="B397" s="55"/>
      <c r="C397" s="55" t="s">
        <v>1164</v>
      </c>
      <c r="D397" s="35"/>
      <c r="E397" s="68"/>
      <c r="F397" s="36">
        <f>Source!AN98</f>
        <v>315.20999999999998</v>
      </c>
      <c r="G397" s="63" t="str">
        <f>Source!DF98</f>
        <v/>
      </c>
      <c r="H397" s="48">
        <f>ROUND(Source!AE98*Source!I98, 2)</f>
        <v>0.18</v>
      </c>
      <c r="I397" s="63"/>
      <c r="J397" s="63">
        <f>IF(Source!BS98&lt;&gt; 0, Source!BS98, 1)</f>
        <v>17.63</v>
      </c>
      <c r="K397" s="48">
        <f>Source!R98</f>
        <v>3.22</v>
      </c>
      <c r="L397" s="39"/>
      <c r="R397">
        <f>H397</f>
        <v>0.18</v>
      </c>
    </row>
    <row r="398" spans="1:26" ht="14.4">
      <c r="A398" s="54"/>
      <c r="B398" s="55"/>
      <c r="C398" s="55" t="s">
        <v>1165</v>
      </c>
      <c r="D398" s="35"/>
      <c r="E398" s="68"/>
      <c r="F398" s="36">
        <f>Source!AL98</f>
        <v>7323.33</v>
      </c>
      <c r="G398" s="63" t="str">
        <f>Source!DD98</f>
        <v/>
      </c>
      <c r="H398" s="66">
        <f>ROUND(Source!AC98*Source!I98, 2)</f>
        <v>4.25</v>
      </c>
      <c r="I398" s="63"/>
      <c r="J398" s="63">
        <f>IF(Source!BC98&lt;&gt; 0, Source!BC98, 1)</f>
        <v>2.5099999999999998</v>
      </c>
      <c r="K398" s="66">
        <f>Source!P98</f>
        <v>10.66</v>
      </c>
      <c r="L398" s="39"/>
    </row>
    <row r="399" spans="1:26" ht="14.4">
      <c r="A399" s="54"/>
      <c r="B399" s="55"/>
      <c r="C399" s="55" t="s">
        <v>1159</v>
      </c>
      <c r="D399" s="35" t="s">
        <v>1160</v>
      </c>
      <c r="E399" s="68">
        <f>Source!BZ98</f>
        <v>130</v>
      </c>
      <c r="F399" s="58"/>
      <c r="G399" s="63"/>
      <c r="H399" s="66">
        <f>SUM(S394:S402)</f>
        <v>2.2599999999999998</v>
      </c>
      <c r="I399" s="40"/>
      <c r="J399" s="64">
        <f>Source!AT98</f>
        <v>130</v>
      </c>
      <c r="K399" s="66">
        <f>SUM(T394:T402)</f>
        <v>39.950000000000003</v>
      </c>
      <c r="L399" s="39"/>
    </row>
    <row r="400" spans="1:26" ht="14.4">
      <c r="A400" s="54"/>
      <c r="B400" s="55"/>
      <c r="C400" s="55" t="s">
        <v>1161</v>
      </c>
      <c r="D400" s="35" t="s">
        <v>1160</v>
      </c>
      <c r="E400" s="68">
        <f>Source!CA98</f>
        <v>89</v>
      </c>
      <c r="F400" s="58"/>
      <c r="G400" s="63"/>
      <c r="H400" s="66">
        <f>SUM(U394:U402)</f>
        <v>1.55</v>
      </c>
      <c r="I400" s="40"/>
      <c r="J400" s="64">
        <f>Source!AU98</f>
        <v>89</v>
      </c>
      <c r="K400" s="66">
        <f>SUM(V394:V402)</f>
        <v>27.35</v>
      </c>
      <c r="L400" s="39"/>
    </row>
    <row r="401" spans="1:26" ht="14.4">
      <c r="A401" s="54"/>
      <c r="B401" s="55"/>
      <c r="C401" s="55" t="s">
        <v>1162</v>
      </c>
      <c r="D401" s="35" t="s">
        <v>1163</v>
      </c>
      <c r="E401" s="68">
        <f>Source!AQ98</f>
        <v>306</v>
      </c>
      <c r="F401" s="36"/>
      <c r="G401" s="63" t="str">
        <f>Source!DI98</f>
        <v/>
      </c>
      <c r="H401" s="66"/>
      <c r="I401" s="63"/>
      <c r="J401" s="63"/>
      <c r="K401" s="66"/>
      <c r="L401" s="51">
        <f>Source!U98</f>
        <v>0.17748</v>
      </c>
    </row>
    <row r="402" spans="1:26" ht="14.4">
      <c r="A402" s="56" t="str">
        <f>Source!E99</f>
        <v>64,1</v>
      </c>
      <c r="B402" s="57" t="str">
        <f>Source!F99</f>
        <v>101-9090</v>
      </c>
      <c r="C402" s="57" t="str">
        <f>Source!G99</f>
        <v>Мастика</v>
      </c>
      <c r="D402" s="41" t="str">
        <f>Source!H99</f>
        <v>т</v>
      </c>
      <c r="E402" s="42">
        <f>Source!I99</f>
        <v>3.8449999999999999E-3</v>
      </c>
      <c r="F402" s="43">
        <f>Source!AL99+Source!AM99+Source!AO99</f>
        <v>0</v>
      </c>
      <c r="G402" s="52" t="s">
        <v>3</v>
      </c>
      <c r="H402" s="45">
        <f>ROUND(Source!AC99*Source!I99, 2)+ROUND(Source!AD99*Source!I99, 2)+ROUND(Source!AF99*Source!I99, 2)</f>
        <v>0</v>
      </c>
      <c r="I402" s="44"/>
      <c r="J402" s="44">
        <f>IF(Source!BC99&lt;&gt; 0, Source!BC99, 1)</f>
        <v>1</v>
      </c>
      <c r="K402" s="45">
        <f>Source!O99</f>
        <v>0</v>
      </c>
      <c r="L402" s="50"/>
      <c r="S402">
        <f>ROUND((Source!FX99/100)*((ROUND(Source!AF99*Source!I99, 2)+ROUND(Source!AE99*Source!I99, 2))), 2)</f>
        <v>0</v>
      </c>
      <c r="T402">
        <f>Source!X99</f>
        <v>0</v>
      </c>
      <c r="U402">
        <f>ROUND((Source!FY99/100)*((ROUND(Source!AF99*Source!I99, 2)+ROUND(Source!AE99*Source!I99, 2))), 2)</f>
        <v>0</v>
      </c>
      <c r="V402">
        <f>Source!Y99</f>
        <v>0</v>
      </c>
      <c r="W402">
        <f>IF(Source!BI99&lt;=1,H402, 0)</f>
        <v>0</v>
      </c>
      <c r="X402">
        <f>IF(Source!BI99=2,H402, 0)</f>
        <v>0</v>
      </c>
      <c r="Y402">
        <f>IF(Source!BI99=3,H402, 0)</f>
        <v>0</v>
      </c>
      <c r="Z402">
        <f>IF(Source!BI99=4,H402, 0)</f>
        <v>0</v>
      </c>
    </row>
    <row r="403" spans="1:26" ht="13.8">
      <c r="G403" s="94">
        <f>H395+H396+H398+H399+H400+SUM(H402:H402)</f>
        <v>14.4</v>
      </c>
      <c r="H403" s="94"/>
      <c r="J403" s="94">
        <f>K395+K396+K398+K399+K400+SUM(K402:K402)</f>
        <v>126.98000000000002</v>
      </c>
      <c r="K403" s="94"/>
      <c r="L403" s="47">
        <f>Source!U98</f>
        <v>0.17748</v>
      </c>
      <c r="O403" s="27">
        <f>G403</f>
        <v>14.4</v>
      </c>
      <c r="P403" s="27">
        <f>J403</f>
        <v>126.98000000000002</v>
      </c>
      <c r="Q403" s="27">
        <f>L403</f>
        <v>0.17748</v>
      </c>
      <c r="W403">
        <f>IF(Source!BI98&lt;=1,H395+H396+H398+H399+H400, 0)</f>
        <v>14.4</v>
      </c>
      <c r="X403">
        <f>IF(Source!BI98=2,H395+H396+H398+H399+H400, 0)</f>
        <v>0</v>
      </c>
      <c r="Y403">
        <f>IF(Source!BI98=3,H395+H396+H398+H399+H400, 0)</f>
        <v>0</v>
      </c>
      <c r="Z403">
        <f>IF(Source!BI98=4,H395+H396+H398+H399+H400, 0)</f>
        <v>0</v>
      </c>
    </row>
    <row r="404" spans="1:26" ht="14.4">
      <c r="A404" s="56" t="str">
        <f>Source!E100</f>
        <v>65</v>
      </c>
      <c r="B404" s="57" t="str">
        <f>Source!F100</f>
        <v>101-1995</v>
      </c>
      <c r="C404" s="57" t="str">
        <f>Source!G100</f>
        <v>Мастика битумная</v>
      </c>
      <c r="D404" s="41" t="str">
        <f>Source!H100</f>
        <v>т</v>
      </c>
      <c r="E404" s="42">
        <f>Source!I100</f>
        <v>3.8454000000000001E-3</v>
      </c>
      <c r="F404" s="43">
        <f>Source!AL100</f>
        <v>3434</v>
      </c>
      <c r="G404" s="44" t="str">
        <f>Source!DD100</f>
        <v/>
      </c>
      <c r="H404" s="45">
        <f>ROUND(Source!AC100*Source!I100, 2)</f>
        <v>13.21</v>
      </c>
      <c r="I404" s="44" t="str">
        <f>Source!BO100</f>
        <v>101-1995</v>
      </c>
      <c r="J404" s="44">
        <f>IF(Source!BC100&lt;&gt; 0, Source!BC100, 1)</f>
        <v>9.76</v>
      </c>
      <c r="K404" s="45">
        <f>Source!P100</f>
        <v>128.88</v>
      </c>
      <c r="L404" s="50"/>
      <c r="S404">
        <f>ROUND((Source!FX100/100)*((ROUND(Source!AF100*Source!I100, 2)+ROUND(Source!AE100*Source!I100, 2))), 2)</f>
        <v>0</v>
      </c>
      <c r="T404">
        <f>Source!X100</f>
        <v>0</v>
      </c>
      <c r="U404">
        <f>ROUND((Source!FY100/100)*((ROUND(Source!AF100*Source!I100, 2)+ROUND(Source!AE100*Source!I100, 2))), 2)</f>
        <v>0</v>
      </c>
      <c r="V404">
        <f>Source!Y100</f>
        <v>0</v>
      </c>
    </row>
    <row r="405" spans="1:26" ht="13.8">
      <c r="G405" s="94">
        <f>H404</f>
        <v>13.21</v>
      </c>
      <c r="H405" s="94"/>
      <c r="J405" s="94">
        <f>K404</f>
        <v>128.88</v>
      </c>
      <c r="K405" s="94"/>
      <c r="L405" s="47">
        <f>Source!U100</f>
        <v>0</v>
      </c>
      <c r="O405" s="27">
        <f>G405</f>
        <v>13.21</v>
      </c>
      <c r="P405" s="27">
        <f>J405</f>
        <v>128.88</v>
      </c>
      <c r="Q405" s="27">
        <f>L405</f>
        <v>0</v>
      </c>
      <c r="W405">
        <f>IF(Source!BI100&lt;=1,H404, 0)</f>
        <v>13.21</v>
      </c>
      <c r="X405">
        <f>IF(Source!BI100=2,H404, 0)</f>
        <v>0</v>
      </c>
      <c r="Y405">
        <f>IF(Source!BI100=3,H404, 0)</f>
        <v>0</v>
      </c>
      <c r="Z405">
        <f>IF(Source!BI100=4,H404, 0)</f>
        <v>0</v>
      </c>
    </row>
    <row r="406" spans="1:26" ht="43.2">
      <c r="A406" s="54" t="str">
        <f>Source!E101</f>
        <v>66</v>
      </c>
      <c r="B406" s="55" t="str">
        <f>Source!F101</f>
        <v>09-06-001-2</v>
      </c>
      <c r="C406" s="55" t="str">
        <f>Source!G101</f>
        <v>Монтаж лотков, решеток, затворов из полосовой и тонколистовой стали</v>
      </c>
      <c r="D406" s="35" t="str">
        <f>Source!H101</f>
        <v>1 т конструкций</v>
      </c>
      <c r="E406" s="68">
        <f>Source!I101</f>
        <v>7.9399999999999991E-3</v>
      </c>
      <c r="F406" s="36">
        <f>Source!AL101+Source!AM101+Source!AO101</f>
        <v>619.79</v>
      </c>
      <c r="G406" s="63"/>
      <c r="H406" s="66"/>
      <c r="I406" s="63" t="str">
        <f>Source!BO101</f>
        <v>09-06-001-2</v>
      </c>
      <c r="J406" s="63"/>
      <c r="K406" s="66"/>
      <c r="L406" s="39"/>
      <c r="S406">
        <f>ROUND((Source!FX101/100)*((ROUND(Source!AF101*Source!I101, 2)+ROUND(Source!AE101*Source!I101, 2))), 2)</f>
        <v>2.91</v>
      </c>
      <c r="T406">
        <f>Source!X101</f>
        <v>51.15</v>
      </c>
      <c r="U406">
        <f>ROUND((Source!FY101/100)*((ROUND(Source!AF101*Source!I101, 2)+ROUND(Source!AE101*Source!I101, 2))), 2)</f>
        <v>2.75</v>
      </c>
      <c r="V406">
        <f>Source!Y101</f>
        <v>48.31</v>
      </c>
    </row>
    <row r="407" spans="1:26" ht="14.4">
      <c r="A407" s="54"/>
      <c r="B407" s="55"/>
      <c r="C407" s="55" t="s">
        <v>1158</v>
      </c>
      <c r="D407" s="35"/>
      <c r="E407" s="68"/>
      <c r="F407" s="36">
        <f>Source!AO101</f>
        <v>404.8</v>
      </c>
      <c r="G407" s="63" t="str">
        <f>Source!DG101</f>
        <v/>
      </c>
      <c r="H407" s="66">
        <f>ROUND(Source!AF101*Source!I101, 2)</f>
        <v>3.22</v>
      </c>
      <c r="I407" s="63"/>
      <c r="J407" s="63">
        <f>IF(Source!BA101&lt;&gt; 0, Source!BA101, 1)</f>
        <v>17.63</v>
      </c>
      <c r="K407" s="66">
        <f>Source!S101</f>
        <v>56.69</v>
      </c>
      <c r="L407" s="39"/>
      <c r="R407">
        <f>H407</f>
        <v>3.22</v>
      </c>
    </row>
    <row r="408" spans="1:26" ht="14.4">
      <c r="A408" s="54"/>
      <c r="B408" s="55"/>
      <c r="C408" s="55" t="s">
        <v>549</v>
      </c>
      <c r="D408" s="35"/>
      <c r="E408" s="68"/>
      <c r="F408" s="36">
        <f>Source!AM101</f>
        <v>132.66</v>
      </c>
      <c r="G408" s="63" t="str">
        <f>Source!DE101</f>
        <v/>
      </c>
      <c r="H408" s="66">
        <f>ROUND(Source!AD101*Source!I101, 2)</f>
        <v>1.05</v>
      </c>
      <c r="I408" s="63"/>
      <c r="J408" s="63">
        <f>IF(Source!BB101&lt;&gt; 0, Source!BB101, 1)</f>
        <v>5.14</v>
      </c>
      <c r="K408" s="66">
        <f>Source!Q101</f>
        <v>5.39</v>
      </c>
      <c r="L408" s="39"/>
    </row>
    <row r="409" spans="1:26" ht="14.4">
      <c r="A409" s="54"/>
      <c r="B409" s="55"/>
      <c r="C409" s="55" t="s">
        <v>1164</v>
      </c>
      <c r="D409" s="35"/>
      <c r="E409" s="68"/>
      <c r="F409" s="36">
        <f>Source!AN101</f>
        <v>1.45</v>
      </c>
      <c r="G409" s="63" t="str">
        <f>Source!DF101</f>
        <v/>
      </c>
      <c r="H409" s="48">
        <f>ROUND(Source!AE101*Source!I101, 2)</f>
        <v>0.01</v>
      </c>
      <c r="I409" s="63"/>
      <c r="J409" s="63">
        <f>IF(Source!BS101&lt;&gt; 0, Source!BS101, 1)</f>
        <v>17.63</v>
      </c>
      <c r="K409" s="48">
        <f>Source!R101</f>
        <v>0.14000000000000001</v>
      </c>
      <c r="L409" s="39"/>
      <c r="R409">
        <f>H409</f>
        <v>0.01</v>
      </c>
    </row>
    <row r="410" spans="1:26" ht="14.4">
      <c r="A410" s="54"/>
      <c r="B410" s="55"/>
      <c r="C410" s="55" t="s">
        <v>1165</v>
      </c>
      <c r="D410" s="35"/>
      <c r="E410" s="68"/>
      <c r="F410" s="36">
        <f>Source!AL101</f>
        <v>82.33</v>
      </c>
      <c r="G410" s="63" t="str">
        <f>Source!DD101</f>
        <v/>
      </c>
      <c r="H410" s="66">
        <f>ROUND(Source!AC101*Source!I101, 2)</f>
        <v>0.65</v>
      </c>
      <c r="I410" s="63"/>
      <c r="J410" s="63">
        <f>IF(Source!BC101&lt;&gt; 0, Source!BC101, 1)</f>
        <v>5.35</v>
      </c>
      <c r="K410" s="66">
        <f>Source!P101</f>
        <v>3.48</v>
      </c>
      <c r="L410" s="39"/>
    </row>
    <row r="411" spans="1:26" ht="14.4">
      <c r="A411" s="54"/>
      <c r="B411" s="55"/>
      <c r="C411" s="55" t="s">
        <v>1159</v>
      </c>
      <c r="D411" s="35" t="s">
        <v>1160</v>
      </c>
      <c r="E411" s="68">
        <f>Source!BZ101</f>
        <v>90</v>
      </c>
      <c r="F411" s="58"/>
      <c r="G411" s="63"/>
      <c r="H411" s="66">
        <f>SUM(S406:S414)</f>
        <v>2.91</v>
      </c>
      <c r="I411" s="40"/>
      <c r="J411" s="64">
        <f>Source!AT101</f>
        <v>90</v>
      </c>
      <c r="K411" s="66">
        <f>SUM(T406:T414)</f>
        <v>51.15</v>
      </c>
      <c r="L411" s="39"/>
    </row>
    <row r="412" spans="1:26" ht="14.4">
      <c r="A412" s="54"/>
      <c r="B412" s="55"/>
      <c r="C412" s="55" t="s">
        <v>1161</v>
      </c>
      <c r="D412" s="35" t="s">
        <v>1160</v>
      </c>
      <c r="E412" s="68">
        <f>Source!CA101</f>
        <v>85</v>
      </c>
      <c r="F412" s="58"/>
      <c r="G412" s="63"/>
      <c r="H412" s="66">
        <f>SUM(U406:U414)</f>
        <v>2.75</v>
      </c>
      <c r="I412" s="40"/>
      <c r="J412" s="64">
        <f>Source!AU101</f>
        <v>85</v>
      </c>
      <c r="K412" s="66">
        <f>SUM(V406:V414)</f>
        <v>48.31</v>
      </c>
      <c r="L412" s="39"/>
    </row>
    <row r="413" spans="1:26" ht="14.4">
      <c r="A413" s="54"/>
      <c r="B413" s="55"/>
      <c r="C413" s="55" t="s">
        <v>1162</v>
      </c>
      <c r="D413" s="35" t="s">
        <v>1163</v>
      </c>
      <c r="E413" s="68">
        <f>Source!AQ101</f>
        <v>50.79</v>
      </c>
      <c r="F413" s="36"/>
      <c r="G413" s="63" t="str">
        <f>Source!DI101</f>
        <v/>
      </c>
      <c r="H413" s="66"/>
      <c r="I413" s="63"/>
      <c r="J413" s="63"/>
      <c r="K413" s="66"/>
      <c r="L413" s="51">
        <f>Source!U101</f>
        <v>0.40327259999999993</v>
      </c>
    </row>
    <row r="414" spans="1:26" ht="14.4">
      <c r="A414" s="56" t="str">
        <f>Source!E102</f>
        <v>66,1</v>
      </c>
      <c r="B414" s="57" t="str">
        <f>Source!F102</f>
        <v>201-9002</v>
      </c>
      <c r="C414" s="57" t="str">
        <f>Source!G102</f>
        <v>Конструкции стальные</v>
      </c>
      <c r="D414" s="41" t="str">
        <f>Source!H102</f>
        <v>т</v>
      </c>
      <c r="E414" s="42">
        <f>Source!I102</f>
        <v>7.9399999999999991E-3</v>
      </c>
      <c r="F414" s="43">
        <f>Source!AL102+Source!AM102+Source!AO102</f>
        <v>0</v>
      </c>
      <c r="G414" s="52" t="s">
        <v>3</v>
      </c>
      <c r="H414" s="45">
        <f>ROUND(Source!AC102*Source!I102, 2)+ROUND(Source!AD102*Source!I102, 2)+ROUND(Source!AF102*Source!I102, 2)</f>
        <v>0</v>
      </c>
      <c r="I414" s="44"/>
      <c r="J414" s="44">
        <f>IF(Source!BC102&lt;&gt; 0, Source!BC102, 1)</f>
        <v>1</v>
      </c>
      <c r="K414" s="45">
        <f>Source!O102</f>
        <v>0</v>
      </c>
      <c r="L414" s="50"/>
      <c r="S414">
        <f>ROUND((Source!FX102/100)*((ROUND(Source!AF102*Source!I102, 2)+ROUND(Source!AE102*Source!I102, 2))), 2)</f>
        <v>0</v>
      </c>
      <c r="T414">
        <f>Source!X102</f>
        <v>0</v>
      </c>
      <c r="U414">
        <f>ROUND((Source!FY102/100)*((ROUND(Source!AF102*Source!I102, 2)+ROUND(Source!AE102*Source!I102, 2))), 2)</f>
        <v>0</v>
      </c>
      <c r="V414">
        <f>Source!Y102</f>
        <v>0</v>
      </c>
      <c r="W414">
        <f>IF(Source!BI102&lt;=1,H414, 0)</f>
        <v>0</v>
      </c>
      <c r="X414">
        <f>IF(Source!BI102=2,H414, 0)</f>
        <v>0</v>
      </c>
      <c r="Y414">
        <f>IF(Source!BI102=3,H414, 0)</f>
        <v>0</v>
      </c>
      <c r="Z414">
        <f>IF(Source!BI102=4,H414, 0)</f>
        <v>0</v>
      </c>
    </row>
    <row r="415" spans="1:26" ht="13.8">
      <c r="G415" s="94">
        <f>H407+H408+H410+H411+H412+SUM(H414:H414)</f>
        <v>10.580000000000002</v>
      </c>
      <c r="H415" s="94"/>
      <c r="J415" s="94">
        <f>K407+K408+K410+K411+K412+SUM(K414:K414)</f>
        <v>165.02</v>
      </c>
      <c r="K415" s="94"/>
      <c r="L415" s="47">
        <f>Source!U101</f>
        <v>0.40327259999999993</v>
      </c>
      <c r="O415" s="27">
        <f>G415</f>
        <v>10.580000000000002</v>
      </c>
      <c r="P415" s="27">
        <f>J415</f>
        <v>165.02</v>
      </c>
      <c r="Q415" s="27">
        <f>L415</f>
        <v>0.40327259999999993</v>
      </c>
      <c r="W415">
        <f>IF(Source!BI101&lt;=1,H407+H408+H410+H411+H412, 0)</f>
        <v>10.580000000000002</v>
      </c>
      <c r="X415">
        <f>IF(Source!BI101=2,H407+H408+H410+H411+H412, 0)</f>
        <v>0</v>
      </c>
      <c r="Y415">
        <f>IF(Source!BI101=3,H407+H408+H410+H411+H412, 0)</f>
        <v>0</v>
      </c>
      <c r="Z415">
        <f>IF(Source!BI101=4,H407+H408+H410+H411+H412, 0)</f>
        <v>0</v>
      </c>
    </row>
    <row r="416" spans="1:26" ht="41.4">
      <c r="A416" s="56" t="str">
        <f>Source!E103</f>
        <v>67</v>
      </c>
      <c r="B416" s="57" t="str">
        <f>Source!F103</f>
        <v>201-0851</v>
      </c>
      <c r="C416" s="57" t="str">
        <f>Source!G103</f>
        <v>Конструкции стальные индивидуальные листовые сварные из стали толщиной 3-10 мм массой 0,1-0,5 т</v>
      </c>
      <c r="D416" s="41" t="str">
        <f>Source!H103</f>
        <v>т</v>
      </c>
      <c r="E416" s="42">
        <f>Source!I103</f>
        <v>7.9399999999999991E-3</v>
      </c>
      <c r="F416" s="43">
        <f>Source!AL103</f>
        <v>10196.700000000001</v>
      </c>
      <c r="G416" s="44" t="str">
        <f>Source!DD103</f>
        <v/>
      </c>
      <c r="H416" s="45">
        <f>ROUND(Source!AC103*Source!I103, 2)</f>
        <v>80.959999999999994</v>
      </c>
      <c r="I416" s="44" t="str">
        <f>Source!BO103</f>
        <v>201-0851</v>
      </c>
      <c r="J416" s="44">
        <f>IF(Source!BC103&lt;&gt; 0, Source!BC103, 1)</f>
        <v>4.8099999999999996</v>
      </c>
      <c r="K416" s="45">
        <f>Source!P103</f>
        <v>389.44</v>
      </c>
      <c r="L416" s="50"/>
      <c r="S416">
        <f>ROUND((Source!FX103/100)*((ROUND(Source!AF103*Source!I103, 2)+ROUND(Source!AE103*Source!I103, 2))), 2)</f>
        <v>0</v>
      </c>
      <c r="T416">
        <f>Source!X103</f>
        <v>0</v>
      </c>
      <c r="U416">
        <f>ROUND((Source!FY103/100)*((ROUND(Source!AF103*Source!I103, 2)+ROUND(Source!AE103*Source!I103, 2))), 2)</f>
        <v>0</v>
      </c>
      <c r="V416">
        <f>Source!Y103</f>
        <v>0</v>
      </c>
    </row>
    <row r="417" spans="1:26" ht="13.8">
      <c r="G417" s="94">
        <f>H416</f>
        <v>80.959999999999994</v>
      </c>
      <c r="H417" s="94"/>
      <c r="J417" s="94">
        <f>K416</f>
        <v>389.44</v>
      </c>
      <c r="K417" s="94"/>
      <c r="L417" s="47">
        <f>Source!U103</f>
        <v>0</v>
      </c>
      <c r="O417" s="27">
        <f>G417</f>
        <v>80.959999999999994</v>
      </c>
      <c r="P417" s="27">
        <f>J417</f>
        <v>389.44</v>
      </c>
      <c r="Q417" s="27">
        <f>L417</f>
        <v>0</v>
      </c>
      <c r="W417">
        <f>IF(Source!BI103&lt;=1,H416, 0)</f>
        <v>80.959999999999994</v>
      </c>
      <c r="X417">
        <f>IF(Source!BI103=2,H416, 0)</f>
        <v>0</v>
      </c>
      <c r="Y417">
        <f>IF(Source!BI103=3,H416, 0)</f>
        <v>0</v>
      </c>
      <c r="Z417">
        <f>IF(Source!BI103=4,H416, 0)</f>
        <v>0</v>
      </c>
    </row>
    <row r="418" spans="1:26" ht="72">
      <c r="A418" s="54" t="str">
        <f>Source!E104</f>
        <v>68</v>
      </c>
      <c r="B418" s="55" t="str">
        <f>Source!F104</f>
        <v>22-05-003-1</v>
      </c>
      <c r="C418" s="55" t="str">
        <f>Source!G104</f>
        <v>Протаскивание в футляр стальных труб диаметром 100 мм</v>
      </c>
      <c r="D418" s="35" t="str">
        <f>Source!H104</f>
        <v>100 м трубы, уложенной в футляр</v>
      </c>
      <c r="E418" s="68">
        <f>Source!I104</f>
        <v>5.7999999999999996E-3</v>
      </c>
      <c r="F418" s="36">
        <f>Source!AL104+Source!AM104+Source!AO104</f>
        <v>1715.53</v>
      </c>
      <c r="G418" s="63"/>
      <c r="H418" s="66"/>
      <c r="I418" s="63" t="str">
        <f>Source!BO104</f>
        <v>22-05-003-1</v>
      </c>
      <c r="J418" s="63"/>
      <c r="K418" s="66"/>
      <c r="L418" s="39"/>
      <c r="S418">
        <f>ROUND((Source!FX104/100)*((ROUND(Source!AF104*Source!I104, 2)+ROUND(Source!AE104*Source!I104, 2))), 2)</f>
        <v>5.72</v>
      </c>
      <c r="T418">
        <f>Source!X104</f>
        <v>100.89</v>
      </c>
      <c r="U418">
        <f>ROUND((Source!FY104/100)*((ROUND(Source!AF104*Source!I104, 2)+ROUND(Source!AE104*Source!I104, 2))), 2)</f>
        <v>3.92</v>
      </c>
      <c r="V418">
        <f>Source!Y104</f>
        <v>69.069999999999993</v>
      </c>
    </row>
    <row r="419" spans="1:26" ht="14.4">
      <c r="A419" s="54"/>
      <c r="B419" s="55"/>
      <c r="C419" s="55" t="s">
        <v>1158</v>
      </c>
      <c r="D419" s="35"/>
      <c r="E419" s="68"/>
      <c r="F419" s="36">
        <f>Source!AO104</f>
        <v>758.76</v>
      </c>
      <c r="G419" s="63" t="str">
        <f>Source!DG104</f>
        <v/>
      </c>
      <c r="H419" s="66">
        <f>ROUND(Source!AF104*Source!I104, 2)</f>
        <v>4.4000000000000004</v>
      </c>
      <c r="I419" s="63"/>
      <c r="J419" s="63">
        <f>IF(Source!BA104&lt;&gt; 0, Source!BA104, 1)</f>
        <v>17.63</v>
      </c>
      <c r="K419" s="66">
        <f>Source!S104</f>
        <v>77.61</v>
      </c>
      <c r="L419" s="39"/>
      <c r="R419">
        <f>H419</f>
        <v>4.4000000000000004</v>
      </c>
    </row>
    <row r="420" spans="1:26" ht="14.4">
      <c r="A420" s="54"/>
      <c r="B420" s="55"/>
      <c r="C420" s="55" t="s">
        <v>549</v>
      </c>
      <c r="D420" s="35"/>
      <c r="E420" s="68"/>
      <c r="F420" s="36">
        <f>Source!AM104</f>
        <v>36.979999999999997</v>
      </c>
      <c r="G420" s="63" t="str">
        <f>Source!DE104</f>
        <v/>
      </c>
      <c r="H420" s="66">
        <f>ROUND(Source!AD104*Source!I104, 2)</f>
        <v>0.21</v>
      </c>
      <c r="I420" s="63"/>
      <c r="J420" s="63">
        <f>IF(Source!BB104&lt;&gt; 0, Source!BB104, 1)</f>
        <v>6.31</v>
      </c>
      <c r="K420" s="66">
        <f>Source!Q104</f>
        <v>1.35</v>
      </c>
      <c r="L420" s="39"/>
    </row>
    <row r="421" spans="1:26" ht="14.4">
      <c r="A421" s="54"/>
      <c r="B421" s="55"/>
      <c r="C421" s="55" t="s">
        <v>1165</v>
      </c>
      <c r="D421" s="35"/>
      <c r="E421" s="68"/>
      <c r="F421" s="36">
        <f>Source!AL104</f>
        <v>919.79</v>
      </c>
      <c r="G421" s="63" t="str">
        <f>Source!DD104</f>
        <v/>
      </c>
      <c r="H421" s="66">
        <f>ROUND(Source!AC104*Source!I104, 2)</f>
        <v>5.34</v>
      </c>
      <c r="I421" s="63"/>
      <c r="J421" s="63">
        <f>IF(Source!BC104&lt;&gt; 0, Source!BC104, 1)</f>
        <v>4.16</v>
      </c>
      <c r="K421" s="66">
        <f>Source!P104</f>
        <v>22.2</v>
      </c>
      <c r="L421" s="39"/>
    </row>
    <row r="422" spans="1:26" ht="14.4">
      <c r="A422" s="54"/>
      <c r="B422" s="55"/>
      <c r="C422" s="55" t="s">
        <v>1159</v>
      </c>
      <c r="D422" s="35" t="s">
        <v>1160</v>
      </c>
      <c r="E422" s="68">
        <f>Source!BZ104</f>
        <v>130</v>
      </c>
      <c r="F422" s="58"/>
      <c r="G422" s="63"/>
      <c r="H422" s="66">
        <f>SUM(S418:S424)</f>
        <v>5.72</v>
      </c>
      <c r="I422" s="40"/>
      <c r="J422" s="64">
        <f>Source!AT104</f>
        <v>130</v>
      </c>
      <c r="K422" s="66">
        <f>SUM(T418:T424)</f>
        <v>100.89</v>
      </c>
      <c r="L422" s="39"/>
    </row>
    <row r="423" spans="1:26" ht="14.4">
      <c r="A423" s="54"/>
      <c r="B423" s="55"/>
      <c r="C423" s="55" t="s">
        <v>1161</v>
      </c>
      <c r="D423" s="35" t="s">
        <v>1160</v>
      </c>
      <c r="E423" s="68">
        <f>Source!CA104</f>
        <v>89</v>
      </c>
      <c r="F423" s="58"/>
      <c r="G423" s="63"/>
      <c r="H423" s="66">
        <f>SUM(U418:U424)</f>
        <v>3.92</v>
      </c>
      <c r="I423" s="40"/>
      <c r="J423" s="64">
        <f>Source!AU104</f>
        <v>89</v>
      </c>
      <c r="K423" s="66">
        <f>SUM(V418:V424)</f>
        <v>69.069999999999993</v>
      </c>
      <c r="L423" s="39"/>
    </row>
    <row r="424" spans="1:26" ht="14.4">
      <c r="A424" s="56"/>
      <c r="B424" s="57"/>
      <c r="C424" s="57" t="s">
        <v>1162</v>
      </c>
      <c r="D424" s="41" t="s">
        <v>1163</v>
      </c>
      <c r="E424" s="42">
        <f>Source!AQ104</f>
        <v>84.4</v>
      </c>
      <c r="F424" s="43"/>
      <c r="G424" s="44" t="str">
        <f>Source!DI104</f>
        <v/>
      </c>
      <c r="H424" s="45"/>
      <c r="I424" s="44"/>
      <c r="J424" s="44"/>
      <c r="K424" s="45"/>
      <c r="L424" s="46">
        <f>Source!U104</f>
        <v>0.48952000000000001</v>
      </c>
    </row>
    <row r="425" spans="1:26" ht="13.8">
      <c r="G425" s="94">
        <f>H419+H420+H421+H422+H423</f>
        <v>19.589999999999996</v>
      </c>
      <c r="H425" s="94"/>
      <c r="J425" s="94">
        <f>K419+K420+K421+K422+K423</f>
        <v>271.12</v>
      </c>
      <c r="K425" s="94"/>
      <c r="L425" s="47">
        <f>Source!U104</f>
        <v>0.48952000000000001</v>
      </c>
      <c r="O425" s="27">
        <f>G425</f>
        <v>19.589999999999996</v>
      </c>
      <c r="P425" s="27">
        <f>J425</f>
        <v>271.12</v>
      </c>
      <c r="Q425" s="27">
        <f>L425</f>
        <v>0.48952000000000001</v>
      </c>
      <c r="W425">
        <f>IF(Source!BI104&lt;=1,H419+H420+H421+H422+H423, 0)</f>
        <v>19.589999999999996</v>
      </c>
      <c r="X425">
        <f>IF(Source!BI104=2,H419+H420+H421+H422+H423, 0)</f>
        <v>0</v>
      </c>
      <c r="Y425">
        <f>IF(Source!BI104=3,H419+H420+H421+H422+H423, 0)</f>
        <v>0</v>
      </c>
      <c r="Z425">
        <f>IF(Source!BI104=4,H419+H420+H421+H422+H423, 0)</f>
        <v>0</v>
      </c>
    </row>
    <row r="426" spans="1:26" ht="27.6">
      <c r="A426" s="54" t="str">
        <f>Source!E105</f>
        <v>69</v>
      </c>
      <c r="B426" s="55" t="str">
        <f>Source!F105</f>
        <v>22-05-004-1</v>
      </c>
      <c r="C426" s="55" t="str">
        <f>Source!G105</f>
        <v>Заделка битумом и прядью концов футляра диаметром 400 мм</v>
      </c>
      <c r="D426" s="35" t="str">
        <f>Source!H105</f>
        <v>1 футляр</v>
      </c>
      <c r="E426" s="68">
        <f>Source!I105</f>
        <v>1</v>
      </c>
      <c r="F426" s="36">
        <f>Source!AL105+Source!AM105+Source!AO105</f>
        <v>224.42</v>
      </c>
      <c r="G426" s="63"/>
      <c r="H426" s="66"/>
      <c r="I426" s="63" t="str">
        <f>Source!BO105</f>
        <v>22-05-004-1</v>
      </c>
      <c r="J426" s="63"/>
      <c r="K426" s="66"/>
      <c r="L426" s="39"/>
      <c r="S426">
        <f>ROUND((Source!FX105/100)*((ROUND(Source!AF105*Source!I105, 2)+ROUND(Source!AE105*Source!I105, 2))), 2)</f>
        <v>15.6</v>
      </c>
      <c r="T426">
        <f>Source!X105</f>
        <v>275.02999999999997</v>
      </c>
      <c r="U426">
        <f>ROUND((Source!FY105/100)*((ROUND(Source!AF105*Source!I105, 2)+ROUND(Source!AE105*Source!I105, 2))), 2)</f>
        <v>10.68</v>
      </c>
      <c r="V426">
        <f>Source!Y105</f>
        <v>188.29</v>
      </c>
    </row>
    <row r="427" spans="1:26" ht="14.4">
      <c r="A427" s="54"/>
      <c r="B427" s="55"/>
      <c r="C427" s="55" t="s">
        <v>1158</v>
      </c>
      <c r="D427" s="35"/>
      <c r="E427" s="68"/>
      <c r="F427" s="36">
        <f>Source!AO105</f>
        <v>24.22</v>
      </c>
      <c r="G427" s="63" t="str">
        <f>Source!DG105</f>
        <v>)*0,5</v>
      </c>
      <c r="H427" s="66">
        <f>ROUND(Source!AF105*Source!I105, 2)</f>
        <v>12</v>
      </c>
      <c r="I427" s="63"/>
      <c r="J427" s="63">
        <f>IF(Source!BA105&lt;&gt; 0, Source!BA105, 1)</f>
        <v>17.63</v>
      </c>
      <c r="K427" s="66">
        <f>Source!S105</f>
        <v>211.56</v>
      </c>
      <c r="L427" s="39"/>
      <c r="R427">
        <f>H427</f>
        <v>12</v>
      </c>
    </row>
    <row r="428" spans="1:26" ht="14.4">
      <c r="A428" s="54"/>
      <c r="B428" s="55"/>
      <c r="C428" s="55" t="s">
        <v>549</v>
      </c>
      <c r="D428" s="35"/>
      <c r="E428" s="68"/>
      <c r="F428" s="36">
        <f>Source!AM105</f>
        <v>48.48</v>
      </c>
      <c r="G428" s="63" t="str">
        <f>Source!DE105</f>
        <v>)*0,5</v>
      </c>
      <c r="H428" s="66">
        <f>ROUND(Source!AD105*Source!I105, 2)</f>
        <v>24</v>
      </c>
      <c r="I428" s="63"/>
      <c r="J428" s="63">
        <f>IF(Source!BB105&lt;&gt; 0, Source!BB105, 1)</f>
        <v>4.71</v>
      </c>
      <c r="K428" s="66">
        <f>Source!Q105</f>
        <v>113.04</v>
      </c>
      <c r="L428" s="39"/>
    </row>
    <row r="429" spans="1:26" ht="14.4">
      <c r="A429" s="54"/>
      <c r="B429" s="55"/>
      <c r="C429" s="55" t="s">
        <v>1165</v>
      </c>
      <c r="D429" s="35"/>
      <c r="E429" s="68"/>
      <c r="F429" s="36">
        <f>Source!AL105</f>
        <v>151.72</v>
      </c>
      <c r="G429" s="63" t="str">
        <f>Source!DD105</f>
        <v>)*0,5</v>
      </c>
      <c r="H429" s="66">
        <f>ROUND(Source!AC105*Source!I105, 2)</f>
        <v>76</v>
      </c>
      <c r="I429" s="63"/>
      <c r="J429" s="63">
        <f>IF(Source!BC105&lt;&gt; 0, Source!BC105, 1)</f>
        <v>3.95</v>
      </c>
      <c r="K429" s="66">
        <f>Source!P105</f>
        <v>300.2</v>
      </c>
      <c r="L429" s="39"/>
    </row>
    <row r="430" spans="1:26" ht="14.4">
      <c r="A430" s="54"/>
      <c r="B430" s="55"/>
      <c r="C430" s="55" t="s">
        <v>1159</v>
      </c>
      <c r="D430" s="35" t="s">
        <v>1160</v>
      </c>
      <c r="E430" s="68">
        <f>Source!BZ105</f>
        <v>130</v>
      </c>
      <c r="F430" s="58"/>
      <c r="G430" s="63"/>
      <c r="H430" s="66">
        <f>SUM(S426:S432)</f>
        <v>15.6</v>
      </c>
      <c r="I430" s="40"/>
      <c r="J430" s="64">
        <f>Source!AT105</f>
        <v>130</v>
      </c>
      <c r="K430" s="66">
        <f>SUM(T426:T432)</f>
        <v>275.02999999999997</v>
      </c>
      <c r="L430" s="39"/>
    </row>
    <row r="431" spans="1:26" ht="14.4">
      <c r="A431" s="54"/>
      <c r="B431" s="55"/>
      <c r="C431" s="55" t="s">
        <v>1161</v>
      </c>
      <c r="D431" s="35" t="s">
        <v>1160</v>
      </c>
      <c r="E431" s="68">
        <f>Source!CA105</f>
        <v>89</v>
      </c>
      <c r="F431" s="58"/>
      <c r="G431" s="63"/>
      <c r="H431" s="66">
        <f>SUM(U426:U432)</f>
        <v>10.68</v>
      </c>
      <c r="I431" s="40"/>
      <c r="J431" s="64">
        <f>Source!AU105</f>
        <v>89</v>
      </c>
      <c r="K431" s="66">
        <f>SUM(V426:V432)</f>
        <v>188.29</v>
      </c>
      <c r="L431" s="39"/>
    </row>
    <row r="432" spans="1:26" ht="14.4">
      <c r="A432" s="56"/>
      <c r="B432" s="57"/>
      <c r="C432" s="57" t="s">
        <v>1162</v>
      </c>
      <c r="D432" s="41" t="s">
        <v>1163</v>
      </c>
      <c r="E432" s="42">
        <f>Source!AQ105</f>
        <v>2.89</v>
      </c>
      <c r="F432" s="43"/>
      <c r="G432" s="44" t="str">
        <f>Source!DI105</f>
        <v>)*0,5</v>
      </c>
      <c r="H432" s="45"/>
      <c r="I432" s="44"/>
      <c r="J432" s="44"/>
      <c r="K432" s="45"/>
      <c r="L432" s="46">
        <f>Source!U105</f>
        <v>1.4450000000000001</v>
      </c>
    </row>
    <row r="433" spans="1:26" ht="13.8">
      <c r="G433" s="94">
        <f>H427+H428+H429+H430+H431</f>
        <v>138.28</v>
      </c>
      <c r="H433" s="94"/>
      <c r="J433" s="94">
        <f>K427+K428+K429+K430+K431</f>
        <v>1088.1199999999999</v>
      </c>
      <c r="K433" s="94"/>
      <c r="L433" s="47">
        <f>Source!U105</f>
        <v>1.4450000000000001</v>
      </c>
      <c r="O433" s="27">
        <f>G433</f>
        <v>138.28</v>
      </c>
      <c r="P433" s="27">
        <f>J433</f>
        <v>1088.1199999999999</v>
      </c>
      <c r="Q433" s="27">
        <f>L433</f>
        <v>1.4450000000000001</v>
      </c>
      <c r="W433">
        <f>IF(Source!BI105&lt;=1,H427+H428+H429+H430+H431, 0)</f>
        <v>138.28</v>
      </c>
      <c r="X433">
        <f>IF(Source!BI105=2,H427+H428+H429+H430+H431, 0)</f>
        <v>0</v>
      </c>
      <c r="Y433">
        <f>IF(Source!BI105=3,H427+H428+H429+H430+H431, 0)</f>
        <v>0</v>
      </c>
      <c r="Z433">
        <f>IF(Source!BI105=4,H427+H428+H429+H430+H431, 0)</f>
        <v>0</v>
      </c>
    </row>
    <row r="434" spans="1:26" ht="43.2">
      <c r="A434" s="54" t="str">
        <f>Source!E107</f>
        <v>70</v>
      </c>
      <c r="B434" s="55" t="str">
        <f>Source!F107</f>
        <v>23-01-001-1</v>
      </c>
      <c r="C434" s="55" t="str">
        <f>Source!G107</f>
        <v>Устройство основания под трубопроводы песчаного</v>
      </c>
      <c r="D434" s="35" t="str">
        <f>Source!H107</f>
        <v>10 м3 основания</v>
      </c>
      <c r="E434" s="68">
        <f>Source!I107</f>
        <v>3.2</v>
      </c>
      <c r="F434" s="36">
        <f>Source!AL107+Source!AM107+Source!AO107</f>
        <v>823.36</v>
      </c>
      <c r="G434" s="63"/>
      <c r="H434" s="66"/>
      <c r="I434" s="63" t="str">
        <f>Source!BO107</f>
        <v>23-01-001-1</v>
      </c>
      <c r="J434" s="63"/>
      <c r="K434" s="66"/>
      <c r="L434" s="39"/>
      <c r="S434">
        <f>ROUND((Source!FX107/100)*((ROUND(Source!AF107*Source!I107, 2)+ROUND(Source!AE107*Source!I107, 2))), 2)</f>
        <v>336.96</v>
      </c>
      <c r="T434">
        <f>Source!X107</f>
        <v>5940.61</v>
      </c>
      <c r="U434">
        <f>ROUND((Source!FY107/100)*((ROUND(Source!AF107*Source!I107, 2)+ROUND(Source!AE107*Source!I107, 2))), 2)</f>
        <v>230.69</v>
      </c>
      <c r="V434">
        <f>Source!Y107</f>
        <v>4067.03</v>
      </c>
    </row>
    <row r="435" spans="1:26" ht="14.4">
      <c r="A435" s="54"/>
      <c r="B435" s="55"/>
      <c r="C435" s="55" t="s">
        <v>1158</v>
      </c>
      <c r="D435" s="35"/>
      <c r="E435" s="68"/>
      <c r="F435" s="36">
        <f>Source!AO107</f>
        <v>77.83</v>
      </c>
      <c r="G435" s="63" t="str">
        <f>Source!DG107</f>
        <v/>
      </c>
      <c r="H435" s="66">
        <f>ROUND(Source!AF107*Source!I107, 2)</f>
        <v>249.6</v>
      </c>
      <c r="I435" s="63"/>
      <c r="J435" s="63">
        <f>IF(Source!BA107&lt;&gt; 0, Source!BA107, 1)</f>
        <v>17.63</v>
      </c>
      <c r="K435" s="66">
        <f>Source!S107</f>
        <v>4400.45</v>
      </c>
      <c r="L435" s="39"/>
      <c r="R435">
        <f>H435</f>
        <v>249.6</v>
      </c>
    </row>
    <row r="436" spans="1:26" ht="14.4">
      <c r="A436" s="54"/>
      <c r="B436" s="55"/>
      <c r="C436" s="55" t="s">
        <v>549</v>
      </c>
      <c r="D436" s="35"/>
      <c r="E436" s="68"/>
      <c r="F436" s="36">
        <f>Source!AM107</f>
        <v>30.53</v>
      </c>
      <c r="G436" s="63" t="str">
        <f>Source!DE107</f>
        <v/>
      </c>
      <c r="H436" s="66">
        <f>ROUND(Source!AD107*Source!I107, 2)</f>
        <v>96</v>
      </c>
      <c r="I436" s="63"/>
      <c r="J436" s="63">
        <f>IF(Source!BB107&lt;&gt; 0, Source!BB107, 1)</f>
        <v>6.99</v>
      </c>
      <c r="K436" s="66">
        <f>Source!Q107</f>
        <v>671.04</v>
      </c>
      <c r="L436" s="39"/>
    </row>
    <row r="437" spans="1:26" ht="14.4">
      <c r="A437" s="54"/>
      <c r="B437" s="55"/>
      <c r="C437" s="55" t="s">
        <v>1164</v>
      </c>
      <c r="D437" s="35"/>
      <c r="E437" s="68"/>
      <c r="F437" s="36">
        <f>Source!AN107</f>
        <v>3.15</v>
      </c>
      <c r="G437" s="63" t="str">
        <f>Source!DF107</f>
        <v/>
      </c>
      <c r="H437" s="48">
        <f>ROUND(Source!AE107*Source!I107, 2)</f>
        <v>9.6</v>
      </c>
      <c r="I437" s="63"/>
      <c r="J437" s="63">
        <f>IF(Source!BS107&lt;&gt; 0, Source!BS107, 1)</f>
        <v>17.63</v>
      </c>
      <c r="K437" s="48">
        <f>Source!R107</f>
        <v>169.25</v>
      </c>
      <c r="L437" s="39"/>
      <c r="R437">
        <f>H437</f>
        <v>9.6</v>
      </c>
    </row>
    <row r="438" spans="1:26" ht="14.4">
      <c r="A438" s="54"/>
      <c r="B438" s="55"/>
      <c r="C438" s="55" t="s">
        <v>1165</v>
      </c>
      <c r="D438" s="35"/>
      <c r="E438" s="68"/>
      <c r="F438" s="36">
        <f>Source!AL107</f>
        <v>715</v>
      </c>
      <c r="G438" s="63" t="str">
        <f>Source!DD107</f>
        <v/>
      </c>
      <c r="H438" s="66">
        <f>ROUND(Source!AC107*Source!I107, 2)</f>
        <v>2288</v>
      </c>
      <c r="I438" s="63"/>
      <c r="J438" s="63">
        <f>IF(Source!BC107&lt;&gt; 0, Source!BC107, 1)</f>
        <v>7.44</v>
      </c>
      <c r="K438" s="66">
        <f>Source!P107</f>
        <v>17022.72</v>
      </c>
      <c r="L438" s="39"/>
    </row>
    <row r="439" spans="1:26" ht="14.4">
      <c r="A439" s="54"/>
      <c r="B439" s="55"/>
      <c r="C439" s="55" t="s">
        <v>1159</v>
      </c>
      <c r="D439" s="35" t="s">
        <v>1160</v>
      </c>
      <c r="E439" s="68">
        <f>Source!BZ107</f>
        <v>130</v>
      </c>
      <c r="F439" s="58"/>
      <c r="G439" s="63"/>
      <c r="H439" s="66">
        <f>SUM(S434:S441)</f>
        <v>336.96</v>
      </c>
      <c r="I439" s="40"/>
      <c r="J439" s="64">
        <f>Source!AT107</f>
        <v>130</v>
      </c>
      <c r="K439" s="66">
        <f>SUM(T434:T441)</f>
        <v>5940.61</v>
      </c>
      <c r="L439" s="39"/>
    </row>
    <row r="440" spans="1:26" ht="14.4">
      <c r="A440" s="54"/>
      <c r="B440" s="55"/>
      <c r="C440" s="55" t="s">
        <v>1161</v>
      </c>
      <c r="D440" s="35" t="s">
        <v>1160</v>
      </c>
      <c r="E440" s="68">
        <f>Source!CA107</f>
        <v>89</v>
      </c>
      <c r="F440" s="58"/>
      <c r="G440" s="63"/>
      <c r="H440" s="66">
        <f>SUM(U434:U441)</f>
        <v>230.69</v>
      </c>
      <c r="I440" s="40"/>
      <c r="J440" s="64">
        <f>Source!AU107</f>
        <v>89</v>
      </c>
      <c r="K440" s="66">
        <f>SUM(V434:V441)</f>
        <v>4067.03</v>
      </c>
      <c r="L440" s="39"/>
    </row>
    <row r="441" spans="1:26" ht="14.4">
      <c r="A441" s="56"/>
      <c r="B441" s="57"/>
      <c r="C441" s="57" t="s">
        <v>1162</v>
      </c>
      <c r="D441" s="41" t="s">
        <v>1163</v>
      </c>
      <c r="E441" s="42">
        <f>Source!AQ107</f>
        <v>10.199999999999999</v>
      </c>
      <c r="F441" s="43"/>
      <c r="G441" s="44" t="str">
        <f>Source!DI107</f>
        <v/>
      </c>
      <c r="H441" s="45"/>
      <c r="I441" s="44"/>
      <c r="J441" s="44"/>
      <c r="K441" s="45"/>
      <c r="L441" s="46">
        <f>Source!U107</f>
        <v>32.64</v>
      </c>
    </row>
    <row r="442" spans="1:26" ht="13.8">
      <c r="G442" s="94">
        <f>H435+H436+H438+H439+H440</f>
        <v>3201.25</v>
      </c>
      <c r="H442" s="94"/>
      <c r="J442" s="94">
        <f>K435+K436+K438+K439+K440</f>
        <v>32101.85</v>
      </c>
      <c r="K442" s="94"/>
      <c r="L442" s="47">
        <f>Source!U107</f>
        <v>32.64</v>
      </c>
      <c r="O442" s="27">
        <f>G442</f>
        <v>3201.25</v>
      </c>
      <c r="P442" s="27">
        <f>J442</f>
        <v>32101.85</v>
      </c>
      <c r="Q442" s="27">
        <f>L442</f>
        <v>32.64</v>
      </c>
      <c r="W442">
        <f>IF(Source!BI107&lt;=1,H435+H436+H438+H439+H440, 0)</f>
        <v>3201.25</v>
      </c>
      <c r="X442">
        <f>IF(Source!BI107=2,H435+H436+H438+H439+H440, 0)</f>
        <v>0</v>
      </c>
      <c r="Y442">
        <f>IF(Source!BI107=3,H435+H436+H438+H439+H440, 0)</f>
        <v>0</v>
      </c>
      <c r="Z442">
        <f>IF(Source!BI107=4,H435+H436+H438+H439+H440, 0)</f>
        <v>0</v>
      </c>
    </row>
    <row r="443" spans="1:26" ht="100.8">
      <c r="A443" s="54" t="str">
        <f>Source!E108</f>
        <v>71</v>
      </c>
      <c r="B443" s="55" t="str">
        <f>Source!F108</f>
        <v>06-01-001-1</v>
      </c>
      <c r="C443" s="55" t="str">
        <f>Source!G108</f>
        <v>Устройство бетонной подготовки</v>
      </c>
      <c r="D443" s="35" t="str">
        <f>Source!H108</f>
        <v>100 м3 бетона, бутобетона и железобетона в деле</v>
      </c>
      <c r="E443" s="68">
        <f>Source!I108</f>
        <v>1E-3</v>
      </c>
      <c r="F443" s="36">
        <f>Source!AL108+Source!AM108+Source!AO108</f>
        <v>57993.119999999995</v>
      </c>
      <c r="G443" s="63"/>
      <c r="H443" s="66"/>
      <c r="I443" s="63" t="str">
        <f>Source!BO108</f>
        <v>06-01-001-1</v>
      </c>
      <c r="J443" s="63"/>
      <c r="K443" s="66"/>
      <c r="L443" s="39"/>
      <c r="S443">
        <f>ROUND((Source!FX108/100)*((ROUND(Source!AF108*Source!I108, 2)+ROUND(Source!AE108*Source!I108, 2))), 2)</f>
        <v>1.61</v>
      </c>
      <c r="T443">
        <f>Source!X108</f>
        <v>28.32</v>
      </c>
      <c r="U443">
        <f>ROUND((Source!FY108/100)*((ROUND(Source!AF108*Source!I108, 2)+ROUND(Source!AE108*Source!I108, 2))), 2)</f>
        <v>0.99</v>
      </c>
      <c r="V443">
        <f>Source!Y108</f>
        <v>17.53</v>
      </c>
    </row>
    <row r="444" spans="1:26" ht="14.4">
      <c r="A444" s="54"/>
      <c r="B444" s="55"/>
      <c r="C444" s="55" t="s">
        <v>1158</v>
      </c>
      <c r="D444" s="35"/>
      <c r="E444" s="68"/>
      <c r="F444" s="36">
        <f>Source!AO108</f>
        <v>1312.2</v>
      </c>
      <c r="G444" s="63" t="str">
        <f>Source!DG108</f>
        <v/>
      </c>
      <c r="H444" s="66">
        <f>ROUND(Source!AF108*Source!I108, 2)</f>
        <v>1.31</v>
      </c>
      <c r="I444" s="63"/>
      <c r="J444" s="63">
        <f>IF(Source!BA108&lt;&gt; 0, Source!BA108, 1)</f>
        <v>17.63</v>
      </c>
      <c r="K444" s="66">
        <f>Source!S108</f>
        <v>23.13</v>
      </c>
      <c r="L444" s="39"/>
      <c r="R444">
        <f>H444</f>
        <v>1.31</v>
      </c>
    </row>
    <row r="445" spans="1:26" ht="14.4">
      <c r="A445" s="54"/>
      <c r="B445" s="55"/>
      <c r="C445" s="55" t="s">
        <v>549</v>
      </c>
      <c r="D445" s="35"/>
      <c r="E445" s="68"/>
      <c r="F445" s="36">
        <f>Source!AM108</f>
        <v>1906.43</v>
      </c>
      <c r="G445" s="63" t="str">
        <f>Source!DE108</f>
        <v/>
      </c>
      <c r="H445" s="66">
        <f>ROUND(Source!AD108*Source!I108, 2)</f>
        <v>1.91</v>
      </c>
      <c r="I445" s="63"/>
      <c r="J445" s="63">
        <f>IF(Source!BB108&lt;&gt; 0, Source!BB108, 1)</f>
        <v>6.17</v>
      </c>
      <c r="K445" s="66">
        <f>Source!Q108</f>
        <v>11.77</v>
      </c>
      <c r="L445" s="39"/>
    </row>
    <row r="446" spans="1:26" ht="14.4">
      <c r="A446" s="54"/>
      <c r="B446" s="55"/>
      <c r="C446" s="55" t="s">
        <v>1164</v>
      </c>
      <c r="D446" s="35"/>
      <c r="E446" s="68"/>
      <c r="F446" s="36">
        <f>Source!AN108</f>
        <v>217.8</v>
      </c>
      <c r="G446" s="63" t="str">
        <f>Source!DF108</f>
        <v/>
      </c>
      <c r="H446" s="48">
        <f>ROUND(Source!AE108*Source!I108, 2)</f>
        <v>0.22</v>
      </c>
      <c r="I446" s="63"/>
      <c r="J446" s="63">
        <f>IF(Source!BS108&lt;&gt; 0, Source!BS108, 1)</f>
        <v>17.63</v>
      </c>
      <c r="K446" s="48">
        <f>Source!R108</f>
        <v>3.84</v>
      </c>
      <c r="L446" s="39"/>
      <c r="R446">
        <f>H446</f>
        <v>0.22</v>
      </c>
    </row>
    <row r="447" spans="1:26" ht="14.4">
      <c r="A447" s="54"/>
      <c r="B447" s="55"/>
      <c r="C447" s="55" t="s">
        <v>1165</v>
      </c>
      <c r="D447" s="35"/>
      <c r="E447" s="68"/>
      <c r="F447" s="36">
        <f>Source!AL108</f>
        <v>54774.49</v>
      </c>
      <c r="G447" s="63" t="str">
        <f>Source!DD108</f>
        <v/>
      </c>
      <c r="H447" s="66">
        <f>ROUND(Source!AC108*Source!I108, 2)</f>
        <v>54.77</v>
      </c>
      <c r="I447" s="63"/>
      <c r="J447" s="63">
        <f>IF(Source!BC108&lt;&gt; 0, Source!BC108, 1)</f>
        <v>6.23</v>
      </c>
      <c r="K447" s="66">
        <f>Source!P108</f>
        <v>341.24</v>
      </c>
      <c r="L447" s="39"/>
    </row>
    <row r="448" spans="1:26" ht="14.4">
      <c r="A448" s="54"/>
      <c r="B448" s="55"/>
      <c r="C448" s="55" t="s">
        <v>1159</v>
      </c>
      <c r="D448" s="35" t="s">
        <v>1160</v>
      </c>
      <c r="E448" s="68">
        <f>Source!BZ108</f>
        <v>105</v>
      </c>
      <c r="F448" s="58"/>
      <c r="G448" s="63"/>
      <c r="H448" s="66">
        <f>SUM(S443:S450)</f>
        <v>1.61</v>
      </c>
      <c r="I448" s="40"/>
      <c r="J448" s="64">
        <f>Source!AT108</f>
        <v>105</v>
      </c>
      <c r="K448" s="66">
        <f>SUM(T443:T450)</f>
        <v>28.32</v>
      </c>
      <c r="L448" s="39"/>
    </row>
    <row r="449" spans="1:26" ht="14.4">
      <c r="A449" s="54"/>
      <c r="B449" s="55"/>
      <c r="C449" s="55" t="s">
        <v>1161</v>
      </c>
      <c r="D449" s="35" t="s">
        <v>1160</v>
      </c>
      <c r="E449" s="68">
        <f>Source!CA108</f>
        <v>65</v>
      </c>
      <c r="F449" s="58"/>
      <c r="G449" s="63"/>
      <c r="H449" s="66">
        <f>SUM(U443:U450)</f>
        <v>0.99</v>
      </c>
      <c r="I449" s="40"/>
      <c r="J449" s="64">
        <f>Source!AU108</f>
        <v>65</v>
      </c>
      <c r="K449" s="66">
        <f>SUM(V443:V450)</f>
        <v>17.53</v>
      </c>
      <c r="L449" s="39"/>
    </row>
    <row r="450" spans="1:26" ht="14.4">
      <c r="A450" s="56"/>
      <c r="B450" s="57"/>
      <c r="C450" s="57" t="s">
        <v>1162</v>
      </c>
      <c r="D450" s="41" t="s">
        <v>1163</v>
      </c>
      <c r="E450" s="42">
        <f>Source!AQ108</f>
        <v>180</v>
      </c>
      <c r="F450" s="43"/>
      <c r="G450" s="44" t="str">
        <f>Source!DI108</f>
        <v/>
      </c>
      <c r="H450" s="45"/>
      <c r="I450" s="44"/>
      <c r="J450" s="44"/>
      <c r="K450" s="45"/>
      <c r="L450" s="46">
        <f>Source!U108</f>
        <v>0.18</v>
      </c>
    </row>
    <row r="451" spans="1:26" ht="13.8">
      <c r="G451" s="94">
        <f>H444+H445+H447+H448+H449</f>
        <v>60.59</v>
      </c>
      <c r="H451" s="94"/>
      <c r="J451" s="94">
        <f>K444+K445+K447+K448+K449</f>
        <v>421.99</v>
      </c>
      <c r="K451" s="94"/>
      <c r="L451" s="47">
        <f>Source!U108</f>
        <v>0.18</v>
      </c>
      <c r="O451" s="27">
        <f>G451</f>
        <v>60.59</v>
      </c>
      <c r="P451" s="27">
        <f>J451</f>
        <v>421.99</v>
      </c>
      <c r="Q451" s="27">
        <f>L451</f>
        <v>0.18</v>
      </c>
      <c r="W451">
        <f>IF(Source!BI108&lt;=1,H444+H445+H447+H448+H449, 0)</f>
        <v>60.59</v>
      </c>
      <c r="X451">
        <f>IF(Source!BI108=2,H444+H445+H447+H448+H449, 0)</f>
        <v>0</v>
      </c>
      <c r="Y451">
        <f>IF(Source!BI108=3,H444+H445+H447+H448+H449, 0)</f>
        <v>0</v>
      </c>
      <c r="Z451">
        <f>IF(Source!BI108=4,H444+H445+H447+H448+H449, 0)</f>
        <v>0</v>
      </c>
    </row>
    <row r="452" spans="1:26" ht="14.4">
      <c r="C452" s="32" t="str">
        <f>Source!G109</f>
        <v>футляр</v>
      </c>
    </row>
    <row r="453" spans="1:26" ht="43.2">
      <c r="A453" s="54" t="str">
        <f>Source!E110</f>
        <v>72</v>
      </c>
      <c r="B453" s="55" t="str">
        <f>Source!F110</f>
        <v>24-02-034-1</v>
      </c>
      <c r="C453" s="55" t="str">
        <f>Source!G110</f>
        <v>Укладка газопроводов из одиночных полиэтиленовых труб в траншею, диаметр газопровода до 110 мм</v>
      </c>
      <c r="D453" s="35" t="str">
        <f>Source!H110</f>
        <v>100 м газопровода</v>
      </c>
      <c r="E453" s="68">
        <f>Source!I110</f>
        <v>0.09</v>
      </c>
      <c r="F453" s="36">
        <f>Source!AL110+Source!AM110+Source!AO110</f>
        <v>6587.45</v>
      </c>
      <c r="G453" s="63"/>
      <c r="H453" s="66"/>
      <c r="I453" s="63" t="str">
        <f>Source!BO110</f>
        <v>24-02-034-1</v>
      </c>
      <c r="J453" s="63"/>
      <c r="K453" s="66"/>
      <c r="L453" s="39"/>
      <c r="S453">
        <f>ROUND((Source!FX110/100)*((ROUND(Source!AF110*Source!I110, 2)+ROUND(Source!AE110*Source!I110, 2))), 2)</f>
        <v>0.94</v>
      </c>
      <c r="T453">
        <f>Source!X110</f>
        <v>16.5</v>
      </c>
      <c r="U453">
        <f>ROUND((Source!FY110/100)*((ROUND(Source!AF110*Source!I110, 2)+ROUND(Source!AE110*Source!I110, 2))), 2)</f>
        <v>0.64</v>
      </c>
      <c r="V453">
        <f>Source!Y110</f>
        <v>11.29</v>
      </c>
    </row>
    <row r="454" spans="1:26" ht="14.4">
      <c r="A454" s="54"/>
      <c r="B454" s="55"/>
      <c r="C454" s="55" t="s">
        <v>1158</v>
      </c>
      <c r="D454" s="35"/>
      <c r="E454" s="68"/>
      <c r="F454" s="36">
        <f>Source!AO110</f>
        <v>8.4499999999999993</v>
      </c>
      <c r="G454" s="63" t="str">
        <f>Source!DG110</f>
        <v/>
      </c>
      <c r="H454" s="66">
        <f>ROUND(Source!AF110*Source!I110, 2)</f>
        <v>0.72</v>
      </c>
      <c r="I454" s="63"/>
      <c r="J454" s="63">
        <f>IF(Source!BA110&lt;&gt; 0, Source!BA110, 1)</f>
        <v>17.63</v>
      </c>
      <c r="K454" s="66">
        <f>Source!S110</f>
        <v>12.69</v>
      </c>
      <c r="L454" s="39"/>
      <c r="R454">
        <f>H454</f>
        <v>0.72</v>
      </c>
    </row>
    <row r="455" spans="1:26" ht="14.4">
      <c r="A455" s="54"/>
      <c r="B455" s="55"/>
      <c r="C455" s="55" t="s">
        <v>1165</v>
      </c>
      <c r="D455" s="35"/>
      <c r="E455" s="68"/>
      <c r="F455" s="36">
        <f>Source!AL110</f>
        <v>6579</v>
      </c>
      <c r="G455" s="63" t="str">
        <f>Source!DD110</f>
        <v/>
      </c>
      <c r="H455" s="66">
        <f>ROUND(Source!AC110*Source!I110, 2)</f>
        <v>592.11</v>
      </c>
      <c r="I455" s="63"/>
      <c r="J455" s="63">
        <f>IF(Source!BC110&lt;&gt; 0, Source!BC110, 1)</f>
        <v>3.28</v>
      </c>
      <c r="K455" s="66">
        <f>Source!P110</f>
        <v>1942.12</v>
      </c>
      <c r="L455" s="39"/>
    </row>
    <row r="456" spans="1:26" ht="14.4">
      <c r="A456" s="54"/>
      <c r="B456" s="55"/>
      <c r="C456" s="55" t="s">
        <v>1159</v>
      </c>
      <c r="D456" s="35" t="s">
        <v>1160</v>
      </c>
      <c r="E456" s="68">
        <f>Source!BZ110</f>
        <v>130</v>
      </c>
      <c r="F456" s="58"/>
      <c r="G456" s="63"/>
      <c r="H456" s="66">
        <f>SUM(S453:S458)</f>
        <v>0.94</v>
      </c>
      <c r="I456" s="40"/>
      <c r="J456" s="64">
        <f>Source!AT110</f>
        <v>130</v>
      </c>
      <c r="K456" s="66">
        <f>SUM(T453:T458)</f>
        <v>16.5</v>
      </c>
      <c r="L456" s="39"/>
    </row>
    <row r="457" spans="1:26" ht="14.4">
      <c r="A457" s="54"/>
      <c r="B457" s="55"/>
      <c r="C457" s="55" t="s">
        <v>1161</v>
      </c>
      <c r="D457" s="35" t="s">
        <v>1160</v>
      </c>
      <c r="E457" s="68">
        <f>Source!CA110</f>
        <v>89</v>
      </c>
      <c r="F457" s="58"/>
      <c r="G457" s="63"/>
      <c r="H457" s="66">
        <f>SUM(U453:U458)</f>
        <v>0.64</v>
      </c>
      <c r="I457" s="40"/>
      <c r="J457" s="64">
        <f>Source!AU110</f>
        <v>89</v>
      </c>
      <c r="K457" s="66">
        <f>SUM(V453:V458)</f>
        <v>11.29</v>
      </c>
      <c r="L457" s="39"/>
    </row>
    <row r="458" spans="1:26" ht="14.4">
      <c r="A458" s="56"/>
      <c r="B458" s="57"/>
      <c r="C458" s="57" t="s">
        <v>1162</v>
      </c>
      <c r="D458" s="41" t="s">
        <v>1163</v>
      </c>
      <c r="E458" s="42">
        <f>Source!AQ110</f>
        <v>1.02</v>
      </c>
      <c r="F458" s="43"/>
      <c r="G458" s="44" t="str">
        <f>Source!DI110</f>
        <v/>
      </c>
      <c r="H458" s="45"/>
      <c r="I458" s="44"/>
      <c r="J458" s="44"/>
      <c r="K458" s="45"/>
      <c r="L458" s="46">
        <f>Source!U110</f>
        <v>9.1799999999999993E-2</v>
      </c>
    </row>
    <row r="459" spans="1:26" ht="13.8">
      <c r="G459" s="94">
        <f>H454+H455+H456+H457</f>
        <v>594.41000000000008</v>
      </c>
      <c r="H459" s="94"/>
      <c r="J459" s="94">
        <f>K454+K455+K456+K457</f>
        <v>1982.6</v>
      </c>
      <c r="K459" s="94"/>
      <c r="L459" s="47">
        <f>Source!U110</f>
        <v>9.1799999999999993E-2</v>
      </c>
      <c r="O459" s="27">
        <f>G459</f>
        <v>594.41000000000008</v>
      </c>
      <c r="P459" s="27">
        <f>J459</f>
        <v>1982.6</v>
      </c>
      <c r="Q459" s="27">
        <f>L459</f>
        <v>9.1799999999999993E-2</v>
      </c>
      <c r="W459">
        <f>IF(Source!BI110&lt;=1,H454+H455+H456+H457, 0)</f>
        <v>594.41000000000008</v>
      </c>
      <c r="X459">
        <f>IF(Source!BI110=2,H454+H455+H456+H457, 0)</f>
        <v>0</v>
      </c>
      <c r="Y459">
        <f>IF(Source!BI110=3,H454+H455+H456+H457, 0)</f>
        <v>0</v>
      </c>
      <c r="Z459">
        <f>IF(Source!BI110=4,H454+H455+H456+H457, 0)</f>
        <v>0</v>
      </c>
    </row>
    <row r="460" spans="1:26" ht="41.4">
      <c r="A460" s="54" t="str">
        <f>Source!E111</f>
        <v>73</v>
      </c>
      <c r="B460" s="55" t="str">
        <f>Source!F111</f>
        <v>507-0595</v>
      </c>
      <c r="C460" s="55" t="str">
        <f>Source!G111</f>
        <v>Трубы напорные из полиэтилена низкого давления среднего типа, наружным диаметром 110 мм</v>
      </c>
      <c r="D460" s="35" t="str">
        <f>Source!H111</f>
        <v>10 м</v>
      </c>
      <c r="E460" s="68">
        <f>Source!I111</f>
        <v>-0.91800000000000004</v>
      </c>
      <c r="F460" s="36">
        <f>Source!AL111</f>
        <v>645</v>
      </c>
      <c r="G460" s="63" t="str">
        <f>Source!DD111</f>
        <v/>
      </c>
      <c r="H460" s="66">
        <f>ROUND(Source!AC111*Source!I111, 2)</f>
        <v>-592.11</v>
      </c>
      <c r="I460" s="63" t="str">
        <f>Source!BO111</f>
        <v>507-0595</v>
      </c>
      <c r="J460" s="63">
        <f>IF(Source!BC111&lt;&gt; 0, Source!BC111, 1)</f>
        <v>3.28</v>
      </c>
      <c r="K460" s="66">
        <f>Source!P111</f>
        <v>-1942.12</v>
      </c>
      <c r="L460" s="39"/>
      <c r="S460">
        <f>ROUND((Source!FX111/100)*((ROUND(Source!AF111*Source!I111, 2)+ROUND(Source!AE111*Source!I111, 2))), 2)</f>
        <v>0</v>
      </c>
      <c r="T460">
        <f>Source!X111</f>
        <v>0</v>
      </c>
      <c r="U460">
        <f>ROUND((Source!FY111/100)*((ROUND(Source!AF111*Source!I111, 2)+ROUND(Source!AE111*Source!I111, 2))), 2)</f>
        <v>0</v>
      </c>
      <c r="V460">
        <f>Source!Y111</f>
        <v>0</v>
      </c>
    </row>
    <row r="461" spans="1:26">
      <c r="A461" s="29"/>
      <c r="B461" s="29"/>
      <c r="C461" s="30" t="str">
        <f>"Объем: "&amp;Source!I111&amp;"="&amp;Source!I110&amp;"*"&amp;"-"&amp;"10,2"</f>
        <v>Объем: -0,918=0,09*-10,2</v>
      </c>
      <c r="D461" s="29"/>
      <c r="E461" s="29"/>
      <c r="F461" s="29"/>
      <c r="G461" s="29"/>
      <c r="H461" s="29"/>
      <c r="I461" s="29"/>
      <c r="J461" s="29"/>
      <c r="K461" s="29"/>
      <c r="L461" s="29"/>
    </row>
    <row r="462" spans="1:26" ht="13.8">
      <c r="G462" s="94">
        <f>H460</f>
        <v>-592.11</v>
      </c>
      <c r="H462" s="94"/>
      <c r="J462" s="94">
        <f>K460</f>
        <v>-1942.12</v>
      </c>
      <c r="K462" s="94"/>
      <c r="L462" s="47">
        <f>Source!U111</f>
        <v>0</v>
      </c>
      <c r="O462" s="27">
        <f>G462</f>
        <v>-592.11</v>
      </c>
      <c r="P462" s="27">
        <f>J462</f>
        <v>-1942.12</v>
      </c>
      <c r="Q462" s="27">
        <f>L462</f>
        <v>0</v>
      </c>
      <c r="W462">
        <f>IF(Source!BI111&lt;=1,H460, 0)</f>
        <v>0</v>
      </c>
      <c r="X462">
        <f>IF(Source!BI111=2,H460, 0)</f>
        <v>-592.11</v>
      </c>
      <c r="Y462">
        <f>IF(Source!BI111=3,H460, 0)</f>
        <v>0</v>
      </c>
      <c r="Z462">
        <f>IF(Source!BI111=4,H460, 0)</f>
        <v>0</v>
      </c>
    </row>
    <row r="463" spans="1:26" ht="55.2">
      <c r="A463" s="56" t="str">
        <f>Source!E112</f>
        <v>74</v>
      </c>
      <c r="B463" s="57" t="str">
        <f>Source!F112</f>
        <v>507-3729</v>
      </c>
      <c r="C463" s="57" t="str">
        <f>Source!G112</f>
        <v>Труба напорная из полиэтилена PE 100 для газопроводов ПЭ100 SDR11, размером 110х10,0 мм (ГОСТ Р 50838-95)</v>
      </c>
      <c r="D463" s="41" t="str">
        <f>Source!H112</f>
        <v>м</v>
      </c>
      <c r="E463" s="42">
        <f>Source!I112</f>
        <v>9.18</v>
      </c>
      <c r="F463" s="43">
        <f>Source!AL112</f>
        <v>193.23</v>
      </c>
      <c r="G463" s="44" t="str">
        <f>Source!DD112</f>
        <v/>
      </c>
      <c r="H463" s="45">
        <f>ROUND(Source!AC112*Source!I112, 2)</f>
        <v>1771.74</v>
      </c>
      <c r="I463" s="44" t="str">
        <f>Source!BO112</f>
        <v>507-3729</v>
      </c>
      <c r="J463" s="44">
        <f>IF(Source!BC112&lt;&gt; 0, Source!BC112, 1)</f>
        <v>1.84</v>
      </c>
      <c r="K463" s="45">
        <f>Source!P112</f>
        <v>3260</v>
      </c>
      <c r="L463" s="50"/>
      <c r="S463">
        <f>ROUND((Source!FX112/100)*((ROUND(Source!AF112*Source!I112, 2)+ROUND(Source!AE112*Source!I112, 2))), 2)</f>
        <v>0</v>
      </c>
      <c r="T463">
        <f>Source!X112</f>
        <v>0</v>
      </c>
      <c r="U463">
        <f>ROUND((Source!FY112/100)*((ROUND(Source!AF112*Source!I112, 2)+ROUND(Source!AE112*Source!I112, 2))), 2)</f>
        <v>0</v>
      </c>
      <c r="V463">
        <f>Source!Y112</f>
        <v>0</v>
      </c>
    </row>
    <row r="464" spans="1:26" ht="13.8">
      <c r="G464" s="94">
        <f>H463</f>
        <v>1771.74</v>
      </c>
      <c r="H464" s="94"/>
      <c r="J464" s="94">
        <f>K463</f>
        <v>3260</v>
      </c>
      <c r="K464" s="94"/>
      <c r="L464" s="47">
        <f>Source!U112</f>
        <v>0</v>
      </c>
      <c r="O464" s="27">
        <f>G464</f>
        <v>1771.74</v>
      </c>
      <c r="P464" s="27">
        <f>J464</f>
        <v>3260</v>
      </c>
      <c r="Q464" s="27">
        <f>L464</f>
        <v>0</v>
      </c>
      <c r="W464">
        <f>IF(Source!BI112&lt;=1,H463, 0)</f>
        <v>0</v>
      </c>
      <c r="X464">
        <f>IF(Source!BI112=2,H463, 0)</f>
        <v>1771.74</v>
      </c>
      <c r="Y464">
        <f>IF(Source!BI112=3,H463, 0)</f>
        <v>0</v>
      </c>
      <c r="Z464">
        <f>IF(Source!BI112=4,H463, 0)</f>
        <v>0</v>
      </c>
    </row>
    <row r="465" spans="1:26" ht="72">
      <c r="A465" s="54" t="str">
        <f>Source!E113</f>
        <v>75</v>
      </c>
      <c r="B465" s="55" t="str">
        <f>Source!F113</f>
        <v>22-05-003-1</v>
      </c>
      <c r="C465" s="55" t="str">
        <f>Source!G113</f>
        <v>Протаскивание в футляр стальных труб диаметром 100 мм</v>
      </c>
      <c r="D465" s="35" t="str">
        <f>Source!H113</f>
        <v>100 м трубы, уложенной в футляр</v>
      </c>
      <c r="E465" s="68">
        <f>Source!I113</f>
        <v>0.09</v>
      </c>
      <c r="F465" s="36">
        <f>Source!AL113+Source!AM113+Source!AO113</f>
        <v>1715.53</v>
      </c>
      <c r="G465" s="63"/>
      <c r="H465" s="66"/>
      <c r="I465" s="63" t="str">
        <f>Source!BO113</f>
        <v>22-05-003-1</v>
      </c>
      <c r="J465" s="63"/>
      <c r="K465" s="66"/>
      <c r="L465" s="39"/>
      <c r="S465">
        <f>ROUND((Source!FX113/100)*((ROUND(Source!AF113*Source!I113, 2)+ROUND(Source!AE113*Source!I113, 2))), 2)</f>
        <v>88.8</v>
      </c>
      <c r="T465">
        <f>Source!X113</f>
        <v>1565.6</v>
      </c>
      <c r="U465">
        <f>ROUND((Source!FY113/100)*((ROUND(Source!AF113*Source!I113, 2)+ROUND(Source!AE113*Source!I113, 2))), 2)</f>
        <v>60.8</v>
      </c>
      <c r="V465">
        <f>Source!Y113</f>
        <v>1071.8399999999999</v>
      </c>
    </row>
    <row r="466" spans="1:26" ht="14.4">
      <c r="A466" s="54"/>
      <c r="B466" s="55"/>
      <c r="C466" s="55" t="s">
        <v>1158</v>
      </c>
      <c r="D466" s="35"/>
      <c r="E466" s="68"/>
      <c r="F466" s="36">
        <f>Source!AO113</f>
        <v>758.76</v>
      </c>
      <c r="G466" s="63" t="str">
        <f>Source!DG113</f>
        <v/>
      </c>
      <c r="H466" s="66">
        <f>ROUND(Source!AF113*Source!I113, 2)</f>
        <v>68.31</v>
      </c>
      <c r="I466" s="63"/>
      <c r="J466" s="63">
        <f>IF(Source!BA113&lt;&gt; 0, Source!BA113, 1)</f>
        <v>17.63</v>
      </c>
      <c r="K466" s="66">
        <f>Source!S113</f>
        <v>1204.31</v>
      </c>
      <c r="L466" s="39"/>
      <c r="R466">
        <f>H466</f>
        <v>68.31</v>
      </c>
    </row>
    <row r="467" spans="1:26" ht="14.4">
      <c r="A467" s="54"/>
      <c r="B467" s="55"/>
      <c r="C467" s="55" t="s">
        <v>549</v>
      </c>
      <c r="D467" s="35"/>
      <c r="E467" s="68"/>
      <c r="F467" s="36">
        <f>Source!AM113</f>
        <v>36.979999999999997</v>
      </c>
      <c r="G467" s="63" t="str">
        <f>Source!DE113</f>
        <v/>
      </c>
      <c r="H467" s="66">
        <f>ROUND(Source!AD113*Source!I113, 2)</f>
        <v>3.33</v>
      </c>
      <c r="I467" s="63"/>
      <c r="J467" s="63">
        <f>IF(Source!BB113&lt;&gt; 0, Source!BB113, 1)</f>
        <v>6.31</v>
      </c>
      <c r="K467" s="66">
        <f>Source!Q113</f>
        <v>21.01</v>
      </c>
      <c r="L467" s="39"/>
    </row>
    <row r="468" spans="1:26" ht="14.4">
      <c r="A468" s="54"/>
      <c r="B468" s="55"/>
      <c r="C468" s="55" t="s">
        <v>1165</v>
      </c>
      <c r="D468" s="35"/>
      <c r="E468" s="68"/>
      <c r="F468" s="36">
        <f>Source!AL113</f>
        <v>919.79</v>
      </c>
      <c r="G468" s="63" t="str">
        <f>Source!DD113</f>
        <v/>
      </c>
      <c r="H468" s="66">
        <f>ROUND(Source!AC113*Source!I113, 2)</f>
        <v>82.8</v>
      </c>
      <c r="I468" s="63"/>
      <c r="J468" s="63">
        <f>IF(Source!BC113&lt;&gt; 0, Source!BC113, 1)</f>
        <v>4.16</v>
      </c>
      <c r="K468" s="66">
        <f>Source!P113</f>
        <v>344.45</v>
      </c>
      <c r="L468" s="39"/>
    </row>
    <row r="469" spans="1:26" ht="14.4">
      <c r="A469" s="54"/>
      <c r="B469" s="55"/>
      <c r="C469" s="55" t="s">
        <v>1159</v>
      </c>
      <c r="D469" s="35" t="s">
        <v>1160</v>
      </c>
      <c r="E469" s="68">
        <f>Source!BZ113</f>
        <v>130</v>
      </c>
      <c r="F469" s="58"/>
      <c r="G469" s="63"/>
      <c r="H469" s="66">
        <f>SUM(S465:S471)</f>
        <v>88.8</v>
      </c>
      <c r="I469" s="40"/>
      <c r="J469" s="64">
        <f>Source!AT113</f>
        <v>130</v>
      </c>
      <c r="K469" s="66">
        <f>SUM(T465:T471)</f>
        <v>1565.6</v>
      </c>
      <c r="L469" s="39"/>
    </row>
    <row r="470" spans="1:26" ht="14.4">
      <c r="A470" s="54"/>
      <c r="B470" s="55"/>
      <c r="C470" s="55" t="s">
        <v>1161</v>
      </c>
      <c r="D470" s="35" t="s">
        <v>1160</v>
      </c>
      <c r="E470" s="68">
        <f>Source!CA113</f>
        <v>89</v>
      </c>
      <c r="F470" s="58"/>
      <c r="G470" s="63"/>
      <c r="H470" s="66">
        <f>SUM(U465:U471)</f>
        <v>60.8</v>
      </c>
      <c r="I470" s="40"/>
      <c r="J470" s="64">
        <f>Source!AU113</f>
        <v>89</v>
      </c>
      <c r="K470" s="66">
        <f>SUM(V465:V471)</f>
        <v>1071.8399999999999</v>
      </c>
      <c r="L470" s="39"/>
    </row>
    <row r="471" spans="1:26" ht="14.4">
      <c r="A471" s="56"/>
      <c r="B471" s="57"/>
      <c r="C471" s="57" t="s">
        <v>1162</v>
      </c>
      <c r="D471" s="41" t="s">
        <v>1163</v>
      </c>
      <c r="E471" s="42">
        <f>Source!AQ113</f>
        <v>84.4</v>
      </c>
      <c r="F471" s="43"/>
      <c r="G471" s="44" t="str">
        <f>Source!DI113</f>
        <v/>
      </c>
      <c r="H471" s="45"/>
      <c r="I471" s="44"/>
      <c r="J471" s="44"/>
      <c r="K471" s="45"/>
      <c r="L471" s="46">
        <f>Source!U113</f>
        <v>7.5960000000000001</v>
      </c>
    </row>
    <row r="472" spans="1:26" ht="13.8">
      <c r="G472" s="94">
        <f>H466+H467+H468+H469+H470</f>
        <v>304.04000000000002</v>
      </c>
      <c r="H472" s="94"/>
      <c r="J472" s="94">
        <f>K466+K467+K468+K469+K470</f>
        <v>4207.21</v>
      </c>
      <c r="K472" s="94"/>
      <c r="L472" s="47">
        <f>Source!U113</f>
        <v>7.5960000000000001</v>
      </c>
      <c r="O472" s="27">
        <f>G472</f>
        <v>304.04000000000002</v>
      </c>
      <c r="P472" s="27">
        <f>J472</f>
        <v>4207.21</v>
      </c>
      <c r="Q472" s="27">
        <f>L472</f>
        <v>7.5960000000000001</v>
      </c>
      <c r="W472">
        <f>IF(Source!BI113&lt;=1,H466+H467+H468+H469+H470, 0)</f>
        <v>304.04000000000002</v>
      </c>
      <c r="X472">
        <f>IF(Source!BI113=2,H466+H467+H468+H469+H470, 0)</f>
        <v>0</v>
      </c>
      <c r="Y472">
        <f>IF(Source!BI113=3,H466+H467+H468+H469+H470, 0)</f>
        <v>0</v>
      </c>
      <c r="Z472">
        <f>IF(Source!BI113=4,H466+H467+H468+H469+H470, 0)</f>
        <v>0</v>
      </c>
    </row>
    <row r="473" spans="1:26" ht="27.6">
      <c r="A473" s="54" t="str">
        <f>Source!E114</f>
        <v>76</v>
      </c>
      <c r="B473" s="55" t="str">
        <f>Source!F114</f>
        <v>22-05-004-1</v>
      </c>
      <c r="C473" s="55" t="str">
        <f>Source!G114</f>
        <v>Заделка битумом и прядью концов футляра диаметром 400 мм</v>
      </c>
      <c r="D473" s="35" t="str">
        <f>Source!H114</f>
        <v>1 футляр</v>
      </c>
      <c r="E473" s="68">
        <f>Source!I114</f>
        <v>1</v>
      </c>
      <c r="F473" s="36">
        <f>Source!AL114+Source!AM114+Source!AO114</f>
        <v>224.42</v>
      </c>
      <c r="G473" s="63"/>
      <c r="H473" s="66"/>
      <c r="I473" s="63" t="str">
        <f>Source!BO114</f>
        <v>22-05-004-1</v>
      </c>
      <c r="J473" s="63"/>
      <c r="K473" s="66"/>
      <c r="L473" s="39"/>
      <c r="S473">
        <f>ROUND((Source!FX114/100)*((ROUND(Source!AF114*Source!I114, 2)+ROUND(Source!AE114*Source!I114, 2))), 2)</f>
        <v>7.8</v>
      </c>
      <c r="T473">
        <f>Source!X114</f>
        <v>137.51</v>
      </c>
      <c r="U473">
        <f>ROUND((Source!FY114/100)*((ROUND(Source!AF114*Source!I114, 2)+ROUND(Source!AE114*Source!I114, 2))), 2)</f>
        <v>5.34</v>
      </c>
      <c r="V473">
        <f>Source!Y114</f>
        <v>94.14</v>
      </c>
    </row>
    <row r="474" spans="1:26" ht="14.4">
      <c r="A474" s="54"/>
      <c r="B474" s="55"/>
      <c r="C474" s="55" t="s">
        <v>1158</v>
      </c>
      <c r="D474" s="35"/>
      <c r="E474" s="68"/>
      <c r="F474" s="36">
        <f>Source!AO114</f>
        <v>24.22</v>
      </c>
      <c r="G474" s="63" t="str">
        <f>Source!DG114</f>
        <v>)*0,25</v>
      </c>
      <c r="H474" s="66">
        <f>ROUND(Source!AF114*Source!I114, 2)</f>
        <v>6</v>
      </c>
      <c r="I474" s="63"/>
      <c r="J474" s="63">
        <f>IF(Source!BA114&lt;&gt; 0, Source!BA114, 1)</f>
        <v>17.63</v>
      </c>
      <c r="K474" s="66">
        <f>Source!S114</f>
        <v>105.78</v>
      </c>
      <c r="L474" s="39"/>
      <c r="R474">
        <f>H474</f>
        <v>6</v>
      </c>
    </row>
    <row r="475" spans="1:26" ht="14.4">
      <c r="A475" s="54"/>
      <c r="B475" s="55"/>
      <c r="C475" s="55" t="s">
        <v>549</v>
      </c>
      <c r="D475" s="35"/>
      <c r="E475" s="68"/>
      <c r="F475" s="36">
        <f>Source!AM114</f>
        <v>48.48</v>
      </c>
      <c r="G475" s="63" t="str">
        <f>Source!DE114</f>
        <v>)*0,25</v>
      </c>
      <c r="H475" s="66">
        <f>ROUND(Source!AD114*Source!I114, 2)</f>
        <v>12</v>
      </c>
      <c r="I475" s="63"/>
      <c r="J475" s="63">
        <f>IF(Source!BB114&lt;&gt; 0, Source!BB114, 1)</f>
        <v>4.71</v>
      </c>
      <c r="K475" s="66">
        <f>Source!Q114</f>
        <v>56.52</v>
      </c>
      <c r="L475" s="39"/>
    </row>
    <row r="476" spans="1:26" ht="14.4">
      <c r="A476" s="54"/>
      <c r="B476" s="55"/>
      <c r="C476" s="55" t="s">
        <v>1165</v>
      </c>
      <c r="D476" s="35"/>
      <c r="E476" s="68"/>
      <c r="F476" s="36">
        <f>Source!AL114</f>
        <v>151.72</v>
      </c>
      <c r="G476" s="63" t="str">
        <f>Source!DD114</f>
        <v>)*0,25</v>
      </c>
      <c r="H476" s="66">
        <f>ROUND(Source!AC114*Source!I114, 2)</f>
        <v>38</v>
      </c>
      <c r="I476" s="63"/>
      <c r="J476" s="63">
        <f>IF(Source!BC114&lt;&gt; 0, Source!BC114, 1)</f>
        <v>3.95</v>
      </c>
      <c r="K476" s="66">
        <f>Source!P114</f>
        <v>150.1</v>
      </c>
      <c r="L476" s="39"/>
    </row>
    <row r="477" spans="1:26" ht="14.4">
      <c r="A477" s="54"/>
      <c r="B477" s="55"/>
      <c r="C477" s="55" t="s">
        <v>1159</v>
      </c>
      <c r="D477" s="35" t="s">
        <v>1160</v>
      </c>
      <c r="E477" s="68">
        <f>Source!BZ114</f>
        <v>130</v>
      </c>
      <c r="F477" s="58"/>
      <c r="G477" s="63"/>
      <c r="H477" s="66">
        <f>SUM(S473:S479)</f>
        <v>7.8</v>
      </c>
      <c r="I477" s="40"/>
      <c r="J477" s="64">
        <f>Source!AT114</f>
        <v>130</v>
      </c>
      <c r="K477" s="66">
        <f>SUM(T473:T479)</f>
        <v>137.51</v>
      </c>
      <c r="L477" s="39"/>
    </row>
    <row r="478" spans="1:26" ht="14.4">
      <c r="A478" s="54"/>
      <c r="B478" s="55"/>
      <c r="C478" s="55" t="s">
        <v>1161</v>
      </c>
      <c r="D478" s="35" t="s">
        <v>1160</v>
      </c>
      <c r="E478" s="68">
        <f>Source!CA114</f>
        <v>89</v>
      </c>
      <c r="F478" s="58"/>
      <c r="G478" s="63"/>
      <c r="H478" s="66">
        <f>SUM(U473:U479)</f>
        <v>5.34</v>
      </c>
      <c r="I478" s="40"/>
      <c r="J478" s="64">
        <f>Source!AU114</f>
        <v>89</v>
      </c>
      <c r="K478" s="66">
        <f>SUM(V473:V479)</f>
        <v>94.14</v>
      </c>
      <c r="L478" s="39"/>
    </row>
    <row r="479" spans="1:26" ht="14.4">
      <c r="A479" s="56"/>
      <c r="B479" s="57"/>
      <c r="C479" s="57" t="s">
        <v>1162</v>
      </c>
      <c r="D479" s="41" t="s">
        <v>1163</v>
      </c>
      <c r="E479" s="42">
        <f>Source!AQ114</f>
        <v>2.89</v>
      </c>
      <c r="F479" s="43"/>
      <c r="G479" s="44" t="str">
        <f>Source!DI114</f>
        <v>)*0,25</v>
      </c>
      <c r="H479" s="45"/>
      <c r="I479" s="44"/>
      <c r="J479" s="44"/>
      <c r="K479" s="45"/>
      <c r="L479" s="46">
        <f>Source!U114</f>
        <v>0.72250000000000003</v>
      </c>
    </row>
    <row r="480" spans="1:26" ht="13.8">
      <c r="G480" s="94">
        <f>H474+H475+H476+H477+H478</f>
        <v>69.14</v>
      </c>
      <c r="H480" s="94"/>
      <c r="J480" s="94">
        <f>K474+K475+K476+K477+K478</f>
        <v>544.04999999999995</v>
      </c>
      <c r="K480" s="94"/>
      <c r="L480" s="47">
        <f>Source!U114</f>
        <v>0.72250000000000003</v>
      </c>
      <c r="O480" s="27">
        <f>G480</f>
        <v>69.14</v>
      </c>
      <c r="P480" s="27">
        <f>J480</f>
        <v>544.04999999999995</v>
      </c>
      <c r="Q480" s="27">
        <f>L480</f>
        <v>0.72250000000000003</v>
      </c>
      <c r="W480">
        <f>IF(Source!BI114&lt;=1,H474+H475+H476+H477+H478, 0)</f>
        <v>69.14</v>
      </c>
      <c r="X480">
        <f>IF(Source!BI114=2,H474+H475+H476+H477+H478, 0)</f>
        <v>0</v>
      </c>
      <c r="Y480">
        <f>IF(Source!BI114=3,H474+H475+H476+H477+H478, 0)</f>
        <v>0</v>
      </c>
      <c r="Z480">
        <f>IF(Source!BI114=4,H474+H475+H476+H477+H478, 0)</f>
        <v>0</v>
      </c>
    </row>
    <row r="481" spans="1:26" ht="41.4">
      <c r="A481" s="54" t="str">
        <f>Source!E122</f>
        <v>77</v>
      </c>
      <c r="B481" s="55" t="str">
        <f>Source!F122</f>
        <v>24-02-006-3</v>
      </c>
      <c r="C481" s="55" t="str">
        <f>Source!G122</f>
        <v>Установка тройника на газопроводе из полиэтиленовых труб в горизонтальной плоскости, диаметр газопровода 110 мм</v>
      </c>
      <c r="D481" s="35" t="str">
        <f>Source!H122</f>
        <v>1 тройник</v>
      </c>
      <c r="E481" s="68">
        <f>Source!I122</f>
        <v>1</v>
      </c>
      <c r="F481" s="36">
        <f>Source!AL122+Source!AM122+Source!AO122</f>
        <v>358.64</v>
      </c>
      <c r="G481" s="63"/>
      <c r="H481" s="66"/>
      <c r="I481" s="63" t="str">
        <f>Source!BO122</f>
        <v>24-02-006-3</v>
      </c>
      <c r="J481" s="63"/>
      <c r="K481" s="66"/>
      <c r="L481" s="39"/>
      <c r="S481">
        <f>ROUND((Source!FX122/100)*((ROUND(Source!AF122*Source!I122, 2)+ROUND(Source!AE122*Source!I122, 2))), 2)</f>
        <v>26</v>
      </c>
      <c r="T481">
        <f>Source!X122</f>
        <v>458.38</v>
      </c>
      <c r="U481">
        <f>ROUND((Source!FY122/100)*((ROUND(Source!AF122*Source!I122, 2)+ROUND(Source!AE122*Source!I122, 2))), 2)</f>
        <v>17.8</v>
      </c>
      <c r="V481">
        <f>Source!Y122</f>
        <v>313.81</v>
      </c>
    </row>
    <row r="482" spans="1:26" ht="14.4">
      <c r="A482" s="54"/>
      <c r="B482" s="55"/>
      <c r="C482" s="55" t="s">
        <v>1158</v>
      </c>
      <c r="D482" s="35"/>
      <c r="E482" s="68"/>
      <c r="F482" s="36">
        <f>Source!AO122</f>
        <v>19.68</v>
      </c>
      <c r="G482" s="63" t="str">
        <f>Source!DG122</f>
        <v/>
      </c>
      <c r="H482" s="66">
        <f>ROUND(Source!AF122*Source!I122, 2)</f>
        <v>20</v>
      </c>
      <c r="I482" s="63"/>
      <c r="J482" s="63">
        <f>IF(Source!BA122&lt;&gt; 0, Source!BA122, 1)</f>
        <v>17.63</v>
      </c>
      <c r="K482" s="66">
        <f>Source!S122</f>
        <v>352.6</v>
      </c>
      <c r="L482" s="39"/>
      <c r="R482">
        <f>H482</f>
        <v>20</v>
      </c>
    </row>
    <row r="483" spans="1:26" ht="14.4">
      <c r="A483" s="54"/>
      <c r="B483" s="55"/>
      <c r="C483" s="55" t="s">
        <v>549</v>
      </c>
      <c r="D483" s="35"/>
      <c r="E483" s="68"/>
      <c r="F483" s="36">
        <f>Source!AM122</f>
        <v>42.12</v>
      </c>
      <c r="G483" s="63" t="str">
        <f>Source!DE122</f>
        <v/>
      </c>
      <c r="H483" s="66">
        <f>ROUND(Source!AD122*Source!I122, 2)</f>
        <v>42</v>
      </c>
      <c r="I483" s="63"/>
      <c r="J483" s="63">
        <f>IF(Source!BB122&lt;&gt; 0, Source!BB122, 1)</f>
        <v>2.14</v>
      </c>
      <c r="K483" s="66">
        <f>Source!Q122</f>
        <v>89.88</v>
      </c>
      <c r="L483" s="39"/>
    </row>
    <row r="484" spans="1:26" ht="14.4">
      <c r="A484" s="54"/>
      <c r="B484" s="55"/>
      <c r="C484" s="55" t="s">
        <v>1165</v>
      </c>
      <c r="D484" s="35"/>
      <c r="E484" s="68"/>
      <c r="F484" s="36">
        <f>Source!AL122</f>
        <v>296.83999999999997</v>
      </c>
      <c r="G484" s="63" t="str">
        <f>Source!DD122</f>
        <v/>
      </c>
      <c r="H484" s="66">
        <f>ROUND(Source!AC122*Source!I122, 2)</f>
        <v>297</v>
      </c>
      <c r="I484" s="63"/>
      <c r="J484" s="63">
        <f>IF(Source!BC122&lt;&gt; 0, Source!BC122, 1)</f>
        <v>2.33</v>
      </c>
      <c r="K484" s="66">
        <f>Source!P122</f>
        <v>692.01</v>
      </c>
      <c r="L484" s="39"/>
    </row>
    <row r="485" spans="1:26" ht="14.4">
      <c r="A485" s="54"/>
      <c r="B485" s="55"/>
      <c r="C485" s="55" t="s">
        <v>1159</v>
      </c>
      <c r="D485" s="35" t="s">
        <v>1160</v>
      </c>
      <c r="E485" s="68">
        <f>Source!BZ122</f>
        <v>130</v>
      </c>
      <c r="F485" s="58"/>
      <c r="G485" s="63"/>
      <c r="H485" s="66">
        <f>SUM(S481:S488)</f>
        <v>26</v>
      </c>
      <c r="I485" s="40"/>
      <c r="J485" s="64">
        <f>Source!AT122</f>
        <v>130</v>
      </c>
      <c r="K485" s="66">
        <f>SUM(T481:T488)</f>
        <v>458.38</v>
      </c>
      <c r="L485" s="39"/>
    </row>
    <row r="486" spans="1:26" ht="14.4">
      <c r="A486" s="54"/>
      <c r="B486" s="55"/>
      <c r="C486" s="55" t="s">
        <v>1161</v>
      </c>
      <c r="D486" s="35" t="s">
        <v>1160</v>
      </c>
      <c r="E486" s="68">
        <f>Source!CA122</f>
        <v>89</v>
      </c>
      <c r="F486" s="58"/>
      <c r="G486" s="63"/>
      <c r="H486" s="66">
        <f>SUM(U481:U488)</f>
        <v>17.8</v>
      </c>
      <c r="I486" s="40"/>
      <c r="J486" s="64">
        <f>Source!AU122</f>
        <v>89</v>
      </c>
      <c r="K486" s="66">
        <f>SUM(V481:V488)</f>
        <v>313.81</v>
      </c>
      <c r="L486" s="39"/>
    </row>
    <row r="487" spans="1:26" ht="14.4">
      <c r="A487" s="54"/>
      <c r="B487" s="55"/>
      <c r="C487" s="55" t="s">
        <v>1162</v>
      </c>
      <c r="D487" s="35" t="s">
        <v>1163</v>
      </c>
      <c r="E487" s="68">
        <f>Source!AQ122</f>
        <v>1.9</v>
      </c>
      <c r="F487" s="36"/>
      <c r="G487" s="63" t="str">
        <f>Source!DI122</f>
        <v/>
      </c>
      <c r="H487" s="66"/>
      <c r="I487" s="63"/>
      <c r="J487" s="63"/>
      <c r="K487" s="66"/>
      <c r="L487" s="51">
        <f>Source!U122</f>
        <v>1.9</v>
      </c>
    </row>
    <row r="488" spans="1:26" ht="41.4">
      <c r="A488" s="56" t="str">
        <f>Source!E123</f>
        <v>77,1</v>
      </c>
      <c r="B488" s="57" t="str">
        <f>Source!F123</f>
        <v>507-9502</v>
      </c>
      <c r="C488" s="57" t="str">
        <f>Source!G123</f>
        <v>Детали соединительные из полиэтилена с удлиненными хвостовиками (тройники, отводы, переходники, заглушки)</v>
      </c>
      <c r="D488" s="41" t="str">
        <f>Source!H123</f>
        <v>шт.</v>
      </c>
      <c r="E488" s="42">
        <f>Source!I123</f>
        <v>1</v>
      </c>
      <c r="F488" s="43">
        <f>Source!AL123+Source!AM123+Source!AO123</f>
        <v>0</v>
      </c>
      <c r="G488" s="52" t="s">
        <v>3</v>
      </c>
      <c r="H488" s="45">
        <f>ROUND(Source!AC123*Source!I123, 2)+ROUND(Source!AD123*Source!I123, 2)+ROUND(Source!AF123*Source!I123, 2)</f>
        <v>0</v>
      </c>
      <c r="I488" s="44"/>
      <c r="J488" s="44">
        <f>IF(Source!BC123&lt;&gt; 0, Source!BC123, 1)</f>
        <v>1</v>
      </c>
      <c r="K488" s="45">
        <f>Source!O123</f>
        <v>0</v>
      </c>
      <c r="L488" s="50"/>
      <c r="S488">
        <f>ROUND((Source!FX123/100)*((ROUND(Source!AF123*Source!I123, 2)+ROUND(Source!AE123*Source!I123, 2))), 2)</f>
        <v>0</v>
      </c>
      <c r="T488">
        <f>Source!X123</f>
        <v>0</v>
      </c>
      <c r="U488">
        <f>ROUND((Source!FY123/100)*((ROUND(Source!AF123*Source!I123, 2)+ROUND(Source!AE123*Source!I123, 2))), 2)</f>
        <v>0</v>
      </c>
      <c r="V488">
        <f>Source!Y123</f>
        <v>0</v>
      </c>
      <c r="W488">
        <f>IF(Source!BI123&lt;=1,H488, 0)</f>
        <v>0</v>
      </c>
      <c r="X488">
        <f>IF(Source!BI123=2,H488, 0)</f>
        <v>0</v>
      </c>
      <c r="Y488">
        <f>IF(Source!BI123=3,H488, 0)</f>
        <v>0</v>
      </c>
      <c r="Z488">
        <f>IF(Source!BI123=4,H488, 0)</f>
        <v>0</v>
      </c>
    </row>
    <row r="489" spans="1:26" ht="13.8">
      <c r="G489" s="94">
        <f>H482+H483+H484+H485+H486+SUM(H488:H488)</f>
        <v>402.8</v>
      </c>
      <c r="H489" s="94"/>
      <c r="J489" s="94">
        <f>K482+K483+K484+K485+K486+SUM(K488:K488)</f>
        <v>1906.6799999999998</v>
      </c>
      <c r="K489" s="94"/>
      <c r="L489" s="47">
        <f>Source!U122</f>
        <v>1.9</v>
      </c>
      <c r="O489" s="27">
        <f>G489</f>
        <v>402.8</v>
      </c>
      <c r="P489" s="27">
        <f>J489</f>
        <v>1906.6799999999998</v>
      </c>
      <c r="Q489" s="27">
        <f>L489</f>
        <v>1.9</v>
      </c>
      <c r="W489">
        <f>IF(Source!BI122&lt;=1,H482+H483+H484+H485+H486, 0)</f>
        <v>402.8</v>
      </c>
      <c r="X489">
        <f>IF(Source!BI122=2,H482+H483+H484+H485+H486, 0)</f>
        <v>0</v>
      </c>
      <c r="Y489">
        <f>IF(Source!BI122=3,H482+H483+H484+H485+H486, 0)</f>
        <v>0</v>
      </c>
      <c r="Z489">
        <f>IF(Source!BI122=4,H482+H483+H484+H485+H486, 0)</f>
        <v>0</v>
      </c>
    </row>
    <row r="490" spans="1:26" ht="41.4">
      <c r="A490" s="56" t="str">
        <f>Source!E124</f>
        <v>78</v>
      </c>
      <c r="B490" s="57" t="str">
        <f>Source!F124</f>
        <v>507-0887</v>
      </c>
      <c r="C490" s="57" t="str">
        <f>Source!G124</f>
        <v>Тройник полиэтиленовый с удлиненным хвостовиком неравнопроходной, SDR 11, 110х63 (ТУ2248-001-18425183-01)</v>
      </c>
      <c r="D490" s="41" t="str">
        <f>Source!H124</f>
        <v>шт.</v>
      </c>
      <c r="E490" s="42">
        <f>Source!I124</f>
        <v>1</v>
      </c>
      <c r="F490" s="43">
        <f>Source!AL124</f>
        <v>204.32</v>
      </c>
      <c r="G490" s="44" t="str">
        <f>Source!DD124</f>
        <v/>
      </c>
      <c r="H490" s="45">
        <f>ROUND(Source!AC124*Source!I124, 2)</f>
        <v>204</v>
      </c>
      <c r="I490" s="44" t="str">
        <f>Source!BO124</f>
        <v>507-0887</v>
      </c>
      <c r="J490" s="44">
        <f>IF(Source!BC124&lt;&gt; 0, Source!BC124, 1)</f>
        <v>2.5499999999999998</v>
      </c>
      <c r="K490" s="45">
        <f>Source!P124</f>
        <v>520.20000000000005</v>
      </c>
      <c r="L490" s="50"/>
      <c r="S490">
        <f>ROUND((Source!FX124/100)*((ROUND(Source!AF124*Source!I124, 2)+ROUND(Source!AE124*Source!I124, 2))), 2)</f>
        <v>0</v>
      </c>
      <c r="T490">
        <f>Source!X124</f>
        <v>0</v>
      </c>
      <c r="U490">
        <f>ROUND((Source!FY124/100)*((ROUND(Source!AF124*Source!I124, 2)+ROUND(Source!AE124*Source!I124, 2))), 2)</f>
        <v>0</v>
      </c>
      <c r="V490">
        <f>Source!Y124</f>
        <v>0</v>
      </c>
    </row>
    <row r="491" spans="1:26" ht="13.8">
      <c r="G491" s="94">
        <f>H490</f>
        <v>204</v>
      </c>
      <c r="H491" s="94"/>
      <c r="J491" s="94">
        <f>K490</f>
        <v>520.20000000000005</v>
      </c>
      <c r="K491" s="94"/>
      <c r="L491" s="47">
        <f>Source!U124</f>
        <v>0</v>
      </c>
      <c r="O491" s="27">
        <f>G491</f>
        <v>204</v>
      </c>
      <c r="P491" s="27">
        <f>J491</f>
        <v>520.20000000000005</v>
      </c>
      <c r="Q491" s="27">
        <f>L491</f>
        <v>0</v>
      </c>
      <c r="W491">
        <f>IF(Source!BI124&lt;=1,H490, 0)</f>
        <v>0</v>
      </c>
      <c r="X491">
        <f>IF(Source!BI124=2,H490, 0)</f>
        <v>204</v>
      </c>
      <c r="Y491">
        <f>IF(Source!BI124=3,H490, 0)</f>
        <v>0</v>
      </c>
      <c r="Z491">
        <f>IF(Source!BI124=4,H490, 0)</f>
        <v>0</v>
      </c>
    </row>
    <row r="492" spans="1:26" ht="41.4">
      <c r="A492" s="54" t="str">
        <f>Source!E131</f>
        <v>79</v>
      </c>
      <c r="B492" s="55" t="str">
        <f>Source!F131</f>
        <v>24-02-005-2</v>
      </c>
      <c r="C492" s="55" t="str">
        <f>Source!G131</f>
        <v>Установка отвода на газопроводе из полиэтиленовых труб в горизонтальной плоскости, диаметр отвода 63 мм</v>
      </c>
      <c r="D492" s="35" t="str">
        <f>Source!H131</f>
        <v>1 отвод</v>
      </c>
      <c r="E492" s="68">
        <f>Source!I131</f>
        <v>1</v>
      </c>
      <c r="F492" s="36">
        <f>Source!AL131+Source!AM131+Source!AO131</f>
        <v>177.92</v>
      </c>
      <c r="G492" s="63"/>
      <c r="H492" s="66"/>
      <c r="I492" s="63" t="str">
        <f>Source!BO131</f>
        <v>24-02-005-2</v>
      </c>
      <c r="J492" s="63"/>
      <c r="K492" s="66"/>
      <c r="L492" s="39"/>
      <c r="S492">
        <f>ROUND((Source!FX131/100)*((ROUND(Source!AF131*Source!I131, 2)+ROUND(Source!AE131*Source!I131, 2))), 2)</f>
        <v>15.6</v>
      </c>
      <c r="T492">
        <f>Source!X131</f>
        <v>275.02999999999997</v>
      </c>
      <c r="U492">
        <f>ROUND((Source!FY131/100)*((ROUND(Source!AF131*Source!I131, 2)+ROUND(Source!AE131*Source!I131, 2))), 2)</f>
        <v>10.68</v>
      </c>
      <c r="V492">
        <f>Source!Y131</f>
        <v>188.29</v>
      </c>
    </row>
    <row r="493" spans="1:26" ht="14.4">
      <c r="A493" s="54"/>
      <c r="B493" s="55"/>
      <c r="C493" s="55" t="s">
        <v>1158</v>
      </c>
      <c r="D493" s="35"/>
      <c r="E493" s="68"/>
      <c r="F493" s="36">
        <f>Source!AO131</f>
        <v>12.22</v>
      </c>
      <c r="G493" s="63" t="str">
        <f>Source!DG131</f>
        <v/>
      </c>
      <c r="H493" s="66">
        <f>ROUND(Source!AF131*Source!I131, 2)</f>
        <v>12</v>
      </c>
      <c r="I493" s="63"/>
      <c r="J493" s="63">
        <f>IF(Source!BA131&lt;&gt; 0, Source!BA131, 1)</f>
        <v>17.63</v>
      </c>
      <c r="K493" s="66">
        <f>Source!S131</f>
        <v>211.56</v>
      </c>
      <c r="L493" s="39"/>
      <c r="R493">
        <f>H493</f>
        <v>12</v>
      </c>
    </row>
    <row r="494" spans="1:26" ht="14.4">
      <c r="A494" s="54"/>
      <c r="B494" s="55"/>
      <c r="C494" s="55" t="s">
        <v>549</v>
      </c>
      <c r="D494" s="35"/>
      <c r="E494" s="68"/>
      <c r="F494" s="36">
        <f>Source!AM131</f>
        <v>21.1</v>
      </c>
      <c r="G494" s="63" t="str">
        <f>Source!DE131</f>
        <v/>
      </c>
      <c r="H494" s="66">
        <f>ROUND(Source!AD131*Source!I131, 2)</f>
        <v>21</v>
      </c>
      <c r="I494" s="63"/>
      <c r="J494" s="63">
        <f>IF(Source!BB131&lt;&gt; 0, Source!BB131, 1)</f>
        <v>2.1800000000000002</v>
      </c>
      <c r="K494" s="66">
        <f>Source!Q131</f>
        <v>45.78</v>
      </c>
      <c r="L494" s="39"/>
    </row>
    <row r="495" spans="1:26" ht="14.4">
      <c r="A495" s="54"/>
      <c r="B495" s="55"/>
      <c r="C495" s="55" t="s">
        <v>1165</v>
      </c>
      <c r="D495" s="35"/>
      <c r="E495" s="68"/>
      <c r="F495" s="36">
        <f>Source!AL131</f>
        <v>144.6</v>
      </c>
      <c r="G495" s="63" t="str">
        <f>Source!DD131</f>
        <v/>
      </c>
      <c r="H495" s="66">
        <f>ROUND(Source!AC131*Source!I131, 2)</f>
        <v>145</v>
      </c>
      <c r="I495" s="63"/>
      <c r="J495" s="63">
        <f>IF(Source!BC131&lt;&gt; 0, Source!BC131, 1)</f>
        <v>2.16</v>
      </c>
      <c r="K495" s="66">
        <f>Source!P131</f>
        <v>313.2</v>
      </c>
      <c r="L495" s="39"/>
    </row>
    <row r="496" spans="1:26" ht="14.4">
      <c r="A496" s="54"/>
      <c r="B496" s="55"/>
      <c r="C496" s="55" t="s">
        <v>1159</v>
      </c>
      <c r="D496" s="35" t="s">
        <v>1160</v>
      </c>
      <c r="E496" s="68">
        <f>Source!BZ131</f>
        <v>130</v>
      </c>
      <c r="F496" s="58"/>
      <c r="G496" s="63"/>
      <c r="H496" s="66">
        <f>SUM(S492:S499)</f>
        <v>15.6</v>
      </c>
      <c r="I496" s="40"/>
      <c r="J496" s="64">
        <f>Source!AT131</f>
        <v>130</v>
      </c>
      <c r="K496" s="66">
        <f>SUM(T492:T499)</f>
        <v>275.02999999999997</v>
      </c>
      <c r="L496" s="39"/>
    </row>
    <row r="497" spans="1:26" ht="14.4">
      <c r="A497" s="54"/>
      <c r="B497" s="55"/>
      <c r="C497" s="55" t="s">
        <v>1161</v>
      </c>
      <c r="D497" s="35" t="s">
        <v>1160</v>
      </c>
      <c r="E497" s="68">
        <f>Source!CA131</f>
        <v>89</v>
      </c>
      <c r="F497" s="58"/>
      <c r="G497" s="63"/>
      <c r="H497" s="66">
        <f>SUM(U492:U499)</f>
        <v>10.68</v>
      </c>
      <c r="I497" s="40"/>
      <c r="J497" s="64">
        <f>Source!AU131</f>
        <v>89</v>
      </c>
      <c r="K497" s="66">
        <f>SUM(V492:V499)</f>
        <v>188.29</v>
      </c>
      <c r="L497" s="39"/>
    </row>
    <row r="498" spans="1:26" ht="14.4">
      <c r="A498" s="54"/>
      <c r="B498" s="55"/>
      <c r="C498" s="55" t="s">
        <v>1162</v>
      </c>
      <c r="D498" s="35" t="s">
        <v>1163</v>
      </c>
      <c r="E498" s="68">
        <f>Source!AQ131</f>
        <v>1.18</v>
      </c>
      <c r="F498" s="36"/>
      <c r="G498" s="63" t="str">
        <f>Source!DI131</f>
        <v/>
      </c>
      <c r="H498" s="66"/>
      <c r="I498" s="63"/>
      <c r="J498" s="63"/>
      <c r="K498" s="66"/>
      <c r="L498" s="51">
        <f>Source!U131</f>
        <v>1.18</v>
      </c>
    </row>
    <row r="499" spans="1:26" ht="41.4">
      <c r="A499" s="56" t="str">
        <f>Source!E132</f>
        <v>79,1</v>
      </c>
      <c r="B499" s="57" t="str">
        <f>Source!F132</f>
        <v>507-9502</v>
      </c>
      <c r="C499" s="57" t="str">
        <f>Source!G132</f>
        <v>Детали соединительные из полиэтилена с удлиненными хвостовиками (тройники, отводы, переходники, заглушки)</v>
      </c>
      <c r="D499" s="41" t="str">
        <f>Source!H132</f>
        <v>шт.</v>
      </c>
      <c r="E499" s="42">
        <f>Source!I132</f>
        <v>1</v>
      </c>
      <c r="F499" s="43">
        <f>Source!AL132+Source!AM132+Source!AO132</f>
        <v>0</v>
      </c>
      <c r="G499" s="52" t="s">
        <v>3</v>
      </c>
      <c r="H499" s="45">
        <f>ROUND(Source!AC132*Source!I132, 2)+ROUND(Source!AD132*Source!I132, 2)+ROUND(Source!AF132*Source!I132, 2)</f>
        <v>0</v>
      </c>
      <c r="I499" s="44"/>
      <c r="J499" s="44">
        <f>IF(Source!BC132&lt;&gt; 0, Source!BC132, 1)</f>
        <v>1</v>
      </c>
      <c r="K499" s="45">
        <f>Source!O132</f>
        <v>0</v>
      </c>
      <c r="L499" s="50"/>
      <c r="S499">
        <f>ROUND((Source!FX132/100)*((ROUND(Source!AF132*Source!I132, 2)+ROUND(Source!AE132*Source!I132, 2))), 2)</f>
        <v>0</v>
      </c>
      <c r="T499">
        <f>Source!X132</f>
        <v>0</v>
      </c>
      <c r="U499">
        <f>ROUND((Source!FY132/100)*((ROUND(Source!AF132*Source!I132, 2)+ROUND(Source!AE132*Source!I132, 2))), 2)</f>
        <v>0</v>
      </c>
      <c r="V499">
        <f>Source!Y132</f>
        <v>0</v>
      </c>
      <c r="W499">
        <f>IF(Source!BI132&lt;=1,H499, 0)</f>
        <v>0</v>
      </c>
      <c r="X499">
        <f>IF(Source!BI132=2,H499, 0)</f>
        <v>0</v>
      </c>
      <c r="Y499">
        <f>IF(Source!BI132=3,H499, 0)</f>
        <v>0</v>
      </c>
      <c r="Z499">
        <f>IF(Source!BI132=4,H499, 0)</f>
        <v>0</v>
      </c>
    </row>
    <row r="500" spans="1:26" ht="13.8">
      <c r="G500" s="94">
        <f>H493+H494+H495+H496+H497+SUM(H499:H499)</f>
        <v>204.28</v>
      </c>
      <c r="H500" s="94"/>
      <c r="J500" s="94">
        <f>K493+K494+K495+K496+K497+SUM(K499:K499)</f>
        <v>1033.8599999999999</v>
      </c>
      <c r="K500" s="94"/>
      <c r="L500" s="47">
        <f>Source!U131</f>
        <v>1.18</v>
      </c>
      <c r="O500" s="27">
        <f>G500</f>
        <v>204.28</v>
      </c>
      <c r="P500" s="27">
        <f>J500</f>
        <v>1033.8599999999999</v>
      </c>
      <c r="Q500" s="27">
        <f>L500</f>
        <v>1.18</v>
      </c>
      <c r="W500">
        <f>IF(Source!BI131&lt;=1,H493+H494+H495+H496+H497, 0)</f>
        <v>204.28</v>
      </c>
      <c r="X500">
        <f>IF(Source!BI131=2,H493+H494+H495+H496+H497, 0)</f>
        <v>0</v>
      </c>
      <c r="Y500">
        <f>IF(Source!BI131=3,H493+H494+H495+H496+H497, 0)</f>
        <v>0</v>
      </c>
      <c r="Z500">
        <f>IF(Source!BI131=4,H493+H494+H495+H496+H497, 0)</f>
        <v>0</v>
      </c>
    </row>
    <row r="501" spans="1:26" ht="41.4">
      <c r="A501" s="56" t="str">
        <f>Source!E133</f>
        <v>80</v>
      </c>
      <c r="B501" s="57" t="str">
        <f>Source!F133</f>
        <v>507-0760</v>
      </c>
      <c r="C501" s="57" t="str">
        <f>Source!G133</f>
        <v>Неразъемное соединение «полиэтилен-сталь» SDR 11 63х5,8/СТ57 (ТУ2248-025-00203536-96)</v>
      </c>
      <c r="D501" s="41" t="str">
        <f>Source!H133</f>
        <v>шт.</v>
      </c>
      <c r="E501" s="42">
        <f>Source!I133</f>
        <v>1</v>
      </c>
      <c r="F501" s="43">
        <f>Source!AL133</f>
        <v>390.17</v>
      </c>
      <c r="G501" s="44" t="str">
        <f>Source!DD133</f>
        <v/>
      </c>
      <c r="H501" s="45">
        <f>ROUND(Source!AC133*Source!I133, 2)</f>
        <v>390</v>
      </c>
      <c r="I501" s="44" t="str">
        <f>Source!BO133</f>
        <v>507-0760</v>
      </c>
      <c r="J501" s="44">
        <f>IF(Source!BC133&lt;&gt; 0, Source!BC133, 1)</f>
        <v>1.44</v>
      </c>
      <c r="K501" s="45">
        <f>Source!P133</f>
        <v>561.6</v>
      </c>
      <c r="L501" s="50"/>
      <c r="S501">
        <f>ROUND((Source!FX133/100)*((ROUND(Source!AF133*Source!I133, 2)+ROUND(Source!AE133*Source!I133, 2))), 2)</f>
        <v>0</v>
      </c>
      <c r="T501">
        <f>Source!X133</f>
        <v>0</v>
      </c>
      <c r="U501">
        <f>ROUND((Source!FY133/100)*((ROUND(Source!AF133*Source!I133, 2)+ROUND(Source!AE133*Source!I133, 2))), 2)</f>
        <v>0</v>
      </c>
      <c r="V501">
        <f>Source!Y133</f>
        <v>0</v>
      </c>
    </row>
    <row r="502" spans="1:26" ht="13.8">
      <c r="G502" s="94">
        <f>H501</f>
        <v>390</v>
      </c>
      <c r="H502" s="94"/>
      <c r="J502" s="94">
        <f>K501</f>
        <v>561.6</v>
      </c>
      <c r="K502" s="94"/>
      <c r="L502" s="47">
        <f>Source!U133</f>
        <v>0</v>
      </c>
      <c r="O502" s="27">
        <f>G502</f>
        <v>390</v>
      </c>
      <c r="P502" s="27">
        <f>J502</f>
        <v>561.6</v>
      </c>
      <c r="Q502" s="27">
        <f>L502</f>
        <v>0</v>
      </c>
      <c r="W502">
        <f>IF(Source!BI133&lt;=1,H501, 0)</f>
        <v>0</v>
      </c>
      <c r="X502">
        <f>IF(Source!BI133=2,H501, 0)</f>
        <v>390</v>
      </c>
      <c r="Y502">
        <f>IF(Source!BI133=3,H501, 0)</f>
        <v>0</v>
      </c>
      <c r="Z502">
        <f>IF(Source!BI133=4,H501, 0)</f>
        <v>0</v>
      </c>
    </row>
    <row r="503" spans="1:26" ht="43.2">
      <c r="A503" s="54" t="str">
        <f>Source!E134</f>
        <v>81</v>
      </c>
      <c r="B503" s="55" t="str">
        <f>Source!F134</f>
        <v>24-02-081-1</v>
      </c>
      <c r="C503" s="55" t="str">
        <f>Source!G134</f>
        <v>Устройство контрольной трубки на кожухе перехода газопровода</v>
      </c>
      <c r="D503" s="35" t="str">
        <f>Source!H134</f>
        <v>1 установка</v>
      </c>
      <c r="E503" s="68">
        <f>Source!I134</f>
        <v>1</v>
      </c>
      <c r="F503" s="36">
        <f>Source!AL134+Source!AM134+Source!AO134</f>
        <v>256.93</v>
      </c>
      <c r="G503" s="63"/>
      <c r="H503" s="66"/>
      <c r="I503" s="63" t="str">
        <f>Source!BO134</f>
        <v>24-02-081-1</v>
      </c>
      <c r="J503" s="63"/>
      <c r="K503" s="66"/>
      <c r="L503" s="39"/>
      <c r="S503">
        <f>ROUND((Source!FX134/100)*((ROUND(Source!AF134*Source!I134, 2)+ROUND(Source!AE134*Source!I134, 2))), 2)</f>
        <v>22.1</v>
      </c>
      <c r="T503">
        <f>Source!X134</f>
        <v>389.62</v>
      </c>
      <c r="U503">
        <f>ROUND((Source!FY134/100)*((ROUND(Source!AF134*Source!I134, 2)+ROUND(Source!AE134*Source!I134, 2))), 2)</f>
        <v>15.13</v>
      </c>
      <c r="V503">
        <f>Source!Y134</f>
        <v>266.74</v>
      </c>
    </row>
    <row r="504" spans="1:26" ht="14.4">
      <c r="A504" s="54"/>
      <c r="B504" s="55"/>
      <c r="C504" s="55" t="s">
        <v>1158</v>
      </c>
      <c r="D504" s="35"/>
      <c r="E504" s="68"/>
      <c r="F504" s="36">
        <f>Source!AO134</f>
        <v>13.54</v>
      </c>
      <c r="G504" s="63" t="str">
        <f>Source!DG134</f>
        <v/>
      </c>
      <c r="H504" s="66">
        <f>ROUND(Source!AF134*Source!I134, 2)</f>
        <v>14</v>
      </c>
      <c r="I504" s="63"/>
      <c r="J504" s="63">
        <f>IF(Source!BA134&lt;&gt; 0, Source!BA134, 1)</f>
        <v>17.63</v>
      </c>
      <c r="K504" s="66">
        <f>Source!S134</f>
        <v>246.82</v>
      </c>
      <c r="L504" s="39"/>
      <c r="R504">
        <f>H504</f>
        <v>14</v>
      </c>
    </row>
    <row r="505" spans="1:26" ht="14.4">
      <c r="A505" s="54"/>
      <c r="B505" s="55"/>
      <c r="C505" s="55" t="s">
        <v>549</v>
      </c>
      <c r="D505" s="35"/>
      <c r="E505" s="68"/>
      <c r="F505" s="36">
        <f>Source!AM134</f>
        <v>58.92</v>
      </c>
      <c r="G505" s="63" t="str">
        <f>Source!DE134</f>
        <v/>
      </c>
      <c r="H505" s="66">
        <f>ROUND(Source!AD134*Source!I134, 2)</f>
        <v>59</v>
      </c>
      <c r="I505" s="63"/>
      <c r="J505" s="63">
        <f>IF(Source!BB134&lt;&gt; 0, Source!BB134, 1)</f>
        <v>6.96</v>
      </c>
      <c r="K505" s="66">
        <f>Source!Q134</f>
        <v>410.64</v>
      </c>
      <c r="L505" s="39"/>
    </row>
    <row r="506" spans="1:26" ht="14.4">
      <c r="A506" s="54"/>
      <c r="B506" s="55"/>
      <c r="C506" s="55" t="s">
        <v>1164</v>
      </c>
      <c r="D506" s="35"/>
      <c r="E506" s="68"/>
      <c r="F506" s="36">
        <f>Source!AN134</f>
        <v>3.03</v>
      </c>
      <c r="G506" s="63" t="str">
        <f>Source!DF134</f>
        <v/>
      </c>
      <c r="H506" s="48">
        <f>ROUND(Source!AE134*Source!I134, 2)</f>
        <v>3</v>
      </c>
      <c r="I506" s="63"/>
      <c r="J506" s="63">
        <f>IF(Source!BS134&lt;&gt; 0, Source!BS134, 1)</f>
        <v>17.63</v>
      </c>
      <c r="K506" s="48">
        <f>Source!R134</f>
        <v>52.89</v>
      </c>
      <c r="L506" s="39"/>
      <c r="R506">
        <f>H506</f>
        <v>3</v>
      </c>
    </row>
    <row r="507" spans="1:26" ht="14.4">
      <c r="A507" s="54"/>
      <c r="B507" s="55"/>
      <c r="C507" s="55" t="s">
        <v>1165</v>
      </c>
      <c r="D507" s="35"/>
      <c r="E507" s="68"/>
      <c r="F507" s="36">
        <f>Source!AL134</f>
        <v>184.47</v>
      </c>
      <c r="G507" s="63" t="str">
        <f>Source!DD134</f>
        <v/>
      </c>
      <c r="H507" s="66">
        <f>ROUND(Source!AC134*Source!I134, 2)</f>
        <v>184</v>
      </c>
      <c r="I507" s="63"/>
      <c r="J507" s="63">
        <f>IF(Source!BC134&lt;&gt; 0, Source!BC134, 1)</f>
        <v>4.93</v>
      </c>
      <c r="K507" s="66">
        <f>Source!P134</f>
        <v>907.12</v>
      </c>
      <c r="L507" s="39"/>
    </row>
    <row r="508" spans="1:26" ht="14.4">
      <c r="A508" s="54"/>
      <c r="B508" s="55"/>
      <c r="C508" s="55" t="s">
        <v>1159</v>
      </c>
      <c r="D508" s="35" t="s">
        <v>1160</v>
      </c>
      <c r="E508" s="68">
        <f>Source!BZ134</f>
        <v>130</v>
      </c>
      <c r="F508" s="58"/>
      <c r="G508" s="63"/>
      <c r="H508" s="66">
        <f>SUM(S503:S510)</f>
        <v>22.1</v>
      </c>
      <c r="I508" s="40"/>
      <c r="J508" s="64">
        <f>Source!AT134</f>
        <v>130</v>
      </c>
      <c r="K508" s="66">
        <f>SUM(T503:T510)</f>
        <v>389.62</v>
      </c>
      <c r="L508" s="39"/>
    </row>
    <row r="509" spans="1:26" ht="14.4">
      <c r="A509" s="54"/>
      <c r="B509" s="55"/>
      <c r="C509" s="55" t="s">
        <v>1161</v>
      </c>
      <c r="D509" s="35" t="s">
        <v>1160</v>
      </c>
      <c r="E509" s="68">
        <f>Source!CA134</f>
        <v>89</v>
      </c>
      <c r="F509" s="58"/>
      <c r="G509" s="63"/>
      <c r="H509" s="66">
        <f>SUM(U503:U510)</f>
        <v>15.13</v>
      </c>
      <c r="I509" s="40"/>
      <c r="J509" s="64">
        <f>Source!AU134</f>
        <v>89</v>
      </c>
      <c r="K509" s="66">
        <f>SUM(V503:V510)</f>
        <v>266.74</v>
      </c>
      <c r="L509" s="39"/>
    </row>
    <row r="510" spans="1:26" ht="14.4">
      <c r="A510" s="56"/>
      <c r="B510" s="57"/>
      <c r="C510" s="57" t="s">
        <v>1162</v>
      </c>
      <c r="D510" s="41" t="s">
        <v>1163</v>
      </c>
      <c r="E510" s="42">
        <f>Source!AQ134</f>
        <v>1.54</v>
      </c>
      <c r="F510" s="43"/>
      <c r="G510" s="44" t="str">
        <f>Source!DI134</f>
        <v/>
      </c>
      <c r="H510" s="45"/>
      <c r="I510" s="44"/>
      <c r="J510" s="44"/>
      <c r="K510" s="45"/>
      <c r="L510" s="46">
        <f>Source!U134</f>
        <v>1.54</v>
      </c>
    </row>
    <row r="511" spans="1:26" ht="13.8">
      <c r="G511" s="94">
        <f>H504+H505+H507+H508+H509</f>
        <v>294.23</v>
      </c>
      <c r="H511" s="94"/>
      <c r="J511" s="94">
        <f>K504+K505+K507+K508+K509</f>
        <v>2220.9399999999996</v>
      </c>
      <c r="K511" s="94"/>
      <c r="L511" s="47">
        <f>Source!U134</f>
        <v>1.54</v>
      </c>
      <c r="O511" s="27">
        <f>G511</f>
        <v>294.23</v>
      </c>
      <c r="P511" s="27">
        <f>J511</f>
        <v>2220.9399999999996</v>
      </c>
      <c r="Q511" s="27">
        <f>L511</f>
        <v>1.54</v>
      </c>
      <c r="W511">
        <f>IF(Source!BI134&lt;=1,H504+H505+H507+H508+H509, 0)</f>
        <v>294.23</v>
      </c>
      <c r="X511">
        <f>IF(Source!BI134=2,H504+H505+H507+H508+H509, 0)</f>
        <v>0</v>
      </c>
      <c r="Y511">
        <f>IF(Source!BI134=3,H504+H505+H507+H508+H509, 0)</f>
        <v>0</v>
      </c>
      <c r="Z511">
        <f>IF(Source!BI134=4,H504+H505+H507+H508+H509, 0)</f>
        <v>0</v>
      </c>
    </row>
    <row r="512" spans="1:26" ht="41.4">
      <c r="A512" s="56" t="str">
        <f>Source!E135</f>
        <v>82</v>
      </c>
      <c r="B512" s="57" t="str">
        <f>Source!F135</f>
        <v>101-2490</v>
      </c>
      <c r="C512" s="57" t="str">
        <f>Source!G135</f>
        <v>Лента поливинилхлоридная для изоляции газонефтепродуктопроводов ПВХ-БК (липкая), толщиной 0,4 мм</v>
      </c>
      <c r="D512" s="41" t="str">
        <f>Source!H135</f>
        <v>м2</v>
      </c>
      <c r="E512" s="42">
        <f>Source!I135</f>
        <v>1.5</v>
      </c>
      <c r="F512" s="43">
        <f>Source!AL135</f>
        <v>21</v>
      </c>
      <c r="G512" s="44" t="str">
        <f>Source!DD135</f>
        <v/>
      </c>
      <c r="H512" s="45">
        <f>ROUND(Source!AC135*Source!I135, 2)</f>
        <v>31.5</v>
      </c>
      <c r="I512" s="44" t="str">
        <f>Source!BO135</f>
        <v>101-2490</v>
      </c>
      <c r="J512" s="44">
        <f>IF(Source!BC135&lt;&gt; 0, Source!BC135, 1)</f>
        <v>2.82</v>
      </c>
      <c r="K512" s="45">
        <f>Source!P135</f>
        <v>88.83</v>
      </c>
      <c r="L512" s="50"/>
      <c r="S512">
        <f>ROUND((Source!FX135/100)*((ROUND(Source!AF135*Source!I135, 2)+ROUND(Source!AE135*Source!I135, 2))), 2)</f>
        <v>0</v>
      </c>
      <c r="T512">
        <f>Source!X135</f>
        <v>0</v>
      </c>
      <c r="U512">
        <f>ROUND((Source!FY135/100)*((ROUND(Source!AF135*Source!I135, 2)+ROUND(Source!AE135*Source!I135, 2))), 2)</f>
        <v>0</v>
      </c>
      <c r="V512">
        <f>Source!Y135</f>
        <v>0</v>
      </c>
    </row>
    <row r="513" spans="1:26" ht="13.8">
      <c r="G513" s="94">
        <f>H512</f>
        <v>31.5</v>
      </c>
      <c r="H513" s="94"/>
      <c r="J513" s="94">
        <f>K512</f>
        <v>88.83</v>
      </c>
      <c r="K513" s="94"/>
      <c r="L513" s="47">
        <f>Source!U135</f>
        <v>0</v>
      </c>
      <c r="O513" s="27">
        <f>G513</f>
        <v>31.5</v>
      </c>
      <c r="P513" s="27">
        <f>J513</f>
        <v>88.83</v>
      </c>
      <c r="Q513" s="27">
        <f>L513</f>
        <v>0</v>
      </c>
      <c r="W513">
        <f>IF(Source!BI135&lt;=1,H512, 0)</f>
        <v>31.5</v>
      </c>
      <c r="X513">
        <f>IF(Source!BI135=2,H512, 0)</f>
        <v>0</v>
      </c>
      <c r="Y513">
        <f>IF(Source!BI135=3,H512, 0)</f>
        <v>0</v>
      </c>
      <c r="Z513">
        <f>IF(Source!BI135=4,H512, 0)</f>
        <v>0</v>
      </c>
    </row>
    <row r="514" spans="1:26" ht="69">
      <c r="A514" s="56" t="str">
        <f>Source!E136</f>
        <v>83</v>
      </c>
      <c r="B514" s="57" t="str">
        <f>Source!F136</f>
        <v>508-0065</v>
      </c>
      <c r="C514" s="57" t="str">
        <f>Source!G136</f>
        <v>Канат двойной свивки типа ЛК-О, конструкции 6х7(1+6)+1х7(1+6), без покрытия из проволок марки В, маркировочная группа 1770 н/мм2, диаметром 20 мм</v>
      </c>
      <c r="D514" s="41" t="str">
        <f>Source!H136</f>
        <v>10 м</v>
      </c>
      <c r="E514" s="42">
        <f>Source!I136</f>
        <v>0.3</v>
      </c>
      <c r="F514" s="43">
        <f>Source!AL136</f>
        <v>248.9</v>
      </c>
      <c r="G514" s="44" t="str">
        <f>Source!DD136</f>
        <v/>
      </c>
      <c r="H514" s="45">
        <f>ROUND(Source!AC136*Source!I136, 2)</f>
        <v>74.7</v>
      </c>
      <c r="I514" s="44" t="str">
        <f>Source!BO136</f>
        <v>508-0065</v>
      </c>
      <c r="J514" s="44">
        <f>IF(Source!BC136&lt;&gt; 0, Source!BC136, 1)</f>
        <v>3.89</v>
      </c>
      <c r="K514" s="45">
        <f>Source!P136</f>
        <v>290.58</v>
      </c>
      <c r="L514" s="50"/>
      <c r="S514">
        <f>ROUND((Source!FX136/100)*((ROUND(Source!AF136*Source!I136, 2)+ROUND(Source!AE136*Source!I136, 2))), 2)</f>
        <v>0</v>
      </c>
      <c r="T514">
        <f>Source!X136</f>
        <v>0</v>
      </c>
      <c r="U514">
        <f>ROUND((Source!FY136/100)*((ROUND(Source!AF136*Source!I136, 2)+ROUND(Source!AE136*Source!I136, 2))), 2)</f>
        <v>0</v>
      </c>
      <c r="V514">
        <f>Source!Y136</f>
        <v>0</v>
      </c>
    </row>
    <row r="515" spans="1:26" ht="13.8">
      <c r="G515" s="94">
        <f>H514</f>
        <v>74.7</v>
      </c>
      <c r="H515" s="94"/>
      <c r="J515" s="94">
        <f>K514</f>
        <v>290.58</v>
      </c>
      <c r="K515" s="94"/>
      <c r="L515" s="47">
        <f>Source!U136</f>
        <v>0</v>
      </c>
      <c r="O515" s="27">
        <f>G515</f>
        <v>74.7</v>
      </c>
      <c r="P515" s="27">
        <f>J515</f>
        <v>290.58</v>
      </c>
      <c r="Q515" s="27">
        <f>L515</f>
        <v>0</v>
      </c>
      <c r="W515">
        <f>IF(Source!BI136&lt;=1,H514, 0)</f>
        <v>0</v>
      </c>
      <c r="X515">
        <f>IF(Source!BI136=2,H514, 0)</f>
        <v>74.7</v>
      </c>
      <c r="Y515">
        <f>IF(Source!BI136=3,H514, 0)</f>
        <v>0</v>
      </c>
      <c r="Z515">
        <f>IF(Source!BI136=4,H514, 0)</f>
        <v>0</v>
      </c>
    </row>
    <row r="516" spans="1:26" ht="27.6">
      <c r="A516" s="56" t="str">
        <f>Source!E137</f>
        <v>84</v>
      </c>
      <c r="B516" s="57" t="str">
        <f>Source!F137</f>
        <v>101-2387</v>
      </c>
      <c r="C516" s="57" t="str">
        <f>Source!G137</f>
        <v>Герметик строительный «RDPRO», 300 мл</v>
      </c>
      <c r="D516" s="41" t="str">
        <f>Source!H137</f>
        <v>шт.</v>
      </c>
      <c r="E516" s="42">
        <f>Source!I137</f>
        <v>1</v>
      </c>
      <c r="F516" s="43">
        <f>Source!AL137</f>
        <v>14.03</v>
      </c>
      <c r="G516" s="44" t="str">
        <f>Source!DD137</f>
        <v/>
      </c>
      <c r="H516" s="45">
        <f>ROUND(Source!AC137*Source!I137, 2)</f>
        <v>14</v>
      </c>
      <c r="I516" s="44" t="str">
        <f>Source!BO137</f>
        <v>101-2387</v>
      </c>
      <c r="J516" s="44">
        <f>IF(Source!BC137&lt;&gt; 0, Source!BC137, 1)</f>
        <v>5.14</v>
      </c>
      <c r="K516" s="45">
        <f>Source!P137</f>
        <v>71.959999999999994</v>
      </c>
      <c r="L516" s="50"/>
      <c r="S516">
        <f>ROUND((Source!FX137/100)*((ROUND(Source!AF137*Source!I137, 2)+ROUND(Source!AE137*Source!I137, 2))), 2)</f>
        <v>0</v>
      </c>
      <c r="T516">
        <f>Source!X137</f>
        <v>0</v>
      </c>
      <c r="U516">
        <f>ROUND((Source!FY137/100)*((ROUND(Source!AF137*Source!I137, 2)+ROUND(Source!AE137*Source!I137, 2))), 2)</f>
        <v>0</v>
      </c>
      <c r="V516">
        <f>Source!Y137</f>
        <v>0</v>
      </c>
    </row>
    <row r="517" spans="1:26" ht="13.8">
      <c r="G517" s="94">
        <f>H516</f>
        <v>14</v>
      </c>
      <c r="H517" s="94"/>
      <c r="J517" s="94">
        <f>K516</f>
        <v>71.959999999999994</v>
      </c>
      <c r="K517" s="94"/>
      <c r="L517" s="47">
        <f>Source!U137</f>
        <v>0</v>
      </c>
      <c r="O517" s="27">
        <f>G517</f>
        <v>14</v>
      </c>
      <c r="P517" s="27">
        <f>J517</f>
        <v>71.959999999999994</v>
      </c>
      <c r="Q517" s="27">
        <f>L517</f>
        <v>0</v>
      </c>
      <c r="W517">
        <f>IF(Source!BI137&lt;=1,H516, 0)</f>
        <v>14</v>
      </c>
      <c r="X517">
        <f>IF(Source!BI137=2,H516, 0)</f>
        <v>0</v>
      </c>
      <c r="Y517">
        <f>IF(Source!BI137=3,H516, 0)</f>
        <v>0</v>
      </c>
      <c r="Z517">
        <f>IF(Source!BI137=4,H516, 0)</f>
        <v>0</v>
      </c>
    </row>
    <row r="518" spans="1:26" ht="55.2">
      <c r="A518" s="54" t="str">
        <f>Source!E138</f>
        <v>85</v>
      </c>
      <c r="B518" s="55" t="str">
        <f>Source!F138</f>
        <v>22-06-011-2</v>
      </c>
      <c r="C518" s="55" t="str">
        <f>Source!G138</f>
        <v>Подвешивание подземных коммуникаций при пересечении их трассой трубопровода, площадь сечения коробов до 0,25 м2</v>
      </c>
      <c r="D518" s="35" t="str">
        <f>Source!H138</f>
        <v>1 м короба</v>
      </c>
      <c r="E518" s="68">
        <f>Source!I138</f>
        <v>4</v>
      </c>
      <c r="F518" s="36">
        <f>Source!AL138+Source!AM138+Source!AO138</f>
        <v>131.95999999999998</v>
      </c>
      <c r="G518" s="63"/>
      <c r="H518" s="66"/>
      <c r="I518" s="63" t="str">
        <f>Source!BO138</f>
        <v>22-06-011-2</v>
      </c>
      <c r="J518" s="63"/>
      <c r="K518" s="66"/>
      <c r="L518" s="39"/>
      <c r="S518">
        <f>ROUND((Source!FX138/100)*((ROUND(Source!AF138*Source!I138, 2)+ROUND(Source!AE138*Source!I138, 2))), 2)</f>
        <v>62.4</v>
      </c>
      <c r="T518">
        <f>Source!X138</f>
        <v>1100.1099999999999</v>
      </c>
      <c r="U518">
        <f>ROUND((Source!FY138/100)*((ROUND(Source!AF138*Source!I138, 2)+ROUND(Source!AE138*Source!I138, 2))), 2)</f>
        <v>42.72</v>
      </c>
      <c r="V518">
        <f>Source!Y138</f>
        <v>753.15</v>
      </c>
    </row>
    <row r="519" spans="1:26" ht="14.4">
      <c r="A519" s="54"/>
      <c r="B519" s="55"/>
      <c r="C519" s="55" t="s">
        <v>1158</v>
      </c>
      <c r="D519" s="35"/>
      <c r="E519" s="68"/>
      <c r="F519" s="36">
        <f>Source!AO138</f>
        <v>11.48</v>
      </c>
      <c r="G519" s="63" t="str">
        <f>Source!DG138</f>
        <v/>
      </c>
      <c r="H519" s="66">
        <f>ROUND(Source!AF138*Source!I138, 2)</f>
        <v>44</v>
      </c>
      <c r="I519" s="63"/>
      <c r="J519" s="63">
        <f>IF(Source!BA138&lt;&gt; 0, Source!BA138, 1)</f>
        <v>17.63</v>
      </c>
      <c r="K519" s="66">
        <f>Source!S138</f>
        <v>775.72</v>
      </c>
      <c r="L519" s="39"/>
      <c r="R519">
        <f>H519</f>
        <v>44</v>
      </c>
    </row>
    <row r="520" spans="1:26" ht="14.4">
      <c r="A520" s="54"/>
      <c r="B520" s="55"/>
      <c r="C520" s="55" t="s">
        <v>549</v>
      </c>
      <c r="D520" s="35"/>
      <c r="E520" s="68"/>
      <c r="F520" s="36">
        <f>Source!AM138</f>
        <v>39.1</v>
      </c>
      <c r="G520" s="63" t="str">
        <f>Source!DE138</f>
        <v/>
      </c>
      <c r="H520" s="66">
        <f>ROUND(Source!AD138*Source!I138, 2)</f>
        <v>156</v>
      </c>
      <c r="I520" s="63"/>
      <c r="J520" s="63">
        <f>IF(Source!BB138&lt;&gt; 0, Source!BB138, 1)</f>
        <v>6.22</v>
      </c>
      <c r="K520" s="66">
        <f>Source!Q138</f>
        <v>970.32</v>
      </c>
      <c r="L520" s="39"/>
    </row>
    <row r="521" spans="1:26" ht="14.4">
      <c r="A521" s="54"/>
      <c r="B521" s="55"/>
      <c r="C521" s="55" t="s">
        <v>1164</v>
      </c>
      <c r="D521" s="35"/>
      <c r="E521" s="68"/>
      <c r="F521" s="36">
        <f>Source!AN138</f>
        <v>1.42</v>
      </c>
      <c r="G521" s="63" t="str">
        <f>Source!DF138</f>
        <v/>
      </c>
      <c r="H521" s="48">
        <f>ROUND(Source!AE138*Source!I138, 2)</f>
        <v>4</v>
      </c>
      <c r="I521" s="63"/>
      <c r="J521" s="63">
        <f>IF(Source!BS138&lt;&gt; 0, Source!BS138, 1)</f>
        <v>17.63</v>
      </c>
      <c r="K521" s="48">
        <f>Source!R138</f>
        <v>70.52</v>
      </c>
      <c r="L521" s="39"/>
      <c r="R521">
        <f>H521</f>
        <v>4</v>
      </c>
    </row>
    <row r="522" spans="1:26" ht="14.4">
      <c r="A522" s="54"/>
      <c r="B522" s="55"/>
      <c r="C522" s="55" t="s">
        <v>1159</v>
      </c>
      <c r="D522" s="35" t="s">
        <v>1160</v>
      </c>
      <c r="E522" s="68">
        <f>Source!BZ138</f>
        <v>130</v>
      </c>
      <c r="F522" s="58"/>
      <c r="G522" s="63"/>
      <c r="H522" s="66">
        <f>SUM(S518:S524)</f>
        <v>62.4</v>
      </c>
      <c r="I522" s="40"/>
      <c r="J522" s="64">
        <f>Source!AT138</f>
        <v>130</v>
      </c>
      <c r="K522" s="66">
        <f>SUM(T518:T524)</f>
        <v>1100.1099999999999</v>
      </c>
      <c r="L522" s="39"/>
    </row>
    <row r="523" spans="1:26" ht="14.4">
      <c r="A523" s="54"/>
      <c r="B523" s="55"/>
      <c r="C523" s="55" t="s">
        <v>1161</v>
      </c>
      <c r="D523" s="35" t="s">
        <v>1160</v>
      </c>
      <c r="E523" s="68">
        <f>Source!CA138</f>
        <v>89</v>
      </c>
      <c r="F523" s="58"/>
      <c r="G523" s="63"/>
      <c r="H523" s="66">
        <f>SUM(U518:U524)</f>
        <v>42.72</v>
      </c>
      <c r="I523" s="40"/>
      <c r="J523" s="64">
        <f>Source!AU138</f>
        <v>89</v>
      </c>
      <c r="K523" s="66">
        <f>SUM(V518:V524)</f>
        <v>753.15</v>
      </c>
      <c r="L523" s="39"/>
    </row>
    <row r="524" spans="1:26" ht="14.4">
      <c r="A524" s="56"/>
      <c r="B524" s="57"/>
      <c r="C524" s="57" t="s">
        <v>1162</v>
      </c>
      <c r="D524" s="41" t="s">
        <v>1163</v>
      </c>
      <c r="E524" s="42">
        <f>Source!AQ138</f>
        <v>1.44</v>
      </c>
      <c r="F524" s="43"/>
      <c r="G524" s="44" t="str">
        <f>Source!DI138</f>
        <v/>
      </c>
      <c r="H524" s="45"/>
      <c r="I524" s="44"/>
      <c r="J524" s="44"/>
      <c r="K524" s="45"/>
      <c r="L524" s="46">
        <f>Source!U138</f>
        <v>5.76</v>
      </c>
    </row>
    <row r="525" spans="1:26" ht="13.8">
      <c r="G525" s="94">
        <f>H519+H520+H522+H523</f>
        <v>305.12</v>
      </c>
      <c r="H525" s="94"/>
      <c r="J525" s="94">
        <f>K519+K520+K522+K523</f>
        <v>3599.2999999999997</v>
      </c>
      <c r="K525" s="94"/>
      <c r="L525" s="47">
        <f>Source!U138</f>
        <v>5.76</v>
      </c>
      <c r="O525" s="27">
        <f>G525</f>
        <v>305.12</v>
      </c>
      <c r="P525" s="27">
        <f>J525</f>
        <v>3599.2999999999997</v>
      </c>
      <c r="Q525" s="27">
        <f>L525</f>
        <v>5.76</v>
      </c>
      <c r="W525">
        <f>IF(Source!BI138&lt;=1,H519+H520+H522+H523, 0)</f>
        <v>305.12</v>
      </c>
      <c r="X525">
        <f>IF(Source!BI138=2,H519+H520+H522+H523, 0)</f>
        <v>0</v>
      </c>
      <c r="Y525">
        <f>IF(Source!BI138=3,H519+H520+H522+H523, 0)</f>
        <v>0</v>
      </c>
      <c r="Z525">
        <f>IF(Source!BI138=4,H519+H520+H522+H523, 0)</f>
        <v>0</v>
      </c>
    </row>
    <row r="526" spans="1:26" ht="14.4">
      <c r="A526" s="56" t="str">
        <f>Source!E139</f>
        <v>86</v>
      </c>
      <c r="B526" s="57" t="str">
        <f>Source!F139</f>
        <v>101-3686</v>
      </c>
      <c r="C526" s="57" t="str">
        <f>Source!G139</f>
        <v>Швеллеры № 12 сталь марки Ст3пс</v>
      </c>
      <c r="D526" s="41" t="str">
        <f>Source!H139</f>
        <v>т</v>
      </c>
      <c r="E526" s="42">
        <f>Source!I139</f>
        <v>4.1599999999999998E-2</v>
      </c>
      <c r="F526" s="43">
        <f>Source!AL139</f>
        <v>4973.5</v>
      </c>
      <c r="G526" s="44" t="str">
        <f>Source!DD139</f>
        <v/>
      </c>
      <c r="H526" s="45">
        <f>ROUND(Source!AC139*Source!I139, 2)</f>
        <v>206.92</v>
      </c>
      <c r="I526" s="44" t="str">
        <f>Source!BO139</f>
        <v>101-3686</v>
      </c>
      <c r="J526" s="44">
        <f>IF(Source!BC139&lt;&gt; 0, Source!BC139, 1)</f>
        <v>6.32</v>
      </c>
      <c r="K526" s="45">
        <f>Source!P139</f>
        <v>1307.72</v>
      </c>
      <c r="L526" s="50"/>
      <c r="S526">
        <f>ROUND((Source!FX139/100)*((ROUND(Source!AF139*Source!I139, 2)+ROUND(Source!AE139*Source!I139, 2))), 2)</f>
        <v>0</v>
      </c>
      <c r="T526">
        <f>Source!X139</f>
        <v>0</v>
      </c>
      <c r="U526">
        <f>ROUND((Source!FY139/100)*((ROUND(Source!AF139*Source!I139, 2)+ROUND(Source!AE139*Source!I139, 2))), 2)</f>
        <v>0</v>
      </c>
      <c r="V526">
        <f>Source!Y139</f>
        <v>0</v>
      </c>
    </row>
    <row r="527" spans="1:26" ht="13.8">
      <c r="G527" s="94">
        <f>H526</f>
        <v>206.92</v>
      </c>
      <c r="H527" s="94"/>
      <c r="J527" s="94">
        <f>K526</f>
        <v>1307.72</v>
      </c>
      <c r="K527" s="94"/>
      <c r="L527" s="47">
        <f>Source!U139</f>
        <v>0</v>
      </c>
      <c r="O527" s="27">
        <f>G527</f>
        <v>206.92</v>
      </c>
      <c r="P527" s="27">
        <f>J527</f>
        <v>1307.72</v>
      </c>
      <c r="Q527" s="27">
        <f>L527</f>
        <v>0</v>
      </c>
      <c r="W527">
        <f>IF(Source!BI139&lt;=1,H526, 0)</f>
        <v>206.92</v>
      </c>
      <c r="X527">
        <f>IF(Source!BI139=2,H526, 0)</f>
        <v>0</v>
      </c>
      <c r="Y527">
        <f>IF(Source!BI139=3,H526, 0)</f>
        <v>0</v>
      </c>
      <c r="Z527">
        <f>IF(Source!BI139=4,H526, 0)</f>
        <v>0</v>
      </c>
    </row>
    <row r="528" spans="1:26" ht="14.4">
      <c r="A528" s="56" t="str">
        <f>Source!E140</f>
        <v>87</v>
      </c>
      <c r="B528" s="57" t="str">
        <f>Source!F140</f>
        <v>101-3687</v>
      </c>
      <c r="C528" s="57" t="str">
        <f>Source!G140</f>
        <v>Швеллеры № 14 сталь марки Ст3пс</v>
      </c>
      <c r="D528" s="41" t="str">
        <f>Source!H140</f>
        <v>т</v>
      </c>
      <c r="E528" s="42">
        <f>Source!I140</f>
        <v>4.9200000000000001E-2</v>
      </c>
      <c r="F528" s="43">
        <f>Source!AL140</f>
        <v>4872</v>
      </c>
      <c r="G528" s="44" t="str">
        <f>Source!DD140</f>
        <v/>
      </c>
      <c r="H528" s="45">
        <f>ROUND(Source!AC140*Source!I140, 2)</f>
        <v>239.7</v>
      </c>
      <c r="I528" s="44" t="str">
        <f>Source!BO140</f>
        <v>101-3687</v>
      </c>
      <c r="J528" s="44">
        <f>IF(Source!BC140&lt;&gt; 0, Source!BC140, 1)</f>
        <v>6.33</v>
      </c>
      <c r="K528" s="45">
        <f>Source!P140</f>
        <v>1517.32</v>
      </c>
      <c r="L528" s="50"/>
      <c r="S528">
        <f>ROUND((Source!FX140/100)*((ROUND(Source!AF140*Source!I140, 2)+ROUND(Source!AE140*Source!I140, 2))), 2)</f>
        <v>0</v>
      </c>
      <c r="T528">
        <f>Source!X140</f>
        <v>0</v>
      </c>
      <c r="U528">
        <f>ROUND((Source!FY140/100)*((ROUND(Source!AF140*Source!I140, 2)+ROUND(Source!AE140*Source!I140, 2))), 2)</f>
        <v>0</v>
      </c>
      <c r="V528">
        <f>Source!Y140</f>
        <v>0</v>
      </c>
    </row>
    <row r="529" spans="1:26" ht="13.8">
      <c r="G529" s="94">
        <f>H528</f>
        <v>239.7</v>
      </c>
      <c r="H529" s="94"/>
      <c r="J529" s="94">
        <f>K528</f>
        <v>1517.32</v>
      </c>
      <c r="K529" s="94"/>
      <c r="L529" s="47">
        <f>Source!U140</f>
        <v>0</v>
      </c>
      <c r="O529" s="27">
        <f>G529</f>
        <v>239.7</v>
      </c>
      <c r="P529" s="27">
        <f>J529</f>
        <v>1517.32</v>
      </c>
      <c r="Q529" s="27">
        <f>L529</f>
        <v>0</v>
      </c>
      <c r="W529">
        <f>IF(Source!BI140&lt;=1,H528, 0)</f>
        <v>239.7</v>
      </c>
      <c r="X529">
        <f>IF(Source!BI140=2,H528, 0)</f>
        <v>0</v>
      </c>
      <c r="Y529">
        <f>IF(Source!BI140=3,H528, 0)</f>
        <v>0</v>
      </c>
      <c r="Z529">
        <f>IF(Source!BI140=4,H528, 0)</f>
        <v>0</v>
      </c>
    </row>
    <row r="530" spans="1:26" ht="14.4">
      <c r="C530" s="32" t="str">
        <f>Source!G141</f>
        <v>ограждение задвижки</v>
      </c>
    </row>
    <row r="531" spans="1:26" ht="41.4">
      <c r="A531" s="54" t="str">
        <f>Source!E142</f>
        <v>88</v>
      </c>
      <c r="B531" s="55" t="str">
        <f>Source!F142</f>
        <v>07-01-054-11</v>
      </c>
      <c r="C531" s="55" t="str">
        <f>Source!G142</f>
        <v>Установка металлических оград по железобетонным столбам без цоколя из сетчатых панелей высотой до 1,7 м</v>
      </c>
      <c r="D531" s="35" t="str">
        <f>Source!H142</f>
        <v>100 м ограды</v>
      </c>
      <c r="E531" s="68">
        <f>Source!I142</f>
        <v>2.8500000000000001E-2</v>
      </c>
      <c r="F531" s="36">
        <f>Source!AL142+Source!AM142+Source!AO142</f>
        <v>11474.14</v>
      </c>
      <c r="G531" s="63"/>
      <c r="H531" s="66"/>
      <c r="I531" s="63" t="str">
        <f>Source!BO142</f>
        <v>07-01-054-11</v>
      </c>
      <c r="J531" s="63"/>
      <c r="K531" s="66"/>
      <c r="L531" s="39"/>
      <c r="S531">
        <f>ROUND((Source!FX142/100)*((ROUND(Source!AF142*Source!I142, 2)+ROUND(Source!AE142*Source!I142, 2))), 2)</f>
        <v>61.28</v>
      </c>
      <c r="T531">
        <f>Source!X142</f>
        <v>1080.3800000000001</v>
      </c>
      <c r="U531">
        <f>ROUND((Source!FY142/100)*((ROUND(Source!AF142*Source!I142, 2)+ROUND(Source!AE142*Source!I142, 2))), 2)</f>
        <v>40.07</v>
      </c>
      <c r="V531">
        <f>Source!Y142</f>
        <v>706.4</v>
      </c>
    </row>
    <row r="532" spans="1:26" ht="14.4">
      <c r="A532" s="54"/>
      <c r="B532" s="55"/>
      <c r="C532" s="55" t="s">
        <v>1158</v>
      </c>
      <c r="D532" s="35"/>
      <c r="E532" s="68"/>
      <c r="F532" s="36">
        <f>Source!AO142</f>
        <v>1375.99</v>
      </c>
      <c r="G532" s="63" t="str">
        <f>Source!DG142</f>
        <v/>
      </c>
      <c r="H532" s="66">
        <f>ROUND(Source!AF142*Source!I142, 2)</f>
        <v>39.22</v>
      </c>
      <c r="I532" s="63"/>
      <c r="J532" s="63">
        <f>IF(Source!BA142&lt;&gt; 0, Source!BA142, 1)</f>
        <v>17.63</v>
      </c>
      <c r="K532" s="66">
        <f>Source!S142</f>
        <v>691.38</v>
      </c>
      <c r="L532" s="39"/>
      <c r="R532">
        <f>H532</f>
        <v>39.22</v>
      </c>
    </row>
    <row r="533" spans="1:26" ht="14.4">
      <c r="A533" s="54"/>
      <c r="B533" s="55"/>
      <c r="C533" s="55" t="s">
        <v>549</v>
      </c>
      <c r="D533" s="35"/>
      <c r="E533" s="68"/>
      <c r="F533" s="36">
        <f>Source!AM142</f>
        <v>3058.81</v>
      </c>
      <c r="G533" s="63" t="str">
        <f>Source!DE142</f>
        <v/>
      </c>
      <c r="H533" s="66">
        <f>ROUND(Source!AD142*Source!I142, 2)</f>
        <v>87.18</v>
      </c>
      <c r="I533" s="63"/>
      <c r="J533" s="63">
        <f>IF(Source!BB142&lt;&gt; 0, Source!BB142, 1)</f>
        <v>6.63</v>
      </c>
      <c r="K533" s="66">
        <f>Source!Q142</f>
        <v>578.01</v>
      </c>
      <c r="L533" s="39"/>
    </row>
    <row r="534" spans="1:26" ht="14.4">
      <c r="A534" s="54"/>
      <c r="B534" s="55"/>
      <c r="C534" s="55" t="s">
        <v>1164</v>
      </c>
      <c r="D534" s="35"/>
      <c r="E534" s="68"/>
      <c r="F534" s="36">
        <f>Source!AN142</f>
        <v>277.57</v>
      </c>
      <c r="G534" s="63" t="str">
        <f>Source!DF142</f>
        <v/>
      </c>
      <c r="H534" s="48">
        <f>ROUND(Source!AE142*Source!I142, 2)</f>
        <v>7.92</v>
      </c>
      <c r="I534" s="63"/>
      <c r="J534" s="63">
        <f>IF(Source!BS142&lt;&gt; 0, Source!BS142, 1)</f>
        <v>17.63</v>
      </c>
      <c r="K534" s="48">
        <f>Source!R142</f>
        <v>139.68</v>
      </c>
      <c r="L534" s="39"/>
      <c r="R534">
        <f>H534</f>
        <v>7.92</v>
      </c>
    </row>
    <row r="535" spans="1:26" ht="14.4">
      <c r="A535" s="54"/>
      <c r="B535" s="55"/>
      <c r="C535" s="55" t="s">
        <v>1165</v>
      </c>
      <c r="D535" s="35"/>
      <c r="E535" s="68"/>
      <c r="F535" s="36">
        <f>Source!AL142</f>
        <v>7039.34</v>
      </c>
      <c r="G535" s="63" t="str">
        <f>Source!DD142</f>
        <v/>
      </c>
      <c r="H535" s="66">
        <f>ROUND(Source!AC142*Source!I142, 2)</f>
        <v>200.61</v>
      </c>
      <c r="I535" s="63"/>
      <c r="J535" s="63">
        <f>IF(Source!BC142&lt;&gt; 0, Source!BC142, 1)</f>
        <v>5.46</v>
      </c>
      <c r="K535" s="66">
        <f>Source!P142</f>
        <v>1095.3399999999999</v>
      </c>
      <c r="L535" s="39"/>
    </row>
    <row r="536" spans="1:26" ht="14.4">
      <c r="A536" s="54"/>
      <c r="B536" s="55"/>
      <c r="C536" s="55" t="s">
        <v>1159</v>
      </c>
      <c r="D536" s="35" t="s">
        <v>1160</v>
      </c>
      <c r="E536" s="68">
        <f>Source!BZ142</f>
        <v>130</v>
      </c>
      <c r="F536" s="58"/>
      <c r="G536" s="63"/>
      <c r="H536" s="66">
        <f>SUM(S531:S539)</f>
        <v>61.28</v>
      </c>
      <c r="I536" s="40"/>
      <c r="J536" s="64">
        <f>Source!AT142</f>
        <v>130</v>
      </c>
      <c r="K536" s="66">
        <f>SUM(T531:T539)</f>
        <v>1080.3800000000001</v>
      </c>
      <c r="L536" s="39"/>
    </row>
    <row r="537" spans="1:26" ht="14.4">
      <c r="A537" s="54"/>
      <c r="B537" s="55"/>
      <c r="C537" s="55" t="s">
        <v>1161</v>
      </c>
      <c r="D537" s="35" t="s">
        <v>1160</v>
      </c>
      <c r="E537" s="68">
        <f>Source!CA142</f>
        <v>85</v>
      </c>
      <c r="F537" s="58"/>
      <c r="G537" s="63"/>
      <c r="H537" s="66">
        <f>SUM(U531:U539)</f>
        <v>40.07</v>
      </c>
      <c r="I537" s="40"/>
      <c r="J537" s="64">
        <f>Source!AU142</f>
        <v>85</v>
      </c>
      <c r="K537" s="66">
        <f>SUM(V531:V539)</f>
        <v>706.4</v>
      </c>
      <c r="L537" s="39"/>
    </row>
    <row r="538" spans="1:26" ht="14.4">
      <c r="A538" s="54"/>
      <c r="B538" s="55"/>
      <c r="C538" s="55" t="s">
        <v>1162</v>
      </c>
      <c r="D538" s="35" t="s">
        <v>1163</v>
      </c>
      <c r="E538" s="68">
        <f>Source!AQ142</f>
        <v>154.78</v>
      </c>
      <c r="F538" s="36"/>
      <c r="G538" s="63" t="str">
        <f>Source!DI142</f>
        <v/>
      </c>
      <c r="H538" s="66"/>
      <c r="I538" s="63"/>
      <c r="J538" s="63"/>
      <c r="K538" s="66"/>
      <c r="L538" s="51">
        <f>Source!U142</f>
        <v>4.4112299999999998</v>
      </c>
    </row>
    <row r="539" spans="1:26" ht="14.4">
      <c r="A539" s="56" t="str">
        <f>Source!E143</f>
        <v>88,1</v>
      </c>
      <c r="B539" s="57" t="str">
        <f>Source!F143</f>
        <v>403-9120</v>
      </c>
      <c r="C539" s="57" t="str">
        <f>Source!G143</f>
        <v>Столбы бетонные</v>
      </c>
      <c r="D539" s="41" t="str">
        <f>Source!H143</f>
        <v>шт.</v>
      </c>
      <c r="E539" s="42">
        <f>Source!I143</f>
        <v>0.94904999999999995</v>
      </c>
      <c r="F539" s="43">
        <f>Source!AL143+Source!AM143+Source!AO143</f>
        <v>0</v>
      </c>
      <c r="G539" s="52" t="s">
        <v>3</v>
      </c>
      <c r="H539" s="45">
        <f>ROUND(Source!AC143*Source!I143, 2)+ROUND(Source!AD143*Source!I143, 2)+ROUND(Source!AF143*Source!I143, 2)</f>
        <v>0</v>
      </c>
      <c r="I539" s="44"/>
      <c r="J539" s="44">
        <f>IF(Source!BC143&lt;&gt; 0, Source!BC143, 1)</f>
        <v>1</v>
      </c>
      <c r="K539" s="45">
        <f>Source!O143</f>
        <v>0</v>
      </c>
      <c r="L539" s="50"/>
      <c r="S539">
        <f>ROUND((Source!FX143/100)*((ROUND(Source!AF143*Source!I143, 2)+ROUND(Source!AE143*Source!I143, 2))), 2)</f>
        <v>0</v>
      </c>
      <c r="T539">
        <f>Source!X143</f>
        <v>0</v>
      </c>
      <c r="U539">
        <f>ROUND((Source!FY143/100)*((ROUND(Source!AF143*Source!I143, 2)+ROUND(Source!AE143*Source!I143, 2))), 2)</f>
        <v>0</v>
      </c>
      <c r="V539">
        <f>Source!Y143</f>
        <v>0</v>
      </c>
      <c r="W539">
        <f>IF(Source!BI143&lt;=1,H539, 0)</f>
        <v>0</v>
      </c>
      <c r="X539">
        <f>IF(Source!BI143=2,H539, 0)</f>
        <v>0</v>
      </c>
      <c r="Y539">
        <f>IF(Source!BI143=3,H539, 0)</f>
        <v>0</v>
      </c>
      <c r="Z539">
        <f>IF(Source!BI143=4,H539, 0)</f>
        <v>0</v>
      </c>
    </row>
    <row r="540" spans="1:26" ht="13.8">
      <c r="G540" s="94">
        <f>H532+H533+H535+H536+H537+SUM(H539:H539)</f>
        <v>428.35999999999996</v>
      </c>
      <c r="H540" s="94"/>
      <c r="J540" s="94">
        <f>K532+K533+K535+K536+K537+SUM(K539:K539)</f>
        <v>4151.5099999999993</v>
      </c>
      <c r="K540" s="94"/>
      <c r="L540" s="47">
        <f>Source!U142</f>
        <v>4.4112299999999998</v>
      </c>
      <c r="O540" s="27">
        <f>G540</f>
        <v>428.35999999999996</v>
      </c>
      <c r="P540" s="27">
        <f>J540</f>
        <v>4151.5099999999993</v>
      </c>
      <c r="Q540" s="27">
        <f>L540</f>
        <v>4.4112299999999998</v>
      </c>
      <c r="W540">
        <f>IF(Source!BI142&lt;=1,H532+H533+H535+H536+H537, 0)</f>
        <v>428.35999999999996</v>
      </c>
      <c r="X540">
        <f>IF(Source!BI142=2,H532+H533+H535+H536+H537, 0)</f>
        <v>0</v>
      </c>
      <c r="Y540">
        <f>IF(Source!BI142=3,H532+H533+H535+H536+H537, 0)</f>
        <v>0</v>
      </c>
      <c r="Z540">
        <f>IF(Source!BI142=4,H532+H533+H535+H536+H537, 0)</f>
        <v>0</v>
      </c>
    </row>
    <row r="541" spans="1:26" ht="27.6">
      <c r="A541" s="54" t="str">
        <f>Source!E144</f>
        <v>89</v>
      </c>
      <c r="B541" s="55" t="str">
        <f>Source!F144</f>
        <v>401-0083</v>
      </c>
      <c r="C541" s="55" t="str">
        <f>Source!G144</f>
        <v>Бетон тяжелый, крупность заполнителя 10 мм, класс В7,5 (М100)</v>
      </c>
      <c r="D541" s="35" t="str">
        <f>Source!H144</f>
        <v>м3</v>
      </c>
      <c r="E541" s="68">
        <f>Source!I144</f>
        <v>-3.9329999999999997E-2</v>
      </c>
      <c r="F541" s="36">
        <f>Source!AL144</f>
        <v>565</v>
      </c>
      <c r="G541" s="63" t="str">
        <f>Source!DD144</f>
        <v/>
      </c>
      <c r="H541" s="66">
        <f>ROUND(Source!AC144*Source!I144, 2)</f>
        <v>-22.22</v>
      </c>
      <c r="I541" s="63" t="str">
        <f>Source!BO144</f>
        <v>401-0083</v>
      </c>
      <c r="J541" s="63">
        <f>IF(Source!BC144&lt;&gt; 0, Source!BC144, 1)</f>
        <v>6.33</v>
      </c>
      <c r="K541" s="66">
        <f>Source!P144</f>
        <v>-140.66</v>
      </c>
      <c r="L541" s="39"/>
      <c r="S541">
        <f>ROUND((Source!FX144/100)*((ROUND(Source!AF144*Source!I144, 2)+ROUND(Source!AE144*Source!I144, 2))), 2)</f>
        <v>0</v>
      </c>
      <c r="T541">
        <f>Source!X144</f>
        <v>0</v>
      </c>
      <c r="U541">
        <f>ROUND((Source!FY144/100)*((ROUND(Source!AF144*Source!I144, 2)+ROUND(Source!AE144*Source!I144, 2))), 2)</f>
        <v>0</v>
      </c>
      <c r="V541">
        <f>Source!Y144</f>
        <v>0</v>
      </c>
    </row>
    <row r="542" spans="1:26">
      <c r="A542" s="29"/>
      <c r="B542" s="29"/>
      <c r="C542" s="30" t="str">
        <f>"Объем: "&amp;Source!I144&amp;"="&amp;Source!I142&amp;"*"&amp;"-"&amp;"1,38"</f>
        <v>Объем: -0,03933=0,0285*-1,38</v>
      </c>
      <c r="D542" s="29"/>
      <c r="E542" s="29"/>
      <c r="F542" s="29"/>
      <c r="G542" s="29"/>
      <c r="H542" s="29"/>
      <c r="I542" s="29"/>
      <c r="J542" s="29"/>
      <c r="K542" s="29"/>
      <c r="L542" s="29"/>
    </row>
    <row r="543" spans="1:26" ht="13.8">
      <c r="G543" s="94">
        <f>H541</f>
        <v>-22.22</v>
      </c>
      <c r="H543" s="94"/>
      <c r="J543" s="94">
        <f>K541</f>
        <v>-140.66</v>
      </c>
      <c r="K543" s="94"/>
      <c r="L543" s="47">
        <f>Source!U144</f>
        <v>0</v>
      </c>
      <c r="O543" s="27">
        <f>G543</f>
        <v>-22.22</v>
      </c>
      <c r="P543" s="27">
        <f>J543</f>
        <v>-140.66</v>
      </c>
      <c r="Q543" s="27">
        <f>L543</f>
        <v>0</v>
      </c>
      <c r="W543">
        <f>IF(Source!BI144&lt;=1,H541, 0)</f>
        <v>-22.22</v>
      </c>
      <c r="X543">
        <f>IF(Source!BI144=2,H541, 0)</f>
        <v>0</v>
      </c>
      <c r="Y543">
        <f>IF(Source!BI144=3,H541, 0)</f>
        <v>0</v>
      </c>
      <c r="Z543">
        <f>IF(Source!BI144=4,H541, 0)</f>
        <v>0</v>
      </c>
    </row>
    <row r="544" spans="1:26" ht="41.4">
      <c r="A544" s="56" t="str">
        <f>Source!E145</f>
        <v>90</v>
      </c>
      <c r="B544" s="57" t="str">
        <f>Source!F145</f>
        <v>403-1645</v>
      </c>
      <c r="C544" s="57" t="str">
        <f>Source!G145</f>
        <v>Столбы оград С3Б /бетон В15 (М200), объем 0,05 м3, расход ар-ры 6,8 кг/ (серия 3.017-1 вып.1)</v>
      </c>
      <c r="D544" s="41" t="str">
        <f>Source!H145</f>
        <v>шт.</v>
      </c>
      <c r="E544" s="42">
        <f>Source!I145</f>
        <v>6</v>
      </c>
      <c r="F544" s="43">
        <f>Source!AL145</f>
        <v>116</v>
      </c>
      <c r="G544" s="44" t="str">
        <f>Source!DD145</f>
        <v/>
      </c>
      <c r="H544" s="45">
        <f>ROUND(Source!AC145*Source!I145, 2)</f>
        <v>696</v>
      </c>
      <c r="I544" s="44" t="str">
        <f>Source!BO145</f>
        <v>403-1645</v>
      </c>
      <c r="J544" s="44">
        <f>IF(Source!BC145&lt;&gt; 0, Source!BC145, 1)</f>
        <v>6.57</v>
      </c>
      <c r="K544" s="45">
        <f>Source!P145</f>
        <v>4572.72</v>
      </c>
      <c r="L544" s="50"/>
      <c r="S544">
        <f>ROUND((Source!FX145/100)*((ROUND(Source!AF145*Source!I145, 2)+ROUND(Source!AE145*Source!I145, 2))), 2)</f>
        <v>0</v>
      </c>
      <c r="T544">
        <f>Source!X145</f>
        <v>0</v>
      </c>
      <c r="U544">
        <f>ROUND((Source!FY145/100)*((ROUND(Source!AF145*Source!I145, 2)+ROUND(Source!AE145*Source!I145, 2))), 2)</f>
        <v>0</v>
      </c>
      <c r="V544">
        <f>Source!Y145</f>
        <v>0</v>
      </c>
    </row>
    <row r="545" spans="1:26" ht="13.8">
      <c r="G545" s="94">
        <f>H544</f>
        <v>696</v>
      </c>
      <c r="H545" s="94"/>
      <c r="J545" s="94">
        <f>K544</f>
        <v>4572.72</v>
      </c>
      <c r="K545" s="94"/>
      <c r="L545" s="47">
        <f>Source!U145</f>
        <v>0</v>
      </c>
      <c r="O545" s="27">
        <f>G545</f>
        <v>696</v>
      </c>
      <c r="P545" s="27">
        <f>J545</f>
        <v>4572.72</v>
      </c>
      <c r="Q545" s="27">
        <f>L545</f>
        <v>0</v>
      </c>
      <c r="W545">
        <f>IF(Source!BI145&lt;=1,H544, 0)</f>
        <v>696</v>
      </c>
      <c r="X545">
        <f>IF(Source!BI145=2,H544, 0)</f>
        <v>0</v>
      </c>
      <c r="Y545">
        <f>IF(Source!BI145=3,H544, 0)</f>
        <v>0</v>
      </c>
      <c r="Z545">
        <f>IF(Source!BI145=4,H544, 0)</f>
        <v>0</v>
      </c>
    </row>
    <row r="546" spans="1:26" ht="27.6">
      <c r="A546" s="56" t="str">
        <f>Source!E146</f>
        <v>91</v>
      </c>
      <c r="B546" s="57" t="str">
        <f>Source!F146</f>
        <v>401-0083</v>
      </c>
      <c r="C546" s="57" t="str">
        <f>Source!G146</f>
        <v>Бетон тяжелый, крупность заполнителя 10 мм, класс В7,5 (М100)</v>
      </c>
      <c r="D546" s="41" t="str">
        <f>Source!H146</f>
        <v>м3</v>
      </c>
      <c r="E546" s="42">
        <f>Source!I146</f>
        <v>0.6</v>
      </c>
      <c r="F546" s="43">
        <f>Source!AL146</f>
        <v>565</v>
      </c>
      <c r="G546" s="44" t="str">
        <f>Source!DD146</f>
        <v/>
      </c>
      <c r="H546" s="45">
        <f>ROUND(Source!AC146*Source!I146, 2)</f>
        <v>339</v>
      </c>
      <c r="I546" s="44" t="str">
        <f>Source!BO146</f>
        <v>401-0083</v>
      </c>
      <c r="J546" s="44">
        <f>IF(Source!BC146&lt;&gt; 0, Source!BC146, 1)</f>
        <v>6.33</v>
      </c>
      <c r="K546" s="45">
        <f>Source!P146</f>
        <v>2145.87</v>
      </c>
      <c r="L546" s="50"/>
      <c r="S546">
        <f>ROUND((Source!FX146/100)*((ROUND(Source!AF146*Source!I146, 2)+ROUND(Source!AE146*Source!I146, 2))), 2)</f>
        <v>0</v>
      </c>
      <c r="T546">
        <f>Source!X146</f>
        <v>0</v>
      </c>
      <c r="U546">
        <f>ROUND((Source!FY146/100)*((ROUND(Source!AF146*Source!I146, 2)+ROUND(Source!AE146*Source!I146, 2))), 2)</f>
        <v>0</v>
      </c>
      <c r="V546">
        <f>Source!Y146</f>
        <v>0</v>
      </c>
    </row>
    <row r="547" spans="1:26" ht="13.8">
      <c r="G547" s="94">
        <f>H546</f>
        <v>339</v>
      </c>
      <c r="H547" s="94"/>
      <c r="J547" s="94">
        <f>K546</f>
        <v>2145.87</v>
      </c>
      <c r="K547" s="94"/>
      <c r="L547" s="47">
        <f>Source!U146</f>
        <v>0</v>
      </c>
      <c r="O547" s="27">
        <f>G547</f>
        <v>339</v>
      </c>
      <c r="P547" s="27">
        <f>J547</f>
        <v>2145.87</v>
      </c>
      <c r="Q547" s="27">
        <f>L547</f>
        <v>0</v>
      </c>
      <c r="W547">
        <f>IF(Source!BI146&lt;=1,H546, 0)</f>
        <v>339</v>
      </c>
      <c r="X547">
        <f>IF(Source!BI146=2,H546, 0)</f>
        <v>0</v>
      </c>
      <c r="Y547">
        <f>IF(Source!BI146=3,H546, 0)</f>
        <v>0</v>
      </c>
      <c r="Z547">
        <f>IF(Source!BI146=4,H546, 0)</f>
        <v>0</v>
      </c>
    </row>
    <row r="548" spans="1:26" ht="41.4">
      <c r="A548" s="54" t="str">
        <f>Source!E147</f>
        <v>92</v>
      </c>
      <c r="B548" s="55" t="str">
        <f>Source!F147</f>
        <v>07-01-055-9</v>
      </c>
      <c r="C548" s="55" t="str">
        <f>Source!G147</f>
        <v>Устройство калиток без установки столбов при металлических оградах и оградах из панелей</v>
      </c>
      <c r="D548" s="35" t="str">
        <f>Source!H147</f>
        <v>100 шт.</v>
      </c>
      <c r="E548" s="68">
        <f>Source!I147</f>
        <v>0.01</v>
      </c>
      <c r="F548" s="36">
        <f>Source!AL147+Source!AM147+Source!AO147</f>
        <v>924.06</v>
      </c>
      <c r="G548" s="63"/>
      <c r="H548" s="66"/>
      <c r="I548" s="63" t="str">
        <f>Source!BO147</f>
        <v>07-01-055-9</v>
      </c>
      <c r="J548" s="63"/>
      <c r="K548" s="66"/>
      <c r="L548" s="39"/>
      <c r="S548">
        <f>ROUND((Source!FX147/100)*((ROUND(Source!AF147*Source!I147, 2)+ROUND(Source!AE147*Source!I147, 2))), 2)</f>
        <v>8.02</v>
      </c>
      <c r="T548">
        <f>Source!X147</f>
        <v>141.41</v>
      </c>
      <c r="U548">
        <f>ROUND((Source!FY147/100)*((ROUND(Source!AF147*Source!I147, 2)+ROUND(Source!AE147*Source!I147, 2))), 2)</f>
        <v>5.24</v>
      </c>
      <c r="V548">
        <f>Source!Y147</f>
        <v>92.46</v>
      </c>
    </row>
    <row r="549" spans="1:26" ht="14.4">
      <c r="A549" s="54"/>
      <c r="B549" s="55"/>
      <c r="C549" s="55" t="s">
        <v>1158</v>
      </c>
      <c r="D549" s="35"/>
      <c r="E549" s="68"/>
      <c r="F549" s="36">
        <f>Source!AO147</f>
        <v>616.79999999999995</v>
      </c>
      <c r="G549" s="63" t="str">
        <f>Source!DG147</f>
        <v/>
      </c>
      <c r="H549" s="66">
        <f>ROUND(Source!AF147*Source!I147, 2)</f>
        <v>6.17</v>
      </c>
      <c r="I549" s="63"/>
      <c r="J549" s="63">
        <f>IF(Source!BA147&lt;&gt; 0, Source!BA147, 1)</f>
        <v>17.63</v>
      </c>
      <c r="K549" s="66">
        <f>Source!S147</f>
        <v>108.78</v>
      </c>
      <c r="L549" s="39"/>
      <c r="R549">
        <f>H549</f>
        <v>6.17</v>
      </c>
    </row>
    <row r="550" spans="1:26" ht="14.4">
      <c r="A550" s="54"/>
      <c r="B550" s="55"/>
      <c r="C550" s="55" t="s">
        <v>549</v>
      </c>
      <c r="D550" s="35"/>
      <c r="E550" s="68"/>
      <c r="F550" s="36">
        <f>Source!AM147</f>
        <v>118.78</v>
      </c>
      <c r="G550" s="63" t="str">
        <f>Source!DE147</f>
        <v/>
      </c>
      <c r="H550" s="66">
        <f>ROUND(Source!AD147*Source!I147, 2)</f>
        <v>1.19</v>
      </c>
      <c r="I550" s="63"/>
      <c r="J550" s="63">
        <f>IF(Source!BB147&lt;&gt; 0, Source!BB147, 1)</f>
        <v>5.84</v>
      </c>
      <c r="K550" s="66">
        <f>Source!Q147</f>
        <v>6.95</v>
      </c>
      <c r="L550" s="39"/>
    </row>
    <row r="551" spans="1:26" ht="14.4">
      <c r="A551" s="54"/>
      <c r="B551" s="55"/>
      <c r="C551" s="55" t="s">
        <v>1165</v>
      </c>
      <c r="D551" s="35"/>
      <c r="E551" s="68"/>
      <c r="F551" s="36">
        <f>Source!AL147</f>
        <v>188.48</v>
      </c>
      <c r="G551" s="63" t="str">
        <f>Source!DD147</f>
        <v/>
      </c>
      <c r="H551" s="66">
        <f>ROUND(Source!AC147*Source!I147, 2)</f>
        <v>1.88</v>
      </c>
      <c r="I551" s="63"/>
      <c r="J551" s="63">
        <f>IF(Source!BC147&lt;&gt; 0, Source!BC147, 1)</f>
        <v>4.28</v>
      </c>
      <c r="K551" s="66">
        <f>Source!P147</f>
        <v>8.0500000000000007</v>
      </c>
      <c r="L551" s="39"/>
    </row>
    <row r="552" spans="1:26" ht="14.4">
      <c r="A552" s="54"/>
      <c r="B552" s="55"/>
      <c r="C552" s="55" t="s">
        <v>1159</v>
      </c>
      <c r="D552" s="35" t="s">
        <v>1160</v>
      </c>
      <c r="E552" s="68">
        <f>Source!BZ147</f>
        <v>130</v>
      </c>
      <c r="F552" s="58"/>
      <c r="G552" s="63"/>
      <c r="H552" s="66">
        <f>SUM(S548:S555)</f>
        <v>8.02</v>
      </c>
      <c r="I552" s="40"/>
      <c r="J552" s="64">
        <f>Source!AT147</f>
        <v>130</v>
      </c>
      <c r="K552" s="66">
        <f>SUM(T548:T555)</f>
        <v>141.41</v>
      </c>
      <c r="L552" s="39"/>
    </row>
    <row r="553" spans="1:26" ht="14.4">
      <c r="A553" s="54"/>
      <c r="B553" s="55"/>
      <c r="C553" s="55" t="s">
        <v>1161</v>
      </c>
      <c r="D553" s="35" t="s">
        <v>1160</v>
      </c>
      <c r="E553" s="68">
        <f>Source!CA147</f>
        <v>85</v>
      </c>
      <c r="F553" s="58"/>
      <c r="G553" s="63"/>
      <c r="H553" s="66">
        <f>SUM(U548:U555)</f>
        <v>5.24</v>
      </c>
      <c r="I553" s="40"/>
      <c r="J553" s="64">
        <f>Source!AU147</f>
        <v>85</v>
      </c>
      <c r="K553" s="66">
        <f>SUM(V548:V555)</f>
        <v>92.46</v>
      </c>
      <c r="L553" s="39"/>
    </row>
    <row r="554" spans="1:26" ht="14.4">
      <c r="A554" s="54"/>
      <c r="B554" s="55"/>
      <c r="C554" s="55" t="s">
        <v>1162</v>
      </c>
      <c r="D554" s="35" t="s">
        <v>1163</v>
      </c>
      <c r="E554" s="68">
        <f>Source!AQ147</f>
        <v>77.39</v>
      </c>
      <c r="F554" s="36"/>
      <c r="G554" s="63" t="str">
        <f>Source!DI147</f>
        <v/>
      </c>
      <c r="H554" s="66"/>
      <c r="I554" s="63"/>
      <c r="J554" s="63"/>
      <c r="K554" s="66"/>
      <c r="L554" s="51">
        <f>Source!U147</f>
        <v>0.77390000000000003</v>
      </c>
    </row>
    <row r="555" spans="1:26" ht="14.4">
      <c r="A555" s="56" t="str">
        <f>Source!E148</f>
        <v>92,1</v>
      </c>
      <c r="B555" s="57" t="str">
        <f>Source!F148</f>
        <v>201-9110</v>
      </c>
      <c r="C555" s="57" t="str">
        <f>Source!G148</f>
        <v>Полотна калиток</v>
      </c>
      <c r="D555" s="41" t="str">
        <f>Source!H148</f>
        <v>шт.</v>
      </c>
      <c r="E555" s="42">
        <f>Source!I148</f>
        <v>1</v>
      </c>
      <c r="F555" s="43">
        <f>Source!AL148+Source!AM148+Source!AO148</f>
        <v>0</v>
      </c>
      <c r="G555" s="52" t="s">
        <v>3</v>
      </c>
      <c r="H555" s="45">
        <f>ROUND(Source!AC148*Source!I148, 2)+ROUND(Source!AD148*Source!I148, 2)+ROUND(Source!AF148*Source!I148, 2)</f>
        <v>0</v>
      </c>
      <c r="I555" s="44"/>
      <c r="J555" s="44">
        <f>IF(Source!BC148&lt;&gt; 0, Source!BC148, 1)</f>
        <v>1</v>
      </c>
      <c r="K555" s="45">
        <f>Source!O148</f>
        <v>0</v>
      </c>
      <c r="L555" s="50"/>
      <c r="S555">
        <f>ROUND((Source!FX148/100)*((ROUND(Source!AF148*Source!I148, 2)+ROUND(Source!AE148*Source!I148, 2))), 2)</f>
        <v>0</v>
      </c>
      <c r="T555">
        <f>Source!X148</f>
        <v>0</v>
      </c>
      <c r="U555">
        <f>ROUND((Source!FY148/100)*((ROUND(Source!AF148*Source!I148, 2)+ROUND(Source!AE148*Source!I148, 2))), 2)</f>
        <v>0</v>
      </c>
      <c r="V555">
        <f>Source!Y148</f>
        <v>0</v>
      </c>
      <c r="W555">
        <f>IF(Source!BI148&lt;=1,H555, 0)</f>
        <v>0</v>
      </c>
      <c r="X555">
        <f>IF(Source!BI148=2,H555, 0)</f>
        <v>0</v>
      </c>
      <c r="Y555">
        <f>IF(Source!BI148=3,H555, 0)</f>
        <v>0</v>
      </c>
      <c r="Z555">
        <f>IF(Source!BI148=4,H555, 0)</f>
        <v>0</v>
      </c>
    </row>
    <row r="556" spans="1:26" ht="13.8">
      <c r="G556" s="94">
        <f>H549+H550+H551+H552+H553+SUM(H555:H555)</f>
        <v>22.5</v>
      </c>
      <c r="H556" s="94"/>
      <c r="J556" s="94">
        <f>K549+K550+K551+K552+K553+SUM(K555:K555)</f>
        <v>357.65</v>
      </c>
      <c r="K556" s="94"/>
      <c r="L556" s="47">
        <f>Source!U147</f>
        <v>0.77390000000000003</v>
      </c>
      <c r="O556" s="27">
        <f>G556</f>
        <v>22.5</v>
      </c>
      <c r="P556" s="27">
        <f>J556</f>
        <v>357.65</v>
      </c>
      <c r="Q556" s="27">
        <f>L556</f>
        <v>0.77390000000000003</v>
      </c>
      <c r="W556">
        <f>IF(Source!BI147&lt;=1,H549+H550+H551+H552+H553, 0)</f>
        <v>22.5</v>
      </c>
      <c r="X556">
        <f>IF(Source!BI147=2,H549+H550+H551+H552+H553, 0)</f>
        <v>0</v>
      </c>
      <c r="Y556">
        <f>IF(Source!BI147=3,H549+H550+H551+H552+H553, 0)</f>
        <v>0</v>
      </c>
      <c r="Z556">
        <f>IF(Source!BI147=4,H549+H550+H551+H552+H553, 0)</f>
        <v>0</v>
      </c>
    </row>
    <row r="557" spans="1:26" ht="14.4">
      <c r="A557" s="56" t="str">
        <f>Source!E149</f>
        <v>93</v>
      </c>
      <c r="B557" s="57" t="str">
        <f>Source!F149</f>
        <v>201-0849</v>
      </c>
      <c r="C557" s="57" t="str">
        <f>Source!G149</f>
        <v>Панели металлические сетчатые</v>
      </c>
      <c r="D557" s="41" t="str">
        <f>Source!H149</f>
        <v>м2</v>
      </c>
      <c r="E557" s="42">
        <f>Source!I149</f>
        <v>0.98</v>
      </c>
      <c r="F557" s="43">
        <f>Source!AL149</f>
        <v>42.63</v>
      </c>
      <c r="G557" s="44" t="str">
        <f>Source!DD149</f>
        <v/>
      </c>
      <c r="H557" s="45">
        <f>ROUND(Source!AC149*Source!I149, 2)</f>
        <v>42.14</v>
      </c>
      <c r="I557" s="44" t="str">
        <f>Source!BO149</f>
        <v>201-0849</v>
      </c>
      <c r="J557" s="44">
        <f>IF(Source!BC149&lt;&gt; 0, Source!BC149, 1)</f>
        <v>5.35</v>
      </c>
      <c r="K557" s="45">
        <f>Source!P149</f>
        <v>225.45</v>
      </c>
      <c r="L557" s="50"/>
      <c r="S557">
        <f>ROUND((Source!FX149/100)*((ROUND(Source!AF149*Source!I149, 2)+ROUND(Source!AE149*Source!I149, 2))), 2)</f>
        <v>0</v>
      </c>
      <c r="T557">
        <f>Source!X149</f>
        <v>0</v>
      </c>
      <c r="U557">
        <f>ROUND((Source!FY149/100)*((ROUND(Source!AF149*Source!I149, 2)+ROUND(Source!AE149*Source!I149, 2))), 2)</f>
        <v>0</v>
      </c>
      <c r="V557">
        <f>Source!Y149</f>
        <v>0</v>
      </c>
    </row>
    <row r="558" spans="1:26" ht="13.8">
      <c r="G558" s="94">
        <f>H557</f>
        <v>42.14</v>
      </c>
      <c r="H558" s="94"/>
      <c r="J558" s="94">
        <f>K557</f>
        <v>225.45</v>
      </c>
      <c r="K558" s="94"/>
      <c r="L558" s="47">
        <f>Source!U149</f>
        <v>0</v>
      </c>
      <c r="O558" s="27">
        <f>G558</f>
        <v>42.14</v>
      </c>
      <c r="P558" s="27">
        <f>J558</f>
        <v>225.45</v>
      </c>
      <c r="Q558" s="27">
        <f>L558</f>
        <v>0</v>
      </c>
      <c r="W558">
        <f>IF(Source!BI149&lt;=1,H557, 0)</f>
        <v>42.14</v>
      </c>
      <c r="X558">
        <f>IF(Source!BI149=2,H557, 0)</f>
        <v>0</v>
      </c>
      <c r="Y558">
        <f>IF(Source!BI149=3,H557, 0)</f>
        <v>0</v>
      </c>
      <c r="Z558">
        <f>IF(Source!BI149=4,H557, 0)</f>
        <v>0</v>
      </c>
    </row>
    <row r="559" spans="1:26" ht="72">
      <c r="A559" s="54" t="str">
        <f>Source!E150</f>
        <v>94</v>
      </c>
      <c r="B559" s="55" t="str">
        <f>Source!F150</f>
        <v>15-04-030-4</v>
      </c>
      <c r="C559" s="55" t="str">
        <f>Source!G150</f>
        <v>Масляная окраска металлических поверхностей решеток, переплетов, труб диаметром менее 50 мм и т.п., количество окрасок 2</v>
      </c>
      <c r="D559" s="35" t="str">
        <f>Source!H150</f>
        <v>100 м2 окрашиваемой поверхности</v>
      </c>
      <c r="E559" s="68">
        <f>Source!I150</f>
        <v>0.03</v>
      </c>
      <c r="F559" s="36">
        <f>Source!AL150+Source!AM150+Source!AO150</f>
        <v>1047.79</v>
      </c>
      <c r="G559" s="63"/>
      <c r="H559" s="66"/>
      <c r="I559" s="63" t="str">
        <f>Source!BO150</f>
        <v>15-04-030-4</v>
      </c>
      <c r="J559" s="63"/>
      <c r="K559" s="66"/>
      <c r="L559" s="39"/>
      <c r="S559">
        <f>ROUND((Source!FX150/100)*((ROUND(Source!AF150*Source!I150, 2)+ROUND(Source!AE150*Source!I150, 2))), 2)</f>
        <v>18.52</v>
      </c>
      <c r="T559">
        <f>Source!X150</f>
        <v>326.54000000000002</v>
      </c>
      <c r="U559">
        <f>ROUND((Source!FY150/100)*((ROUND(Source!AF150*Source!I150, 2)+ROUND(Source!AE150*Source!I150, 2))), 2)</f>
        <v>9.6999999999999993</v>
      </c>
      <c r="V559">
        <f>Source!Y150</f>
        <v>171.04</v>
      </c>
    </row>
    <row r="560" spans="1:26" ht="14.4">
      <c r="A560" s="54"/>
      <c r="B560" s="55"/>
      <c r="C560" s="55" t="s">
        <v>1158</v>
      </c>
      <c r="D560" s="35"/>
      <c r="E560" s="68"/>
      <c r="F560" s="36">
        <f>Source!AO150</f>
        <v>588.38</v>
      </c>
      <c r="G560" s="63" t="str">
        <f>Source!DG150</f>
        <v/>
      </c>
      <c r="H560" s="66">
        <f>ROUND(Source!AF150*Source!I150, 2)</f>
        <v>17.64</v>
      </c>
      <c r="I560" s="63"/>
      <c r="J560" s="63">
        <f>IF(Source!BA150&lt;&gt; 0, Source!BA150, 1)</f>
        <v>17.63</v>
      </c>
      <c r="K560" s="66">
        <f>Source!S150</f>
        <v>310.99</v>
      </c>
      <c r="L560" s="39"/>
      <c r="R560">
        <f>H560</f>
        <v>17.64</v>
      </c>
    </row>
    <row r="561" spans="1:26" ht="14.4">
      <c r="A561" s="54"/>
      <c r="B561" s="55"/>
      <c r="C561" s="55" t="s">
        <v>549</v>
      </c>
      <c r="D561" s="35"/>
      <c r="E561" s="68"/>
      <c r="F561" s="36">
        <f>Source!AM150</f>
        <v>3.07</v>
      </c>
      <c r="G561" s="63" t="str">
        <f>Source!DE150</f>
        <v/>
      </c>
      <c r="H561" s="66">
        <f>ROUND(Source!AD150*Source!I150, 2)</f>
        <v>0.09</v>
      </c>
      <c r="I561" s="63"/>
      <c r="J561" s="63">
        <f>IF(Source!BB150&lt;&gt; 0, Source!BB150, 1)</f>
        <v>7.91</v>
      </c>
      <c r="K561" s="66">
        <f>Source!Q150</f>
        <v>0.71</v>
      </c>
      <c r="L561" s="39"/>
    </row>
    <row r="562" spans="1:26" ht="14.4">
      <c r="A562" s="54"/>
      <c r="B562" s="55"/>
      <c r="C562" s="55" t="s">
        <v>1165</v>
      </c>
      <c r="D562" s="35"/>
      <c r="E562" s="68"/>
      <c r="F562" s="36">
        <f>Source!AL150</f>
        <v>456.34</v>
      </c>
      <c r="G562" s="63" t="str">
        <f>Source!DD150</f>
        <v/>
      </c>
      <c r="H562" s="66">
        <f>ROUND(Source!AC150*Source!I150, 2)</f>
        <v>13.68</v>
      </c>
      <c r="I562" s="63"/>
      <c r="J562" s="63">
        <f>IF(Source!BC150&lt;&gt; 0, Source!BC150, 1)</f>
        <v>3.42</v>
      </c>
      <c r="K562" s="66">
        <f>Source!P150</f>
        <v>46.79</v>
      </c>
      <c r="L562" s="39"/>
    </row>
    <row r="563" spans="1:26" ht="14.4">
      <c r="A563" s="54"/>
      <c r="B563" s="55"/>
      <c r="C563" s="55" t="s">
        <v>1159</v>
      </c>
      <c r="D563" s="35" t="s">
        <v>1160</v>
      </c>
      <c r="E563" s="68">
        <f>Source!BZ150</f>
        <v>105</v>
      </c>
      <c r="F563" s="58"/>
      <c r="G563" s="63"/>
      <c r="H563" s="66">
        <f>SUM(S559:S565)</f>
        <v>18.52</v>
      </c>
      <c r="I563" s="40"/>
      <c r="J563" s="64">
        <f>Source!AT150</f>
        <v>105</v>
      </c>
      <c r="K563" s="66">
        <f>SUM(T559:T565)</f>
        <v>326.54000000000002</v>
      </c>
      <c r="L563" s="39"/>
    </row>
    <row r="564" spans="1:26" ht="14.4">
      <c r="A564" s="54"/>
      <c r="B564" s="55"/>
      <c r="C564" s="55" t="s">
        <v>1161</v>
      </c>
      <c r="D564" s="35" t="s">
        <v>1160</v>
      </c>
      <c r="E564" s="68">
        <f>Source!CA150</f>
        <v>55</v>
      </c>
      <c r="F564" s="58"/>
      <c r="G564" s="63"/>
      <c r="H564" s="66">
        <f>SUM(U559:U565)</f>
        <v>9.6999999999999993</v>
      </c>
      <c r="I564" s="40"/>
      <c r="J564" s="64">
        <f>Source!AU150</f>
        <v>55</v>
      </c>
      <c r="K564" s="66">
        <f>SUM(V559:V565)</f>
        <v>171.04</v>
      </c>
      <c r="L564" s="39"/>
    </row>
    <row r="565" spans="1:26" ht="14.4">
      <c r="A565" s="56"/>
      <c r="B565" s="57"/>
      <c r="C565" s="57" t="s">
        <v>1162</v>
      </c>
      <c r="D565" s="41" t="s">
        <v>1163</v>
      </c>
      <c r="E565" s="42">
        <f>Source!AQ150</f>
        <v>71.06</v>
      </c>
      <c r="F565" s="43"/>
      <c r="G565" s="44" t="str">
        <f>Source!DI150</f>
        <v/>
      </c>
      <c r="H565" s="45"/>
      <c r="I565" s="44"/>
      <c r="J565" s="44"/>
      <c r="K565" s="45"/>
      <c r="L565" s="46">
        <f>Source!U150</f>
        <v>2.1318000000000001</v>
      </c>
    </row>
    <row r="566" spans="1:26" ht="13.8">
      <c r="G566" s="94">
        <f>H560+H561+H562+H563+H564</f>
        <v>59.629999999999995</v>
      </c>
      <c r="H566" s="94"/>
      <c r="J566" s="94">
        <f>K560+K561+K562+K563+K564</f>
        <v>856.06999999999994</v>
      </c>
      <c r="K566" s="94"/>
      <c r="L566" s="47">
        <f>Source!U150</f>
        <v>2.1318000000000001</v>
      </c>
      <c r="O566" s="27">
        <f>G566</f>
        <v>59.629999999999995</v>
      </c>
      <c r="P566" s="27">
        <f>J566</f>
        <v>856.06999999999994</v>
      </c>
      <c r="Q566" s="27">
        <f>L566</f>
        <v>2.1318000000000001</v>
      </c>
      <c r="W566">
        <f>IF(Source!BI150&lt;=1,H560+H561+H562+H563+H564, 0)</f>
        <v>59.629999999999995</v>
      </c>
      <c r="X566">
        <f>IF(Source!BI150=2,H560+H561+H562+H563+H564, 0)</f>
        <v>0</v>
      </c>
      <c r="Y566">
        <f>IF(Source!BI150=3,H560+H561+H562+H563+H564, 0)</f>
        <v>0</v>
      </c>
      <c r="Z566">
        <f>IF(Source!BI150=4,H560+H561+H562+H563+H564, 0)</f>
        <v>0</v>
      </c>
    </row>
    <row r="567" spans="1:26" ht="14.4">
      <c r="C567" s="32" t="str">
        <f>Source!G151</f>
        <v>испытание</v>
      </c>
    </row>
    <row r="568" spans="1:26" ht="43.2">
      <c r="A568" s="54" t="str">
        <f>Source!E152</f>
        <v>95</v>
      </c>
      <c r="B568" s="55" t="str">
        <f>Source!F152</f>
        <v>24-02-120-1</v>
      </c>
      <c r="C568" s="55" t="str">
        <f>Source!G152</f>
        <v>Очистка полости трубопровода продувкой воздухом, условный диаметр газопровода до 50 мм</v>
      </c>
      <c r="D568" s="35" t="str">
        <f>Source!H152</f>
        <v>100 м трубопровода</v>
      </c>
      <c r="E568" s="68">
        <f>Source!I152</f>
        <v>2.0499999999999998</v>
      </c>
      <c r="F568" s="36">
        <f>Source!AL152+Source!AM152+Source!AO152</f>
        <v>15.57</v>
      </c>
      <c r="G568" s="63"/>
      <c r="H568" s="66"/>
      <c r="I568" s="63" t="str">
        <f>Source!BO152</f>
        <v>24-02-120-1</v>
      </c>
      <c r="J568" s="63"/>
      <c r="K568" s="66"/>
      <c r="L568" s="39"/>
      <c r="S568">
        <f>ROUND((Source!FX152/100)*((ROUND(Source!AF152*Source!I152, 2)+ROUND(Source!AE152*Source!I152, 2))), 2)</f>
        <v>15.99</v>
      </c>
      <c r="T568">
        <f>Source!X152</f>
        <v>281.91000000000003</v>
      </c>
      <c r="U568">
        <f>ROUND((Source!FY152/100)*((ROUND(Source!AF152*Source!I152, 2)+ROUND(Source!AE152*Source!I152, 2))), 2)</f>
        <v>10.95</v>
      </c>
      <c r="V568">
        <f>Source!Y152</f>
        <v>193</v>
      </c>
    </row>
    <row r="569" spans="1:26" ht="14.4">
      <c r="A569" s="54"/>
      <c r="B569" s="55"/>
      <c r="C569" s="55" t="s">
        <v>1158</v>
      </c>
      <c r="D569" s="35"/>
      <c r="E569" s="68"/>
      <c r="F569" s="36">
        <f>Source!AO152</f>
        <v>3.69</v>
      </c>
      <c r="G569" s="63" t="str">
        <f>Source!DG152</f>
        <v/>
      </c>
      <c r="H569" s="66">
        <f>ROUND(Source!AF152*Source!I152, 2)</f>
        <v>8.1999999999999993</v>
      </c>
      <c r="I569" s="63"/>
      <c r="J569" s="63">
        <f>IF(Source!BA152&lt;&gt; 0, Source!BA152, 1)</f>
        <v>17.63</v>
      </c>
      <c r="K569" s="66">
        <f>Source!S152</f>
        <v>144.57</v>
      </c>
      <c r="L569" s="39"/>
      <c r="R569">
        <f>H569</f>
        <v>8.1999999999999993</v>
      </c>
    </row>
    <row r="570" spans="1:26" ht="14.4">
      <c r="A570" s="54"/>
      <c r="B570" s="55"/>
      <c r="C570" s="55" t="s">
        <v>549</v>
      </c>
      <c r="D570" s="35"/>
      <c r="E570" s="68"/>
      <c r="F570" s="36">
        <f>Source!AM152</f>
        <v>11.88</v>
      </c>
      <c r="G570" s="63" t="str">
        <f>Source!DE152</f>
        <v/>
      </c>
      <c r="H570" s="66">
        <f>ROUND(Source!AD152*Source!I152, 2)</f>
        <v>24.6</v>
      </c>
      <c r="I570" s="63"/>
      <c r="J570" s="63">
        <f>IF(Source!BB152&lt;&gt; 0, Source!BB152, 1)</f>
        <v>8.23</v>
      </c>
      <c r="K570" s="66">
        <f>Source!Q152</f>
        <v>202.46</v>
      </c>
      <c r="L570" s="39"/>
    </row>
    <row r="571" spans="1:26" ht="14.4">
      <c r="A571" s="54"/>
      <c r="B571" s="55"/>
      <c r="C571" s="55" t="s">
        <v>1164</v>
      </c>
      <c r="D571" s="35"/>
      <c r="E571" s="68"/>
      <c r="F571" s="36">
        <f>Source!AN152</f>
        <v>1.8</v>
      </c>
      <c r="G571" s="63" t="str">
        <f>Source!DF152</f>
        <v/>
      </c>
      <c r="H571" s="48">
        <f>ROUND(Source!AE152*Source!I152, 2)</f>
        <v>4.0999999999999996</v>
      </c>
      <c r="I571" s="63"/>
      <c r="J571" s="63">
        <f>IF(Source!BS152&lt;&gt; 0, Source!BS152, 1)</f>
        <v>17.63</v>
      </c>
      <c r="K571" s="48">
        <f>Source!R152</f>
        <v>72.28</v>
      </c>
      <c r="L571" s="39"/>
      <c r="R571">
        <f>H571</f>
        <v>4.0999999999999996</v>
      </c>
    </row>
    <row r="572" spans="1:26" ht="14.4">
      <c r="A572" s="54"/>
      <c r="B572" s="55"/>
      <c r="C572" s="55" t="s">
        <v>1159</v>
      </c>
      <c r="D572" s="35" t="s">
        <v>1160</v>
      </c>
      <c r="E572" s="68">
        <f>Source!BZ152</f>
        <v>130</v>
      </c>
      <c r="F572" s="58"/>
      <c r="G572" s="63"/>
      <c r="H572" s="66">
        <f>SUM(S568:S574)</f>
        <v>15.99</v>
      </c>
      <c r="I572" s="40"/>
      <c r="J572" s="64">
        <f>Source!AT152</f>
        <v>130</v>
      </c>
      <c r="K572" s="66">
        <f>SUM(T568:T574)</f>
        <v>281.91000000000003</v>
      </c>
      <c r="L572" s="39"/>
    </row>
    <row r="573" spans="1:26" ht="14.4">
      <c r="A573" s="54"/>
      <c r="B573" s="55"/>
      <c r="C573" s="55" t="s">
        <v>1161</v>
      </c>
      <c r="D573" s="35" t="s">
        <v>1160</v>
      </c>
      <c r="E573" s="68">
        <f>Source!CA152</f>
        <v>89</v>
      </c>
      <c r="F573" s="58"/>
      <c r="G573" s="63"/>
      <c r="H573" s="66">
        <f>SUM(U568:U574)</f>
        <v>10.95</v>
      </c>
      <c r="I573" s="40"/>
      <c r="J573" s="64">
        <f>Source!AU152</f>
        <v>89</v>
      </c>
      <c r="K573" s="66">
        <f>SUM(V568:V574)</f>
        <v>193</v>
      </c>
      <c r="L573" s="39"/>
    </row>
    <row r="574" spans="1:26" ht="14.4">
      <c r="A574" s="56"/>
      <c r="B574" s="57"/>
      <c r="C574" s="57" t="s">
        <v>1162</v>
      </c>
      <c r="D574" s="41" t="s">
        <v>1163</v>
      </c>
      <c r="E574" s="42">
        <f>Source!AQ152</f>
        <v>0.41</v>
      </c>
      <c r="F574" s="43"/>
      <c r="G574" s="44" t="str">
        <f>Source!DI152</f>
        <v/>
      </c>
      <c r="H574" s="45"/>
      <c r="I574" s="44"/>
      <c r="J574" s="44"/>
      <c r="K574" s="45"/>
      <c r="L574" s="46">
        <f>Source!U152</f>
        <v>0.84049999999999991</v>
      </c>
    </row>
    <row r="575" spans="1:26" ht="13.8">
      <c r="G575" s="94">
        <f>H569+H570+H572+H573</f>
        <v>59.739999999999995</v>
      </c>
      <c r="H575" s="94"/>
      <c r="J575" s="94">
        <f>K569+K570+K572+K573</f>
        <v>821.94</v>
      </c>
      <c r="K575" s="94"/>
      <c r="L575" s="47">
        <f>Source!U152</f>
        <v>0.84049999999999991</v>
      </c>
      <c r="O575" s="27">
        <f>G575</f>
        <v>59.739999999999995</v>
      </c>
      <c r="P575" s="27">
        <f>J575</f>
        <v>821.94</v>
      </c>
      <c r="Q575" s="27">
        <f>L575</f>
        <v>0.84049999999999991</v>
      </c>
      <c r="W575">
        <f>IF(Source!BI152&lt;=1,H569+H570+H572+H573, 0)</f>
        <v>59.739999999999995</v>
      </c>
      <c r="X575">
        <f>IF(Source!BI152=2,H569+H570+H572+H573, 0)</f>
        <v>0</v>
      </c>
      <c r="Y575">
        <f>IF(Source!BI152=3,H569+H570+H572+H573, 0)</f>
        <v>0</v>
      </c>
      <c r="Z575">
        <f>IF(Source!BI152=4,H569+H570+H572+H573, 0)</f>
        <v>0</v>
      </c>
    </row>
    <row r="576" spans="1:26" ht="43.2">
      <c r="A576" s="54" t="str">
        <f>Source!E153</f>
        <v>96</v>
      </c>
      <c r="B576" s="55" t="str">
        <f>Source!F153</f>
        <v>24-02-120-2</v>
      </c>
      <c r="C576" s="55" t="str">
        <f>Source!G153</f>
        <v>Очистка полости трубопровода продувкой воздухом, условный диаметр газопровода до 100 мм</v>
      </c>
      <c r="D576" s="35" t="str">
        <f>Source!H153</f>
        <v>100 м трубопровода</v>
      </c>
      <c r="E576" s="68">
        <f>Source!I153</f>
        <v>11.365</v>
      </c>
      <c r="F576" s="36">
        <f>Source!AL153+Source!AM153+Source!AO153</f>
        <v>15.57</v>
      </c>
      <c r="G576" s="63"/>
      <c r="H576" s="66"/>
      <c r="I576" s="63" t="str">
        <f>Source!BO153</f>
        <v>24-02-120-2</v>
      </c>
      <c r="J576" s="63"/>
      <c r="K576" s="66"/>
      <c r="L576" s="39"/>
      <c r="S576">
        <f>ROUND((Source!FX153/100)*((ROUND(Source!AF153*Source!I153, 2)+ROUND(Source!AE153*Source!I153, 2))), 2)</f>
        <v>88.65</v>
      </c>
      <c r="T576">
        <f>Source!X153</f>
        <v>1562.85</v>
      </c>
      <c r="U576">
        <f>ROUND((Source!FY153/100)*((ROUND(Source!AF153*Source!I153, 2)+ROUND(Source!AE153*Source!I153, 2))), 2)</f>
        <v>60.69</v>
      </c>
      <c r="V576">
        <f>Source!Y153</f>
        <v>1069.95</v>
      </c>
    </row>
    <row r="577" spans="1:26" ht="14.4">
      <c r="A577" s="54"/>
      <c r="B577" s="55"/>
      <c r="C577" s="55" t="s">
        <v>1158</v>
      </c>
      <c r="D577" s="35"/>
      <c r="E577" s="68"/>
      <c r="F577" s="36">
        <f>Source!AO153</f>
        <v>3.69</v>
      </c>
      <c r="G577" s="63" t="str">
        <f>Source!DG153</f>
        <v/>
      </c>
      <c r="H577" s="66">
        <f>ROUND(Source!AF153*Source!I153, 2)</f>
        <v>45.46</v>
      </c>
      <c r="I577" s="63"/>
      <c r="J577" s="63">
        <f>IF(Source!BA153&lt;&gt; 0, Source!BA153, 1)</f>
        <v>17.63</v>
      </c>
      <c r="K577" s="66">
        <f>Source!S153</f>
        <v>801.46</v>
      </c>
      <c r="L577" s="39"/>
      <c r="R577">
        <f>H577</f>
        <v>45.46</v>
      </c>
    </row>
    <row r="578" spans="1:26" ht="14.4">
      <c r="A578" s="54"/>
      <c r="B578" s="55"/>
      <c r="C578" s="55" t="s">
        <v>549</v>
      </c>
      <c r="D578" s="35"/>
      <c r="E578" s="68"/>
      <c r="F578" s="36">
        <f>Source!AM153</f>
        <v>11.88</v>
      </c>
      <c r="G578" s="63" t="str">
        <f>Source!DE153</f>
        <v/>
      </c>
      <c r="H578" s="66">
        <f>ROUND(Source!AD153*Source!I153, 2)</f>
        <v>136.38</v>
      </c>
      <c r="I578" s="63"/>
      <c r="J578" s="63">
        <f>IF(Source!BB153&lt;&gt; 0, Source!BB153, 1)</f>
        <v>8.23</v>
      </c>
      <c r="K578" s="66">
        <f>Source!Q153</f>
        <v>1122.4100000000001</v>
      </c>
      <c r="L578" s="39"/>
    </row>
    <row r="579" spans="1:26" ht="14.4">
      <c r="A579" s="54"/>
      <c r="B579" s="55"/>
      <c r="C579" s="55" t="s">
        <v>1164</v>
      </c>
      <c r="D579" s="35"/>
      <c r="E579" s="68"/>
      <c r="F579" s="36">
        <f>Source!AN153</f>
        <v>1.8</v>
      </c>
      <c r="G579" s="63" t="str">
        <f>Source!DF153</f>
        <v/>
      </c>
      <c r="H579" s="48">
        <f>ROUND(Source!AE153*Source!I153, 2)</f>
        <v>22.73</v>
      </c>
      <c r="I579" s="63"/>
      <c r="J579" s="63">
        <f>IF(Source!BS153&lt;&gt; 0, Source!BS153, 1)</f>
        <v>17.63</v>
      </c>
      <c r="K579" s="48">
        <f>Source!R153</f>
        <v>400.73</v>
      </c>
      <c r="L579" s="39"/>
      <c r="R579">
        <f>H579</f>
        <v>22.73</v>
      </c>
    </row>
    <row r="580" spans="1:26" ht="14.4">
      <c r="A580" s="54"/>
      <c r="B580" s="55"/>
      <c r="C580" s="55" t="s">
        <v>1159</v>
      </c>
      <c r="D580" s="35" t="s">
        <v>1160</v>
      </c>
      <c r="E580" s="68">
        <f>Source!BZ153</f>
        <v>130</v>
      </c>
      <c r="F580" s="58"/>
      <c r="G580" s="63"/>
      <c r="H580" s="66">
        <f>SUM(S576:S582)</f>
        <v>88.65</v>
      </c>
      <c r="I580" s="40"/>
      <c r="J580" s="64">
        <f>Source!AT153</f>
        <v>130</v>
      </c>
      <c r="K580" s="66">
        <f>SUM(T576:T582)</f>
        <v>1562.85</v>
      </c>
      <c r="L580" s="39"/>
    </row>
    <row r="581" spans="1:26" ht="14.4">
      <c r="A581" s="54"/>
      <c r="B581" s="55"/>
      <c r="C581" s="55" t="s">
        <v>1161</v>
      </c>
      <c r="D581" s="35" t="s">
        <v>1160</v>
      </c>
      <c r="E581" s="68">
        <f>Source!CA153</f>
        <v>89</v>
      </c>
      <c r="F581" s="58"/>
      <c r="G581" s="63"/>
      <c r="H581" s="66">
        <f>SUM(U576:U582)</f>
        <v>60.69</v>
      </c>
      <c r="I581" s="40"/>
      <c r="J581" s="64">
        <f>Source!AU153</f>
        <v>89</v>
      </c>
      <c r="K581" s="66">
        <f>SUM(V576:V582)</f>
        <v>1069.95</v>
      </c>
      <c r="L581" s="39"/>
    </row>
    <row r="582" spans="1:26" ht="14.4">
      <c r="A582" s="56"/>
      <c r="B582" s="57"/>
      <c r="C582" s="57" t="s">
        <v>1162</v>
      </c>
      <c r="D582" s="41" t="s">
        <v>1163</v>
      </c>
      <c r="E582" s="42">
        <f>Source!AQ153</f>
        <v>0.41</v>
      </c>
      <c r="F582" s="43"/>
      <c r="G582" s="44" t="str">
        <f>Source!DI153</f>
        <v/>
      </c>
      <c r="H582" s="45"/>
      <c r="I582" s="44"/>
      <c r="J582" s="44"/>
      <c r="K582" s="45"/>
      <c r="L582" s="46">
        <f>Source!U153</f>
        <v>4.6596500000000001</v>
      </c>
    </row>
    <row r="583" spans="1:26" ht="13.8">
      <c r="G583" s="94">
        <f>H577+H578+H580+H581</f>
        <v>331.18</v>
      </c>
      <c r="H583" s="94"/>
      <c r="J583" s="94">
        <f>K577+K578+K580+K581</f>
        <v>4556.67</v>
      </c>
      <c r="K583" s="94"/>
      <c r="L583" s="47">
        <f>Source!U153</f>
        <v>4.6596500000000001</v>
      </c>
      <c r="O583" s="27">
        <f>G583</f>
        <v>331.18</v>
      </c>
      <c r="P583" s="27">
        <f>J583</f>
        <v>4556.67</v>
      </c>
      <c r="Q583" s="27">
        <f>L583</f>
        <v>4.6596500000000001</v>
      </c>
      <c r="W583">
        <f>IF(Source!BI153&lt;=1,H577+H578+H580+H581, 0)</f>
        <v>331.18</v>
      </c>
      <c r="X583">
        <f>IF(Source!BI153=2,H577+H578+H580+H581, 0)</f>
        <v>0</v>
      </c>
      <c r="Y583">
        <f>IF(Source!BI153=3,H577+H578+H580+H581, 0)</f>
        <v>0</v>
      </c>
      <c r="Z583">
        <f>IF(Source!BI153=4,H577+H578+H580+H581, 0)</f>
        <v>0</v>
      </c>
    </row>
    <row r="584" spans="1:26" ht="41.4">
      <c r="A584" s="54" t="str">
        <f>Source!E154</f>
        <v>97</v>
      </c>
      <c r="B584" s="55" t="str">
        <f>Source!F154</f>
        <v>24-02-121-2</v>
      </c>
      <c r="C584" s="55" t="str">
        <f>Source!G154</f>
        <v>Монтаж инвентарного узла для очистки и испытания газопровода, условный диаметр газопровода до 100 мм</v>
      </c>
      <c r="D584" s="35" t="str">
        <f>Source!H154</f>
        <v>1 УЗЕЛ</v>
      </c>
      <c r="E584" s="68">
        <f>Source!I154</f>
        <v>1</v>
      </c>
      <c r="F584" s="36">
        <f>Source!AL154+Source!AM154+Source!AO154</f>
        <v>139.99</v>
      </c>
      <c r="G584" s="63"/>
      <c r="H584" s="66"/>
      <c r="I584" s="63" t="str">
        <f>Source!BO154</f>
        <v>24-02-121-2</v>
      </c>
      <c r="J584" s="63"/>
      <c r="K584" s="66"/>
      <c r="L584" s="39"/>
      <c r="S584">
        <f>ROUND((Source!FX154/100)*((ROUND(Source!AF154*Source!I154, 2)+ROUND(Source!AE154*Source!I154, 2))), 2)</f>
        <v>62.4</v>
      </c>
      <c r="T584">
        <f>Source!X154</f>
        <v>1100.1099999999999</v>
      </c>
      <c r="U584">
        <f>ROUND((Source!FY154/100)*((ROUND(Source!AF154*Source!I154, 2)+ROUND(Source!AE154*Source!I154, 2))), 2)</f>
        <v>42.72</v>
      </c>
      <c r="V584">
        <f>Source!Y154</f>
        <v>753.15</v>
      </c>
    </row>
    <row r="585" spans="1:26" ht="14.4">
      <c r="A585" s="54"/>
      <c r="B585" s="55"/>
      <c r="C585" s="55" t="s">
        <v>1158</v>
      </c>
      <c r="D585" s="35"/>
      <c r="E585" s="68"/>
      <c r="F585" s="36">
        <f>Source!AO154</f>
        <v>48.01</v>
      </c>
      <c r="G585" s="63" t="str">
        <f>Source!DG154</f>
        <v/>
      </c>
      <c r="H585" s="66">
        <f>ROUND(Source!AF154*Source!I154, 2)</f>
        <v>48</v>
      </c>
      <c r="I585" s="63"/>
      <c r="J585" s="63">
        <f>IF(Source!BA154&lt;&gt; 0, Source!BA154, 1)</f>
        <v>17.63</v>
      </c>
      <c r="K585" s="66">
        <f>Source!S154</f>
        <v>846.24</v>
      </c>
      <c r="L585" s="39"/>
      <c r="R585">
        <f>H585</f>
        <v>48</v>
      </c>
    </row>
    <row r="586" spans="1:26" ht="14.4">
      <c r="A586" s="54"/>
      <c r="B586" s="55"/>
      <c r="C586" s="55" t="s">
        <v>549</v>
      </c>
      <c r="D586" s="35"/>
      <c r="E586" s="68"/>
      <c r="F586" s="36">
        <f>Source!AM154</f>
        <v>44.42</v>
      </c>
      <c r="G586" s="63" t="str">
        <f>Source!DE154</f>
        <v/>
      </c>
      <c r="H586" s="66">
        <f>ROUND(Source!AD154*Source!I154, 2)</f>
        <v>44</v>
      </c>
      <c r="I586" s="63"/>
      <c r="J586" s="63">
        <f>IF(Source!BB154&lt;&gt; 0, Source!BB154, 1)</f>
        <v>6.32</v>
      </c>
      <c r="K586" s="66">
        <f>Source!Q154</f>
        <v>278.08</v>
      </c>
      <c r="L586" s="39"/>
    </row>
    <row r="587" spans="1:26" ht="14.4">
      <c r="A587" s="54"/>
      <c r="B587" s="55"/>
      <c r="C587" s="55" t="s">
        <v>1165</v>
      </c>
      <c r="D587" s="35"/>
      <c r="E587" s="68"/>
      <c r="F587" s="36">
        <f>Source!AL154</f>
        <v>47.56</v>
      </c>
      <c r="G587" s="63" t="str">
        <f>Source!DD154</f>
        <v/>
      </c>
      <c r="H587" s="66">
        <f>ROUND(Source!AC154*Source!I154, 2)</f>
        <v>48</v>
      </c>
      <c r="I587" s="63"/>
      <c r="J587" s="63">
        <f>IF(Source!BC154&lt;&gt; 0, Source!BC154, 1)</f>
        <v>4.1500000000000004</v>
      </c>
      <c r="K587" s="66">
        <f>Source!P154</f>
        <v>199.2</v>
      </c>
      <c r="L587" s="39"/>
    </row>
    <row r="588" spans="1:26" ht="14.4">
      <c r="A588" s="54"/>
      <c r="B588" s="55"/>
      <c r="C588" s="55" t="s">
        <v>1159</v>
      </c>
      <c r="D588" s="35" t="s">
        <v>1160</v>
      </c>
      <c r="E588" s="68">
        <f>Source!BZ154</f>
        <v>130</v>
      </c>
      <c r="F588" s="58"/>
      <c r="G588" s="63"/>
      <c r="H588" s="66">
        <f>SUM(S584:S590)</f>
        <v>62.4</v>
      </c>
      <c r="I588" s="40"/>
      <c r="J588" s="64">
        <f>Source!AT154</f>
        <v>130</v>
      </c>
      <c r="K588" s="66">
        <f>SUM(T584:T590)</f>
        <v>1100.1099999999999</v>
      </c>
      <c r="L588" s="39"/>
    </row>
    <row r="589" spans="1:26" ht="14.4">
      <c r="A589" s="54"/>
      <c r="B589" s="55"/>
      <c r="C589" s="55" t="s">
        <v>1161</v>
      </c>
      <c r="D589" s="35" t="s">
        <v>1160</v>
      </c>
      <c r="E589" s="68">
        <f>Source!CA154</f>
        <v>89</v>
      </c>
      <c r="F589" s="58"/>
      <c r="G589" s="63"/>
      <c r="H589" s="66">
        <f>SUM(U584:U590)</f>
        <v>42.72</v>
      </c>
      <c r="I589" s="40"/>
      <c r="J589" s="64">
        <f>Source!AU154</f>
        <v>89</v>
      </c>
      <c r="K589" s="66">
        <f>SUM(V584:V590)</f>
        <v>753.15</v>
      </c>
      <c r="L589" s="39"/>
    </row>
    <row r="590" spans="1:26" ht="14.4">
      <c r="A590" s="56"/>
      <c r="B590" s="57"/>
      <c r="C590" s="57" t="s">
        <v>1162</v>
      </c>
      <c r="D590" s="41" t="s">
        <v>1163</v>
      </c>
      <c r="E590" s="42">
        <f>Source!AQ154</f>
        <v>5.34</v>
      </c>
      <c r="F590" s="43"/>
      <c r="G590" s="44" t="str">
        <f>Source!DI154</f>
        <v/>
      </c>
      <c r="H590" s="45"/>
      <c r="I590" s="44"/>
      <c r="J590" s="44"/>
      <c r="K590" s="45"/>
      <c r="L590" s="46">
        <f>Source!U154</f>
        <v>5.34</v>
      </c>
    </row>
    <row r="591" spans="1:26" ht="13.8">
      <c r="G591" s="94">
        <f>H585+H586+H587+H588+H589</f>
        <v>245.12</v>
      </c>
      <c r="H591" s="94"/>
      <c r="J591" s="94">
        <f>K585+K586+K587+K588+K589</f>
        <v>3176.78</v>
      </c>
      <c r="K591" s="94"/>
      <c r="L591" s="47">
        <f>Source!U154</f>
        <v>5.34</v>
      </c>
      <c r="O591" s="27">
        <f>G591</f>
        <v>245.12</v>
      </c>
      <c r="P591" s="27">
        <f>J591</f>
        <v>3176.78</v>
      </c>
      <c r="Q591" s="27">
        <f>L591</f>
        <v>5.34</v>
      </c>
      <c r="W591">
        <f>IF(Source!BI154&lt;=1,H585+H586+H587+H588+H589, 0)</f>
        <v>245.12</v>
      </c>
      <c r="X591">
        <f>IF(Source!BI154=2,H585+H586+H587+H588+H589, 0)</f>
        <v>0</v>
      </c>
      <c r="Y591">
        <f>IF(Source!BI154=3,H585+H586+H587+H588+H589, 0)</f>
        <v>0</v>
      </c>
      <c r="Z591">
        <f>IF(Source!BI154=4,H585+H586+H587+H588+H589, 0)</f>
        <v>0</v>
      </c>
    </row>
    <row r="592" spans="1:26" ht="55.2">
      <c r="A592" s="54" t="str">
        <f>Source!E155</f>
        <v>98</v>
      </c>
      <c r="B592" s="55" t="str">
        <f>Source!F155</f>
        <v>24-02-122-1</v>
      </c>
      <c r="C592" s="55" t="str">
        <f>Source!G155</f>
        <v>Подъем давления при испытании воздухом газопроводов низкого и среднего давления (до 0,3 МПа) условным диаметром до 50 мм</v>
      </c>
      <c r="D592" s="35" t="str">
        <f>Source!H155</f>
        <v>100 м газопровода</v>
      </c>
      <c r="E592" s="68">
        <f>Source!I155</f>
        <v>2.0499999999999998</v>
      </c>
      <c r="F592" s="36">
        <f>Source!AL155+Source!AM155+Source!AO155</f>
        <v>7.6899999999999995</v>
      </c>
      <c r="G592" s="63"/>
      <c r="H592" s="66"/>
      <c r="I592" s="63" t="str">
        <f>Source!BO155</f>
        <v>24-02-122-1</v>
      </c>
      <c r="J592" s="63"/>
      <c r="K592" s="66"/>
      <c r="L592" s="39"/>
      <c r="S592">
        <f>ROUND((Source!FX155/100)*((ROUND(Source!AF155*Source!I155, 2)+ROUND(Source!AE155*Source!I155, 2))), 2)</f>
        <v>2.67</v>
      </c>
      <c r="T592">
        <f>Source!X155</f>
        <v>46.98</v>
      </c>
      <c r="U592">
        <f>ROUND((Source!FY155/100)*((ROUND(Source!AF155*Source!I155, 2)+ROUND(Source!AE155*Source!I155, 2))), 2)</f>
        <v>1.82</v>
      </c>
      <c r="V592">
        <f>Source!Y155</f>
        <v>32.159999999999997</v>
      </c>
    </row>
    <row r="593" spans="1:26" ht="14.4">
      <c r="A593" s="54"/>
      <c r="B593" s="55"/>
      <c r="C593" s="55" t="s">
        <v>1158</v>
      </c>
      <c r="D593" s="35"/>
      <c r="E593" s="68"/>
      <c r="F593" s="36">
        <f>Source!AO155</f>
        <v>0.72</v>
      </c>
      <c r="G593" s="63" t="str">
        <f>Source!DG155</f>
        <v/>
      </c>
      <c r="H593" s="66">
        <f>ROUND(Source!AF155*Source!I155, 2)</f>
        <v>2.0499999999999998</v>
      </c>
      <c r="I593" s="63"/>
      <c r="J593" s="63">
        <f>IF(Source!BA155&lt;&gt; 0, Source!BA155, 1)</f>
        <v>17.63</v>
      </c>
      <c r="K593" s="66">
        <f>Source!S155</f>
        <v>36.14</v>
      </c>
      <c r="L593" s="39"/>
      <c r="R593">
        <f>H593</f>
        <v>2.0499999999999998</v>
      </c>
    </row>
    <row r="594" spans="1:26" ht="14.4">
      <c r="A594" s="54"/>
      <c r="B594" s="55"/>
      <c r="C594" s="55" t="s">
        <v>549</v>
      </c>
      <c r="D594" s="35"/>
      <c r="E594" s="68"/>
      <c r="F594" s="36">
        <f>Source!AM155</f>
        <v>6.97</v>
      </c>
      <c r="G594" s="63" t="str">
        <f>Source!DE155</f>
        <v/>
      </c>
      <c r="H594" s="66">
        <f>ROUND(Source!AD155*Source!I155, 2)</f>
        <v>14.35</v>
      </c>
      <c r="I594" s="63"/>
      <c r="J594" s="63">
        <f>IF(Source!BB155&lt;&gt; 0, Source!BB155, 1)</f>
        <v>5.75</v>
      </c>
      <c r="K594" s="66">
        <f>Source!Q155</f>
        <v>82.51</v>
      </c>
      <c r="L594" s="39"/>
    </row>
    <row r="595" spans="1:26" ht="14.4">
      <c r="A595" s="54"/>
      <c r="B595" s="55"/>
      <c r="C595" s="55" t="s">
        <v>1159</v>
      </c>
      <c r="D595" s="35" t="s">
        <v>1160</v>
      </c>
      <c r="E595" s="68">
        <f>Source!BZ155</f>
        <v>130</v>
      </c>
      <c r="F595" s="58"/>
      <c r="G595" s="63"/>
      <c r="H595" s="66">
        <f>SUM(S592:S597)</f>
        <v>2.67</v>
      </c>
      <c r="I595" s="40"/>
      <c r="J595" s="64">
        <f>Source!AT155</f>
        <v>130</v>
      </c>
      <c r="K595" s="66">
        <f>SUM(T592:T597)</f>
        <v>46.98</v>
      </c>
      <c r="L595" s="39"/>
    </row>
    <row r="596" spans="1:26" ht="14.4">
      <c r="A596" s="54"/>
      <c r="B596" s="55"/>
      <c r="C596" s="55" t="s">
        <v>1161</v>
      </c>
      <c r="D596" s="35" t="s">
        <v>1160</v>
      </c>
      <c r="E596" s="68">
        <f>Source!CA155</f>
        <v>89</v>
      </c>
      <c r="F596" s="58"/>
      <c r="G596" s="63"/>
      <c r="H596" s="66">
        <f>SUM(U592:U597)</f>
        <v>1.82</v>
      </c>
      <c r="I596" s="40"/>
      <c r="J596" s="64">
        <f>Source!AU155</f>
        <v>89</v>
      </c>
      <c r="K596" s="66">
        <f>SUM(V592:V597)</f>
        <v>32.159999999999997</v>
      </c>
      <c r="L596" s="39"/>
    </row>
    <row r="597" spans="1:26" ht="14.4">
      <c r="A597" s="56"/>
      <c r="B597" s="57"/>
      <c r="C597" s="57" t="s">
        <v>1162</v>
      </c>
      <c r="D597" s="41" t="s">
        <v>1163</v>
      </c>
      <c r="E597" s="42">
        <f>Source!AQ155</f>
        <v>0.08</v>
      </c>
      <c r="F597" s="43"/>
      <c r="G597" s="44" t="str">
        <f>Source!DI155</f>
        <v/>
      </c>
      <c r="H597" s="45"/>
      <c r="I597" s="44"/>
      <c r="J597" s="44"/>
      <c r="K597" s="45"/>
      <c r="L597" s="46">
        <f>Source!U155</f>
        <v>0.16399999999999998</v>
      </c>
    </row>
    <row r="598" spans="1:26" ht="13.8">
      <c r="G598" s="94">
        <f>H593+H594+H595+H596</f>
        <v>20.89</v>
      </c>
      <c r="H598" s="94"/>
      <c r="J598" s="94">
        <f>K593+K594+K595+K596</f>
        <v>197.79</v>
      </c>
      <c r="K598" s="94"/>
      <c r="L598" s="47">
        <f>Source!U155</f>
        <v>0.16399999999999998</v>
      </c>
      <c r="O598" s="27">
        <f>G598</f>
        <v>20.89</v>
      </c>
      <c r="P598" s="27">
        <f>J598</f>
        <v>197.79</v>
      </c>
      <c r="Q598" s="27">
        <f>L598</f>
        <v>0.16399999999999998</v>
      </c>
      <c r="W598">
        <f>IF(Source!BI155&lt;=1,H593+H594+H595+H596, 0)</f>
        <v>20.89</v>
      </c>
      <c r="X598">
        <f>IF(Source!BI155=2,H593+H594+H595+H596, 0)</f>
        <v>0</v>
      </c>
      <c r="Y598">
        <f>IF(Source!BI155=3,H593+H594+H595+H596, 0)</f>
        <v>0</v>
      </c>
      <c r="Z598">
        <f>IF(Source!BI155=4,H593+H594+H595+H596, 0)</f>
        <v>0</v>
      </c>
    </row>
    <row r="599" spans="1:26" ht="55.2">
      <c r="A599" s="54" t="str">
        <f>Source!E156</f>
        <v>99</v>
      </c>
      <c r="B599" s="55" t="str">
        <f>Source!F156</f>
        <v>24-02-122-2</v>
      </c>
      <c r="C599" s="55" t="str">
        <f>Source!G156</f>
        <v>Подъем давления при испытании воздухом газопроводов низкого и среднего давления (до 0,3 МПа) условным диаметром до 100 мм</v>
      </c>
      <c r="D599" s="35" t="str">
        <f>Source!H156</f>
        <v>100 м газопровода</v>
      </c>
      <c r="E599" s="68">
        <f>Source!I156</f>
        <v>11.365</v>
      </c>
      <c r="F599" s="36">
        <f>Source!AL156+Source!AM156+Source!AO156</f>
        <v>9.23</v>
      </c>
      <c r="G599" s="63"/>
      <c r="H599" s="66"/>
      <c r="I599" s="63" t="str">
        <f>Source!BO156</f>
        <v>24-02-122-2</v>
      </c>
      <c r="J599" s="63"/>
      <c r="K599" s="66"/>
      <c r="L599" s="39"/>
      <c r="S599">
        <f>ROUND((Source!FX156/100)*((ROUND(Source!AF156*Source!I156, 2)+ROUND(Source!AE156*Source!I156, 2))), 2)</f>
        <v>29.56</v>
      </c>
      <c r="T599">
        <f>Source!X156</f>
        <v>520.94000000000005</v>
      </c>
      <c r="U599">
        <f>ROUND((Source!FY156/100)*((ROUND(Source!AF156*Source!I156, 2)+ROUND(Source!AE156*Source!I156, 2))), 2)</f>
        <v>20.239999999999998</v>
      </c>
      <c r="V599">
        <f>Source!Y156</f>
        <v>356.64</v>
      </c>
    </row>
    <row r="600" spans="1:26" ht="14.4">
      <c r="A600" s="54"/>
      <c r="B600" s="55"/>
      <c r="C600" s="55" t="s">
        <v>1158</v>
      </c>
      <c r="D600" s="35"/>
      <c r="E600" s="68"/>
      <c r="F600" s="36">
        <f>Source!AO156</f>
        <v>1.08</v>
      </c>
      <c r="G600" s="63" t="str">
        <f>Source!DG156</f>
        <v/>
      </c>
      <c r="H600" s="66">
        <f>ROUND(Source!AF156*Source!I156, 2)</f>
        <v>11.37</v>
      </c>
      <c r="I600" s="63"/>
      <c r="J600" s="63">
        <f>IF(Source!BA156&lt;&gt; 0, Source!BA156, 1)</f>
        <v>17.63</v>
      </c>
      <c r="K600" s="66">
        <f>Source!S156</f>
        <v>200.36</v>
      </c>
      <c r="L600" s="39"/>
      <c r="R600">
        <f>H600</f>
        <v>11.37</v>
      </c>
    </row>
    <row r="601" spans="1:26" ht="14.4">
      <c r="A601" s="54"/>
      <c r="B601" s="55"/>
      <c r="C601" s="55" t="s">
        <v>549</v>
      </c>
      <c r="D601" s="35"/>
      <c r="E601" s="68"/>
      <c r="F601" s="36">
        <f>Source!AM156</f>
        <v>8.15</v>
      </c>
      <c r="G601" s="63" t="str">
        <f>Source!DE156</f>
        <v/>
      </c>
      <c r="H601" s="66">
        <f>ROUND(Source!AD156*Source!I156, 2)</f>
        <v>102.29</v>
      </c>
      <c r="I601" s="63"/>
      <c r="J601" s="63">
        <f>IF(Source!BB156&lt;&gt; 0, Source!BB156, 1)</f>
        <v>6.12</v>
      </c>
      <c r="K601" s="66">
        <f>Source!Q156</f>
        <v>625.98</v>
      </c>
      <c r="L601" s="39"/>
    </row>
    <row r="602" spans="1:26" ht="14.4">
      <c r="A602" s="54"/>
      <c r="B602" s="55"/>
      <c r="C602" s="55" t="s">
        <v>1164</v>
      </c>
      <c r="D602" s="35"/>
      <c r="E602" s="68"/>
      <c r="F602" s="36">
        <f>Source!AN156</f>
        <v>0.54</v>
      </c>
      <c r="G602" s="63" t="str">
        <f>Source!DF156</f>
        <v/>
      </c>
      <c r="H602" s="48">
        <f>ROUND(Source!AE156*Source!I156, 2)</f>
        <v>11.37</v>
      </c>
      <c r="I602" s="63"/>
      <c r="J602" s="63">
        <f>IF(Source!BS156&lt;&gt; 0, Source!BS156, 1)</f>
        <v>17.63</v>
      </c>
      <c r="K602" s="48">
        <f>Source!R156</f>
        <v>200.36</v>
      </c>
      <c r="L602" s="39"/>
      <c r="R602">
        <f>H602</f>
        <v>11.37</v>
      </c>
    </row>
    <row r="603" spans="1:26" ht="14.4">
      <c r="A603" s="54"/>
      <c r="B603" s="55"/>
      <c r="C603" s="55" t="s">
        <v>1159</v>
      </c>
      <c r="D603" s="35" t="s">
        <v>1160</v>
      </c>
      <c r="E603" s="68">
        <f>Source!BZ156</f>
        <v>130</v>
      </c>
      <c r="F603" s="58"/>
      <c r="G603" s="63"/>
      <c r="H603" s="66">
        <f>SUM(S599:S605)</f>
        <v>29.56</v>
      </c>
      <c r="I603" s="40"/>
      <c r="J603" s="64">
        <f>Source!AT156</f>
        <v>130</v>
      </c>
      <c r="K603" s="66">
        <f>SUM(T599:T605)</f>
        <v>520.94000000000005</v>
      </c>
      <c r="L603" s="39"/>
    </row>
    <row r="604" spans="1:26" ht="14.4">
      <c r="A604" s="54"/>
      <c r="B604" s="55"/>
      <c r="C604" s="55" t="s">
        <v>1161</v>
      </c>
      <c r="D604" s="35" t="s">
        <v>1160</v>
      </c>
      <c r="E604" s="68">
        <f>Source!CA156</f>
        <v>89</v>
      </c>
      <c r="F604" s="58"/>
      <c r="G604" s="63"/>
      <c r="H604" s="66">
        <f>SUM(U599:U605)</f>
        <v>20.239999999999998</v>
      </c>
      <c r="I604" s="40"/>
      <c r="J604" s="64">
        <f>Source!AU156</f>
        <v>89</v>
      </c>
      <c r="K604" s="66">
        <f>SUM(V599:V605)</f>
        <v>356.64</v>
      </c>
      <c r="L604" s="39"/>
    </row>
    <row r="605" spans="1:26" ht="14.4">
      <c r="A605" s="56"/>
      <c r="B605" s="57"/>
      <c r="C605" s="57" t="s">
        <v>1162</v>
      </c>
      <c r="D605" s="41" t="s">
        <v>1163</v>
      </c>
      <c r="E605" s="42">
        <f>Source!AQ156</f>
        <v>0.12</v>
      </c>
      <c r="F605" s="43"/>
      <c r="G605" s="44" t="str">
        <f>Source!DI156</f>
        <v/>
      </c>
      <c r="H605" s="45"/>
      <c r="I605" s="44"/>
      <c r="J605" s="44"/>
      <c r="K605" s="45"/>
      <c r="L605" s="46">
        <f>Source!U156</f>
        <v>1.3637999999999999</v>
      </c>
    </row>
    <row r="606" spans="1:26" ht="13.8">
      <c r="G606" s="94">
        <f>H600+H601+H603+H604</f>
        <v>163.46</v>
      </c>
      <c r="H606" s="94"/>
      <c r="J606" s="94">
        <f>K600+K601+K603+K604</f>
        <v>1703.92</v>
      </c>
      <c r="K606" s="94"/>
      <c r="L606" s="47">
        <f>Source!U156</f>
        <v>1.3637999999999999</v>
      </c>
      <c r="O606" s="27">
        <f>G606</f>
        <v>163.46</v>
      </c>
      <c r="P606" s="27">
        <f>J606</f>
        <v>1703.92</v>
      </c>
      <c r="Q606" s="27">
        <f>L606</f>
        <v>1.3637999999999999</v>
      </c>
      <c r="W606">
        <f>IF(Source!BI156&lt;=1,H600+H601+H603+H604, 0)</f>
        <v>163.46</v>
      </c>
      <c r="X606">
        <f>IF(Source!BI156=2,H600+H601+H603+H604, 0)</f>
        <v>0</v>
      </c>
      <c r="Y606">
        <f>IF(Source!BI156=3,H600+H601+H603+H604, 0)</f>
        <v>0</v>
      </c>
      <c r="Z606">
        <f>IF(Source!BI156=4,H600+H601+H603+H604, 0)</f>
        <v>0</v>
      </c>
    </row>
    <row r="607" spans="1:26" ht="86.4">
      <c r="A607" s="54" t="str">
        <f>Source!E157</f>
        <v>100</v>
      </c>
      <c r="B607" s="55" t="str">
        <f>Source!F157</f>
        <v>24-02-124-1</v>
      </c>
      <c r="C607" s="55" t="str">
        <f>Source!G157</f>
        <v>Выдержка под давлением до 0,6 МПа при испытании на прочность и герметичность газопроводов условным диаметром 50-300 мм</v>
      </c>
      <c r="D607" s="35" t="str">
        <f>Source!H157</f>
        <v>1 участок испытания газопровода</v>
      </c>
      <c r="E607" s="68">
        <f>Source!I157</f>
        <v>1</v>
      </c>
      <c r="F607" s="36">
        <f>Source!AL157+Source!AM157+Source!AO157</f>
        <v>1184.32</v>
      </c>
      <c r="G607" s="63"/>
      <c r="H607" s="66"/>
      <c r="I607" s="63" t="str">
        <f>Source!BO157</f>
        <v>24-02-124-1</v>
      </c>
      <c r="J607" s="63"/>
      <c r="K607" s="66"/>
      <c r="L607" s="39"/>
      <c r="S607">
        <f>ROUND((Source!FX157/100)*((ROUND(Source!AF157*Source!I157, 2)+ROUND(Source!AE157*Source!I157, 2))), 2)</f>
        <v>245.7</v>
      </c>
      <c r="T607">
        <f>Source!X157</f>
        <v>4331.6899999999996</v>
      </c>
      <c r="U607">
        <f>ROUND((Source!FY157/100)*((ROUND(Source!AF157*Source!I157, 2)+ROUND(Source!AE157*Source!I157, 2))), 2)</f>
        <v>168.21</v>
      </c>
      <c r="V607">
        <f>Source!Y157</f>
        <v>2965.54</v>
      </c>
    </row>
    <row r="608" spans="1:26" ht="14.4">
      <c r="A608" s="54"/>
      <c r="B608" s="55"/>
      <c r="C608" s="55" t="s">
        <v>1158</v>
      </c>
      <c r="D608" s="35"/>
      <c r="E608" s="68"/>
      <c r="F608" s="36">
        <f>Source!AO157</f>
        <v>125.86</v>
      </c>
      <c r="G608" s="63" t="str">
        <f>Source!DG157</f>
        <v/>
      </c>
      <c r="H608" s="66">
        <f>ROUND(Source!AF157*Source!I157, 2)</f>
        <v>126</v>
      </c>
      <c r="I608" s="63"/>
      <c r="J608" s="63">
        <f>IF(Source!BA157&lt;&gt; 0, Source!BA157, 1)</f>
        <v>17.63</v>
      </c>
      <c r="K608" s="66">
        <f>Source!S157</f>
        <v>2221.38</v>
      </c>
      <c r="L608" s="39"/>
      <c r="R608">
        <f>H608</f>
        <v>126</v>
      </c>
    </row>
    <row r="609" spans="1:26" ht="14.4">
      <c r="A609" s="54"/>
      <c r="B609" s="55"/>
      <c r="C609" s="55" t="s">
        <v>549</v>
      </c>
      <c r="D609" s="35"/>
      <c r="E609" s="68"/>
      <c r="F609" s="36">
        <f>Source!AM157</f>
        <v>1058.46</v>
      </c>
      <c r="G609" s="63" t="str">
        <f>Source!DE157</f>
        <v/>
      </c>
      <c r="H609" s="66">
        <f>ROUND(Source!AD157*Source!I157, 2)</f>
        <v>1058</v>
      </c>
      <c r="I609" s="63"/>
      <c r="J609" s="63">
        <f>IF(Source!BB157&lt;&gt; 0, Source!BB157, 1)</f>
        <v>5.95</v>
      </c>
      <c r="K609" s="66">
        <f>Source!Q157</f>
        <v>6295.1</v>
      </c>
      <c r="L609" s="39"/>
    </row>
    <row r="610" spans="1:26" ht="14.4">
      <c r="A610" s="54"/>
      <c r="B610" s="55"/>
      <c r="C610" s="55" t="s">
        <v>1164</v>
      </c>
      <c r="D610" s="35"/>
      <c r="E610" s="68"/>
      <c r="F610" s="36">
        <f>Source!AN157</f>
        <v>63</v>
      </c>
      <c r="G610" s="63" t="str">
        <f>Source!DF157</f>
        <v/>
      </c>
      <c r="H610" s="48">
        <f>ROUND(Source!AE157*Source!I157, 2)</f>
        <v>63</v>
      </c>
      <c r="I610" s="63"/>
      <c r="J610" s="63">
        <f>IF(Source!BS157&lt;&gt; 0, Source!BS157, 1)</f>
        <v>17.63</v>
      </c>
      <c r="K610" s="48">
        <f>Source!R157</f>
        <v>1110.69</v>
      </c>
      <c r="L610" s="39"/>
      <c r="R610">
        <f>H610</f>
        <v>63</v>
      </c>
    </row>
    <row r="611" spans="1:26" ht="14.4">
      <c r="A611" s="54"/>
      <c r="B611" s="55"/>
      <c r="C611" s="55" t="s">
        <v>1159</v>
      </c>
      <c r="D611" s="35" t="s">
        <v>1160</v>
      </c>
      <c r="E611" s="68">
        <f>Source!BZ157</f>
        <v>130</v>
      </c>
      <c r="F611" s="58"/>
      <c r="G611" s="63"/>
      <c r="H611" s="66">
        <f>SUM(S607:S613)</f>
        <v>245.7</v>
      </c>
      <c r="I611" s="40"/>
      <c r="J611" s="64">
        <f>Source!AT157</f>
        <v>130</v>
      </c>
      <c r="K611" s="66">
        <f>SUM(T607:T613)</f>
        <v>4331.6899999999996</v>
      </c>
      <c r="L611" s="39"/>
    </row>
    <row r="612" spans="1:26" ht="14.4">
      <c r="A612" s="54"/>
      <c r="B612" s="55"/>
      <c r="C612" s="55" t="s">
        <v>1161</v>
      </c>
      <c r="D612" s="35" t="s">
        <v>1160</v>
      </c>
      <c r="E612" s="68">
        <f>Source!CA157</f>
        <v>89</v>
      </c>
      <c r="F612" s="58"/>
      <c r="G612" s="63"/>
      <c r="H612" s="66">
        <f>SUM(U607:U613)</f>
        <v>168.21</v>
      </c>
      <c r="I612" s="40"/>
      <c r="J612" s="64">
        <f>Source!AU157</f>
        <v>89</v>
      </c>
      <c r="K612" s="66">
        <f>SUM(V607:V613)</f>
        <v>2965.54</v>
      </c>
      <c r="L612" s="39"/>
    </row>
    <row r="613" spans="1:26" ht="14.4">
      <c r="A613" s="56"/>
      <c r="B613" s="57"/>
      <c r="C613" s="57" t="s">
        <v>1162</v>
      </c>
      <c r="D613" s="41" t="s">
        <v>1163</v>
      </c>
      <c r="E613" s="42">
        <f>Source!AQ157</f>
        <v>14</v>
      </c>
      <c r="F613" s="43"/>
      <c r="G613" s="44" t="str">
        <f>Source!DI157</f>
        <v/>
      </c>
      <c r="H613" s="45"/>
      <c r="I613" s="44"/>
      <c r="J613" s="44"/>
      <c r="K613" s="45"/>
      <c r="L613" s="46">
        <f>Source!U157</f>
        <v>14</v>
      </c>
    </row>
    <row r="614" spans="1:26" ht="13.8">
      <c r="G614" s="94">
        <f>H608+H609+H611+H612</f>
        <v>1597.91</v>
      </c>
      <c r="H614" s="94"/>
      <c r="J614" s="94">
        <f>K608+K609+K611+K612</f>
        <v>15813.71</v>
      </c>
      <c r="K614" s="94"/>
      <c r="L614" s="47">
        <f>Source!U157</f>
        <v>14</v>
      </c>
      <c r="O614" s="27">
        <f>G614</f>
        <v>1597.91</v>
      </c>
      <c r="P614" s="27">
        <f>J614</f>
        <v>15813.71</v>
      </c>
      <c r="Q614" s="27">
        <f>L614</f>
        <v>14</v>
      </c>
      <c r="W614">
        <f>IF(Source!BI157&lt;=1,H608+H609+H611+H612, 0)</f>
        <v>1597.91</v>
      </c>
      <c r="X614">
        <f>IF(Source!BI157=2,H608+H609+H611+H612, 0)</f>
        <v>0</v>
      </c>
      <c r="Y614">
        <f>IF(Source!BI157=3,H608+H609+H611+H612, 0)</f>
        <v>0</v>
      </c>
      <c r="Z614">
        <f>IF(Source!BI157=4,H608+H609+H611+H612, 0)</f>
        <v>0</v>
      </c>
    </row>
    <row r="615" spans="1:26" ht="55.2">
      <c r="A615" s="54" t="str">
        <f>Source!E158</f>
        <v>101</v>
      </c>
      <c r="B615" s="55" t="str">
        <f>Source!F158</f>
        <v>м39-02-012-1</v>
      </c>
      <c r="C615" s="55" t="str">
        <f>Source!G158</f>
        <v>Рентгенографический контроль трубопровода через две стенки, диаметр трубопровода 60 мм, толщина стенки до 5 мм</v>
      </c>
      <c r="D615" s="35" t="str">
        <f>Source!H158</f>
        <v>1 снимок</v>
      </c>
      <c r="E615" s="68">
        <f>Source!I158</f>
        <v>1</v>
      </c>
      <c r="F615" s="36">
        <f>Source!AL158+Source!AM158+Source!AO158</f>
        <v>22.259999999999998</v>
      </c>
      <c r="G615" s="63"/>
      <c r="H615" s="66"/>
      <c r="I615" s="63" t="str">
        <f>Source!BO158</f>
        <v>м39-02-012-1</v>
      </c>
      <c r="J615" s="63"/>
      <c r="K615" s="66"/>
      <c r="L615" s="39"/>
      <c r="S615">
        <f>ROUND((Source!FX158/100)*((ROUND(Source!AF158*Source!I158, 2)+ROUND(Source!AE158*Source!I158, 2))), 2)</f>
        <v>9.6</v>
      </c>
      <c r="T615">
        <f>Source!X158</f>
        <v>169.25</v>
      </c>
      <c r="U615">
        <f>ROUND((Source!FY158/100)*((ROUND(Source!AF158*Source!I158, 2)+ROUND(Source!AE158*Source!I158, 2))), 2)</f>
        <v>7.2</v>
      </c>
      <c r="V615">
        <f>Source!Y158</f>
        <v>126.94</v>
      </c>
    </row>
    <row r="616" spans="1:26" ht="14.4">
      <c r="A616" s="54"/>
      <c r="B616" s="55"/>
      <c r="C616" s="55" t="s">
        <v>1158</v>
      </c>
      <c r="D616" s="35"/>
      <c r="E616" s="68"/>
      <c r="F616" s="36">
        <f>Source!AO158</f>
        <v>12.08</v>
      </c>
      <c r="G616" s="63" t="str">
        <f>Source!DG158</f>
        <v/>
      </c>
      <c r="H616" s="66">
        <f>ROUND(Source!AF158*Source!I158, 2)</f>
        <v>12</v>
      </c>
      <c r="I616" s="63"/>
      <c r="J616" s="63">
        <f>IF(Source!BA158&lt;&gt; 0, Source!BA158, 1)</f>
        <v>17.63</v>
      </c>
      <c r="K616" s="66">
        <f>Source!S158</f>
        <v>211.56</v>
      </c>
      <c r="L616" s="39"/>
      <c r="R616">
        <f>H616</f>
        <v>12</v>
      </c>
    </row>
    <row r="617" spans="1:26" ht="14.4">
      <c r="A617" s="54"/>
      <c r="B617" s="55"/>
      <c r="C617" s="55" t="s">
        <v>549</v>
      </c>
      <c r="D617" s="35"/>
      <c r="E617" s="68"/>
      <c r="F617" s="36">
        <f>Source!AM158</f>
        <v>1.76</v>
      </c>
      <c r="G617" s="63" t="str">
        <f>Source!DE158</f>
        <v/>
      </c>
      <c r="H617" s="66">
        <f>ROUND(Source!AD158*Source!I158, 2)</f>
        <v>2</v>
      </c>
      <c r="I617" s="63"/>
      <c r="J617" s="63">
        <f>IF(Source!BB158&lt;&gt; 0, Source!BB158, 1)</f>
        <v>3.74</v>
      </c>
      <c r="K617" s="66">
        <f>Source!Q158</f>
        <v>7.48</v>
      </c>
      <c r="L617" s="39"/>
    </row>
    <row r="618" spans="1:26" ht="14.4">
      <c r="A618" s="54"/>
      <c r="B618" s="55"/>
      <c r="C618" s="55" t="s">
        <v>1165</v>
      </c>
      <c r="D618" s="35"/>
      <c r="E618" s="68"/>
      <c r="F618" s="36">
        <f>Source!AL158</f>
        <v>8.42</v>
      </c>
      <c r="G618" s="63" t="str">
        <f>Source!DD158</f>
        <v/>
      </c>
      <c r="H618" s="66">
        <f>ROUND(Source!AC158*Source!I158, 2)</f>
        <v>8</v>
      </c>
      <c r="I618" s="63"/>
      <c r="J618" s="63">
        <f>IF(Source!BC158&lt;&gt; 0, Source!BC158, 1)</f>
        <v>3.61</v>
      </c>
      <c r="K618" s="66">
        <f>Source!P158</f>
        <v>28.88</v>
      </c>
      <c r="L618" s="39"/>
    </row>
    <row r="619" spans="1:26" ht="14.4">
      <c r="A619" s="54"/>
      <c r="B619" s="55"/>
      <c r="C619" s="55" t="s">
        <v>1159</v>
      </c>
      <c r="D619" s="35" t="s">
        <v>1160</v>
      </c>
      <c r="E619" s="68">
        <f>Source!BZ158</f>
        <v>80</v>
      </c>
      <c r="F619" s="58"/>
      <c r="G619" s="63"/>
      <c r="H619" s="66">
        <f>SUM(S615:S621)</f>
        <v>9.6</v>
      </c>
      <c r="I619" s="40"/>
      <c r="J619" s="64">
        <f>Source!AT158</f>
        <v>80</v>
      </c>
      <c r="K619" s="66">
        <f>SUM(T615:T621)</f>
        <v>169.25</v>
      </c>
      <c r="L619" s="39"/>
    </row>
    <row r="620" spans="1:26" ht="14.4">
      <c r="A620" s="54"/>
      <c r="B620" s="55"/>
      <c r="C620" s="55" t="s">
        <v>1161</v>
      </c>
      <c r="D620" s="35" t="s">
        <v>1160</v>
      </c>
      <c r="E620" s="68">
        <f>Source!CA158</f>
        <v>60</v>
      </c>
      <c r="F620" s="58"/>
      <c r="G620" s="63"/>
      <c r="H620" s="66">
        <f>SUM(U615:U621)</f>
        <v>7.2</v>
      </c>
      <c r="I620" s="40"/>
      <c r="J620" s="64">
        <f>Source!AU158</f>
        <v>60</v>
      </c>
      <c r="K620" s="66">
        <f>SUM(V615:V621)</f>
        <v>126.94</v>
      </c>
      <c r="L620" s="39"/>
    </row>
    <row r="621" spans="1:26" ht="14.4">
      <c r="A621" s="56"/>
      <c r="B621" s="57"/>
      <c r="C621" s="57" t="s">
        <v>1162</v>
      </c>
      <c r="D621" s="41" t="s">
        <v>1163</v>
      </c>
      <c r="E621" s="42">
        <f>Source!AQ158</f>
        <v>1</v>
      </c>
      <c r="F621" s="43"/>
      <c r="G621" s="44" t="str">
        <f>Source!DI158</f>
        <v/>
      </c>
      <c r="H621" s="45"/>
      <c r="I621" s="44"/>
      <c r="J621" s="44"/>
      <c r="K621" s="45"/>
      <c r="L621" s="46">
        <f>Source!U158</f>
        <v>1</v>
      </c>
    </row>
    <row r="622" spans="1:26" ht="13.8">
      <c r="G622" s="94">
        <f>H616+H617+H618+H619+H620</f>
        <v>38.800000000000004</v>
      </c>
      <c r="H622" s="94"/>
      <c r="J622" s="94">
        <f>K616+K617+K618+K619+K620</f>
        <v>544.1099999999999</v>
      </c>
      <c r="K622" s="94"/>
      <c r="L622" s="47">
        <f>Source!U158</f>
        <v>1</v>
      </c>
      <c r="O622" s="27">
        <f>G622</f>
        <v>38.800000000000004</v>
      </c>
      <c r="P622" s="27">
        <f>J622</f>
        <v>544.1099999999999</v>
      </c>
      <c r="Q622" s="27">
        <f>L622</f>
        <v>1</v>
      </c>
      <c r="W622">
        <f>IF(Source!BI158&lt;=1,H616+H617+H618+H619+H620, 0)</f>
        <v>0</v>
      </c>
      <c r="X622">
        <f>IF(Source!BI158=2,H616+H617+H618+H619+H620, 0)</f>
        <v>38.800000000000004</v>
      </c>
      <c r="Y622">
        <f>IF(Source!BI158=3,H616+H617+H618+H619+H620, 0)</f>
        <v>0</v>
      </c>
      <c r="Z622">
        <f>IF(Source!BI158=4,H616+H617+H618+H619+H620, 0)</f>
        <v>0</v>
      </c>
    </row>
    <row r="623" spans="1:26" ht="55.2">
      <c r="A623" s="54" t="str">
        <f>Source!E159</f>
        <v>102</v>
      </c>
      <c r="B623" s="55" t="str">
        <f>Source!F159</f>
        <v>м39-02-012-3</v>
      </c>
      <c r="C623" s="55" t="str">
        <f>Source!G159</f>
        <v>Рентгенографический контроль трубопровода через две стенки, диаметр трубопровода 114 мм, толщина стенки до 5 мм</v>
      </c>
      <c r="D623" s="35" t="str">
        <f>Source!H159</f>
        <v>1 снимок</v>
      </c>
      <c r="E623" s="68">
        <f>Source!I159</f>
        <v>1</v>
      </c>
      <c r="F623" s="36">
        <f>Source!AL159+Source!AM159+Source!AO159</f>
        <v>25.29</v>
      </c>
      <c r="G623" s="63"/>
      <c r="H623" s="66"/>
      <c r="I623" s="63" t="str">
        <f>Source!BO159</f>
        <v>м39-02-012-3</v>
      </c>
      <c r="J623" s="63"/>
      <c r="K623" s="66"/>
      <c r="L623" s="39"/>
      <c r="S623">
        <f>ROUND((Source!FX159/100)*((ROUND(Source!AF159*Source!I159, 2)+ROUND(Source!AE159*Source!I159, 2))), 2)</f>
        <v>10.4</v>
      </c>
      <c r="T623">
        <f>Source!X159</f>
        <v>183.35</v>
      </c>
      <c r="U623">
        <f>ROUND((Source!FY159/100)*((ROUND(Source!AF159*Source!I159, 2)+ROUND(Source!AE159*Source!I159, 2))), 2)</f>
        <v>7.8</v>
      </c>
      <c r="V623">
        <f>Source!Y159</f>
        <v>137.51</v>
      </c>
    </row>
    <row r="624" spans="1:26" ht="14.4">
      <c r="A624" s="54"/>
      <c r="B624" s="55"/>
      <c r="C624" s="55" t="s">
        <v>1158</v>
      </c>
      <c r="D624" s="35"/>
      <c r="E624" s="68"/>
      <c r="F624" s="36">
        <f>Source!AO159</f>
        <v>13.29</v>
      </c>
      <c r="G624" s="63" t="str">
        <f>Source!DG159</f>
        <v/>
      </c>
      <c r="H624" s="66">
        <f>ROUND(Source!AF159*Source!I159, 2)</f>
        <v>13</v>
      </c>
      <c r="I624" s="63"/>
      <c r="J624" s="63">
        <f>IF(Source!BA159&lt;&gt; 0, Source!BA159, 1)</f>
        <v>17.63</v>
      </c>
      <c r="K624" s="66">
        <f>Source!S159</f>
        <v>229.19</v>
      </c>
      <c r="L624" s="39"/>
      <c r="R624">
        <f>H624</f>
        <v>13</v>
      </c>
    </row>
    <row r="625" spans="1:26" ht="14.4">
      <c r="A625" s="54"/>
      <c r="B625" s="55"/>
      <c r="C625" s="55" t="s">
        <v>549</v>
      </c>
      <c r="D625" s="35"/>
      <c r="E625" s="68"/>
      <c r="F625" s="36">
        <f>Source!AM159</f>
        <v>1.92</v>
      </c>
      <c r="G625" s="63" t="str">
        <f>Source!DE159</f>
        <v/>
      </c>
      <c r="H625" s="66">
        <f>ROUND(Source!AD159*Source!I159, 2)</f>
        <v>2</v>
      </c>
      <c r="I625" s="63"/>
      <c r="J625" s="63">
        <f>IF(Source!BB159&lt;&gt; 0, Source!BB159, 1)</f>
        <v>3.74</v>
      </c>
      <c r="K625" s="66">
        <f>Source!Q159</f>
        <v>7.48</v>
      </c>
      <c r="L625" s="39"/>
    </row>
    <row r="626" spans="1:26" ht="14.4">
      <c r="A626" s="54"/>
      <c r="B626" s="55"/>
      <c r="C626" s="55" t="s">
        <v>1165</v>
      </c>
      <c r="D626" s="35"/>
      <c r="E626" s="68"/>
      <c r="F626" s="36">
        <f>Source!AL159</f>
        <v>10.08</v>
      </c>
      <c r="G626" s="63" t="str">
        <f>Source!DD159</f>
        <v/>
      </c>
      <c r="H626" s="66">
        <f>ROUND(Source!AC159*Source!I159, 2)</f>
        <v>10</v>
      </c>
      <c r="I626" s="63"/>
      <c r="J626" s="63">
        <f>IF(Source!BC159&lt;&gt; 0, Source!BC159, 1)</f>
        <v>3.58</v>
      </c>
      <c r="K626" s="66">
        <f>Source!P159</f>
        <v>35.799999999999997</v>
      </c>
      <c r="L626" s="39"/>
    </row>
    <row r="627" spans="1:26" ht="14.4">
      <c r="A627" s="54"/>
      <c r="B627" s="55"/>
      <c r="C627" s="55" t="s">
        <v>1159</v>
      </c>
      <c r="D627" s="35" t="s">
        <v>1160</v>
      </c>
      <c r="E627" s="68">
        <f>Source!BZ159</f>
        <v>80</v>
      </c>
      <c r="F627" s="58"/>
      <c r="G627" s="63"/>
      <c r="H627" s="66">
        <f>SUM(S623:S629)</f>
        <v>10.4</v>
      </c>
      <c r="I627" s="40"/>
      <c r="J627" s="64">
        <f>Source!AT159</f>
        <v>80</v>
      </c>
      <c r="K627" s="66">
        <f>SUM(T623:T629)</f>
        <v>183.35</v>
      </c>
      <c r="L627" s="39"/>
    </row>
    <row r="628" spans="1:26" ht="14.4">
      <c r="A628" s="54"/>
      <c r="B628" s="55"/>
      <c r="C628" s="55" t="s">
        <v>1161</v>
      </c>
      <c r="D628" s="35" t="s">
        <v>1160</v>
      </c>
      <c r="E628" s="68">
        <f>Source!CA159</f>
        <v>60</v>
      </c>
      <c r="F628" s="58"/>
      <c r="G628" s="63"/>
      <c r="H628" s="66">
        <f>SUM(U623:U629)</f>
        <v>7.8</v>
      </c>
      <c r="I628" s="40"/>
      <c r="J628" s="64">
        <f>Source!AU159</f>
        <v>60</v>
      </c>
      <c r="K628" s="66">
        <f>SUM(V623:V629)</f>
        <v>137.51</v>
      </c>
      <c r="L628" s="39"/>
    </row>
    <row r="629" spans="1:26" ht="14.4">
      <c r="A629" s="56"/>
      <c r="B629" s="57"/>
      <c r="C629" s="57" t="s">
        <v>1162</v>
      </c>
      <c r="D629" s="41" t="s">
        <v>1163</v>
      </c>
      <c r="E629" s="42">
        <f>Source!AQ159</f>
        <v>1.1000000000000001</v>
      </c>
      <c r="F629" s="43"/>
      <c r="G629" s="44" t="str">
        <f>Source!DI159</f>
        <v/>
      </c>
      <c r="H629" s="45"/>
      <c r="I629" s="44"/>
      <c r="J629" s="44"/>
      <c r="K629" s="45"/>
      <c r="L629" s="46">
        <f>Source!U159</f>
        <v>1.1000000000000001</v>
      </c>
    </row>
    <row r="630" spans="1:26" ht="13.8">
      <c r="G630" s="94">
        <f>H624+H625+H626+H627+H628</f>
        <v>43.199999999999996</v>
      </c>
      <c r="H630" s="94"/>
      <c r="J630" s="94">
        <f>K624+K625+K626+K627+K628</f>
        <v>593.32999999999993</v>
      </c>
      <c r="K630" s="94"/>
      <c r="L630" s="47">
        <f>Source!U159</f>
        <v>1.1000000000000001</v>
      </c>
      <c r="O630" s="27">
        <f>G630</f>
        <v>43.199999999999996</v>
      </c>
      <c r="P630" s="27">
        <f>J630</f>
        <v>593.32999999999993</v>
      </c>
      <c r="Q630" s="27">
        <f>L630</f>
        <v>1.1000000000000001</v>
      </c>
      <c r="W630">
        <f>IF(Source!BI159&lt;=1,H624+H625+H626+H627+H628, 0)</f>
        <v>0</v>
      </c>
      <c r="X630">
        <f>IF(Source!BI159=2,H624+H625+H626+H627+H628, 0)</f>
        <v>43.199999999999996</v>
      </c>
      <c r="Y630">
        <f>IF(Source!BI159=3,H624+H625+H626+H627+H628, 0)</f>
        <v>0</v>
      </c>
      <c r="Z630">
        <f>IF(Source!BI159=4,H624+H625+H626+H627+H628, 0)</f>
        <v>0</v>
      </c>
    </row>
    <row r="631" spans="1:26" ht="41.4">
      <c r="A631" s="54" t="str">
        <f>Source!E160</f>
        <v>103</v>
      </c>
      <c r="B631" s="55" t="str">
        <f>Source!F160</f>
        <v>150802</v>
      </c>
      <c r="C631" s="55" t="str">
        <f>Source!G160</f>
        <v>Лаборатории для контроля сварных соединений высокопроходимые, передвижные</v>
      </c>
      <c r="D631" s="35" t="str">
        <f>Source!H160</f>
        <v>маш.-ч</v>
      </c>
      <c r="E631" s="68">
        <f>Source!I160</f>
        <v>0.5</v>
      </c>
      <c r="F631" s="36">
        <f>Source!AL160+Source!AM160+Source!AO160</f>
        <v>365.99</v>
      </c>
      <c r="G631" s="63"/>
      <c r="H631" s="66"/>
      <c r="I631" s="63" t="str">
        <f>Source!BO160</f>
        <v>150802</v>
      </c>
      <c r="J631" s="63"/>
      <c r="K631" s="66"/>
      <c r="L631" s="39"/>
      <c r="S631">
        <f>ROUND((Source!FX160/100)*((ROUND(Source!AF160*Source!I160, 2)+ROUND(Source!AE160*Source!I160, 2))), 2)</f>
        <v>0</v>
      </c>
      <c r="T631">
        <f>Source!X160</f>
        <v>0</v>
      </c>
      <c r="U631">
        <f>ROUND((Source!FY160/100)*((ROUND(Source!AF160*Source!I160, 2)+ROUND(Source!AE160*Source!I160, 2))), 2)</f>
        <v>0</v>
      </c>
      <c r="V631">
        <f>Source!Y160</f>
        <v>0</v>
      </c>
    </row>
    <row r="632" spans="1:26" ht="14.4">
      <c r="A632" s="54"/>
      <c r="B632" s="55"/>
      <c r="C632" s="55" t="s">
        <v>549</v>
      </c>
      <c r="D632" s="35"/>
      <c r="E632" s="68"/>
      <c r="F632" s="36">
        <f>Source!AM160</f>
        <v>365.99</v>
      </c>
      <c r="G632" s="63" t="str">
        <f>Source!DE160</f>
        <v/>
      </c>
      <c r="H632" s="66">
        <f>ROUND(Source!AD160*Source!I160, 2)</f>
        <v>183</v>
      </c>
      <c r="I632" s="63"/>
      <c r="J632" s="63">
        <f>IF(Source!BB160&lt;&gt; 0, Source!BB160, 1)</f>
        <v>4.88</v>
      </c>
      <c r="K632" s="66">
        <f>Source!Q160</f>
        <v>893.04</v>
      </c>
      <c r="L632" s="39"/>
    </row>
    <row r="633" spans="1:26" ht="14.4">
      <c r="A633" s="56"/>
      <c r="B633" s="57"/>
      <c r="C633" s="57" t="s">
        <v>1164</v>
      </c>
      <c r="D633" s="41"/>
      <c r="E633" s="42"/>
      <c r="F633" s="43">
        <f>Source!AN160</f>
        <v>12.9</v>
      </c>
      <c r="G633" s="44" t="str">
        <f>Source!DF160</f>
        <v/>
      </c>
      <c r="H633" s="53">
        <f>ROUND(Source!AE160*Source!I160, 2)</f>
        <v>6.5</v>
      </c>
      <c r="I633" s="44"/>
      <c r="J633" s="44">
        <f>IF(Source!BS160&lt;&gt; 0, Source!BS160, 1)</f>
        <v>17.63</v>
      </c>
      <c r="K633" s="53">
        <f>Source!R160</f>
        <v>114.6</v>
      </c>
      <c r="L633" s="50"/>
      <c r="R633">
        <f>H633</f>
        <v>6.5</v>
      </c>
    </row>
    <row r="634" spans="1:26" ht="13.8">
      <c r="G634" s="94">
        <f>H632</f>
        <v>183</v>
      </c>
      <c r="H634" s="94"/>
      <c r="J634" s="94">
        <f>K632</f>
        <v>893.04</v>
      </c>
      <c r="K634" s="94"/>
      <c r="L634" s="47">
        <f>Source!U160</f>
        <v>0</v>
      </c>
      <c r="O634" s="27">
        <f>G634</f>
        <v>183</v>
      </c>
      <c r="P634" s="27">
        <f>J634</f>
        <v>893.04</v>
      </c>
      <c r="Q634" s="27">
        <f>L634</f>
        <v>0</v>
      </c>
      <c r="W634">
        <f>IF(Source!BI160&lt;=1,H632, 0)</f>
        <v>183</v>
      </c>
      <c r="X634">
        <f>IF(Source!BI160=2,H632, 0)</f>
        <v>0</v>
      </c>
      <c r="Y634">
        <f>IF(Source!BI160=3,H632, 0)</f>
        <v>0</v>
      </c>
      <c r="Z634">
        <f>IF(Source!BI160=4,H632, 0)</f>
        <v>0</v>
      </c>
    </row>
    <row r="636" spans="1:26" ht="16.8">
      <c r="C636" s="96" t="str">
        <f>CONCATENATE("Итого по локальной смете: ", IF(Source!G162&lt;&gt;"Новая локальная смета", Source!G162, ""))</f>
        <v>Итого по локальной смете: газопровод низкого давления</v>
      </c>
      <c r="D636" s="96"/>
      <c r="E636" s="96"/>
      <c r="F636" s="96"/>
      <c r="G636" s="96"/>
      <c r="H636" s="96"/>
      <c r="I636" s="96"/>
      <c r="J636" s="96"/>
      <c r="K636" s="96"/>
    </row>
    <row r="637" spans="1:26" ht="13.8">
      <c r="C637" s="81" t="str">
        <f>Source!H190</f>
        <v>ОЗП</v>
      </c>
      <c r="D637" s="81"/>
      <c r="E637" s="81"/>
      <c r="F637" s="81"/>
      <c r="G637" s="81"/>
      <c r="H637" s="81"/>
      <c r="I637" s="81"/>
      <c r="J637" s="87">
        <f>IF(Source!F190=0, "", Source!F190)</f>
        <v>158434.67000000001</v>
      </c>
      <c r="K637" s="87"/>
    </row>
    <row r="638" spans="1:26" ht="13.8">
      <c r="C638" s="81" t="str">
        <f>Source!H191</f>
        <v>ЭММ, в т.ч. ЗПМ</v>
      </c>
      <c r="D638" s="81"/>
      <c r="E638" s="81"/>
      <c r="F638" s="81"/>
      <c r="G638" s="81"/>
      <c r="H638" s="81"/>
      <c r="I638" s="81"/>
      <c r="J638" s="87">
        <f>IF(Source!F191=0, "", Source!F191)</f>
        <v>198709.91</v>
      </c>
      <c r="K638" s="87"/>
    </row>
    <row r="639" spans="1:26" ht="13.8">
      <c r="C639" s="81" t="str">
        <f>Source!H192</f>
        <v>Стоимость материалов</v>
      </c>
      <c r="D639" s="81"/>
      <c r="E639" s="81"/>
      <c r="F639" s="81"/>
      <c r="G639" s="81"/>
      <c r="H639" s="81"/>
      <c r="I639" s="81"/>
      <c r="J639" s="87">
        <f>IF(Source!F192=0, "", Source!F192)</f>
        <v>391061.86</v>
      </c>
      <c r="K639" s="87"/>
    </row>
    <row r="640" spans="1:26" ht="13.8">
      <c r="C640" s="81" t="str">
        <f>Source!H193</f>
        <v>НР</v>
      </c>
      <c r="D640" s="81"/>
      <c r="E640" s="81"/>
      <c r="F640" s="81"/>
      <c r="G640" s="81"/>
      <c r="H640" s="81"/>
      <c r="I640" s="81"/>
      <c r="J640" s="87">
        <f>IF(Source!F193=0, "", Source!F193)</f>
        <v>210665.58</v>
      </c>
      <c r="K640" s="87"/>
    </row>
    <row r="641" spans="1:12" ht="13.8">
      <c r="C641" s="81" t="str">
        <f>Source!H194</f>
        <v>СП</v>
      </c>
      <c r="D641" s="81"/>
      <c r="E641" s="81"/>
      <c r="F641" s="81"/>
      <c r="G641" s="81"/>
      <c r="H641" s="81"/>
      <c r="I641" s="81"/>
      <c r="J641" s="87">
        <f>IF(Source!F194=0, "", Source!F194)</f>
        <v>123780.16</v>
      </c>
      <c r="K641" s="87"/>
    </row>
    <row r="642" spans="1:12" ht="13.8">
      <c r="C642" s="81" t="str">
        <f>Source!H195</f>
        <v>Итого</v>
      </c>
      <c r="D642" s="81"/>
      <c r="E642" s="81"/>
      <c r="F642" s="81"/>
      <c r="G642" s="81"/>
      <c r="H642" s="81"/>
      <c r="I642" s="81"/>
      <c r="J642" s="87">
        <f>IF(Source!F195=0, "", Source!F195)</f>
        <v>1082652.18</v>
      </c>
      <c r="K642" s="87"/>
    </row>
    <row r="643" spans="1:12" ht="13.8" hidden="1">
      <c r="C643" s="81" t="str">
        <f>Source!H196</f>
        <v>НДС 18%</v>
      </c>
      <c r="D643" s="81"/>
      <c r="E643" s="81"/>
      <c r="F643" s="81"/>
      <c r="G643" s="81"/>
      <c r="H643" s="81"/>
      <c r="I643" s="81"/>
      <c r="J643" s="87">
        <f>IF(Source!F196=0, "", Source!F196)</f>
        <v>194877.39</v>
      </c>
      <c r="K643" s="87"/>
    </row>
    <row r="644" spans="1:12" ht="13.8" hidden="1">
      <c r="C644" s="81" t="str">
        <f>Source!H197</f>
        <v>ВСЕГО С НДС</v>
      </c>
      <c r="D644" s="81"/>
      <c r="E644" s="81"/>
      <c r="F644" s="81"/>
      <c r="G644" s="81"/>
      <c r="H644" s="81"/>
      <c r="I644" s="81"/>
      <c r="J644" s="87">
        <f>IF(Source!F197=0, "", Source!F197)</f>
        <v>1277529.57</v>
      </c>
      <c r="K644" s="87"/>
    </row>
    <row r="647" spans="1:12" ht="13.8">
      <c r="A647" s="31" t="s">
        <v>1167</v>
      </c>
      <c r="B647" s="31"/>
      <c r="C647" s="68" t="s">
        <v>1168</v>
      </c>
      <c r="D647" s="28" t="str">
        <f>IF(Source!AC12&lt;&gt;"", Source!AC12," ")</f>
        <v>инженер-сметчик</v>
      </c>
      <c r="E647" s="28"/>
      <c r="F647" s="28"/>
      <c r="G647" s="28"/>
      <c r="H647" s="28"/>
      <c r="I647" s="67" t="str">
        <f>IF(Source!AB12&lt;&gt;"", Source!AB12," ")</f>
        <v>Заковряшина Н.О.</v>
      </c>
      <c r="J647" s="67"/>
      <c r="K647" s="67"/>
      <c r="L647" s="67"/>
    </row>
    <row r="648" spans="1:12" ht="13.8">
      <c r="A648" s="67"/>
      <c r="B648" s="67"/>
      <c r="C648" s="68"/>
      <c r="D648" s="97" t="s">
        <v>1169</v>
      </c>
      <c r="E648" s="97"/>
      <c r="F648" s="97"/>
      <c r="G648" s="97"/>
      <c r="H648" s="97"/>
      <c r="I648" s="67"/>
      <c r="J648" s="67"/>
      <c r="K648" s="67"/>
      <c r="L648" s="67"/>
    </row>
    <row r="649" spans="1:12" ht="13.8">
      <c r="A649" s="67"/>
      <c r="B649" s="67"/>
      <c r="C649" s="68"/>
      <c r="D649" s="67"/>
      <c r="E649" s="67"/>
      <c r="F649" s="67"/>
      <c r="G649" s="67"/>
      <c r="H649" s="67"/>
      <c r="I649" s="67"/>
      <c r="J649" s="67"/>
      <c r="K649" s="67"/>
      <c r="L649" s="67"/>
    </row>
    <row r="650" spans="1:12" ht="13.8">
      <c r="A650" s="31" t="s">
        <v>1167</v>
      </c>
      <c r="B650" s="31"/>
      <c r="C650" s="68" t="s">
        <v>1170</v>
      </c>
      <c r="D650" s="28" t="str">
        <f>IF(Source!AE12&lt;&gt;"", Source!AE12," ")</f>
        <v xml:space="preserve"> </v>
      </c>
      <c r="E650" s="28"/>
      <c r="F650" s="28"/>
      <c r="G650" s="28"/>
      <c r="H650" s="28"/>
      <c r="I650" s="67" t="str">
        <f>IF(Source!AD12&lt;&gt;"", Source!AD12," ")</f>
        <v xml:space="preserve"> </v>
      </c>
      <c r="J650" s="67"/>
      <c r="K650" s="67"/>
      <c r="L650" s="67"/>
    </row>
    <row r="651" spans="1:12" ht="13.8">
      <c r="A651" s="67"/>
      <c r="B651" s="67"/>
      <c r="C651" s="67"/>
      <c r="D651" s="97" t="s">
        <v>1169</v>
      </c>
      <c r="E651" s="97"/>
      <c r="F651" s="97"/>
      <c r="G651" s="97"/>
      <c r="H651" s="97"/>
      <c r="I651" s="67"/>
      <c r="J651" s="67"/>
      <c r="K651" s="67"/>
      <c r="L651" s="67"/>
    </row>
  </sheetData>
  <mergeCells count="274">
    <mergeCell ref="C643:I643"/>
    <mergeCell ref="J643:K643"/>
    <mergeCell ref="C644:I644"/>
    <mergeCell ref="J644:K644"/>
    <mergeCell ref="D648:H648"/>
    <mergeCell ref="D651:H651"/>
    <mergeCell ref="C640:I640"/>
    <mergeCell ref="J640:K640"/>
    <mergeCell ref="C641:I641"/>
    <mergeCell ref="J641:K641"/>
    <mergeCell ref="C642:I642"/>
    <mergeCell ref="J642:K642"/>
    <mergeCell ref="C636:K636"/>
    <mergeCell ref="C637:I637"/>
    <mergeCell ref="J637:K637"/>
    <mergeCell ref="C638:I638"/>
    <mergeCell ref="J638:K638"/>
    <mergeCell ref="C639:I639"/>
    <mergeCell ref="J639:K639"/>
    <mergeCell ref="G622:H622"/>
    <mergeCell ref="J622:K622"/>
    <mergeCell ref="G630:H630"/>
    <mergeCell ref="J630:K630"/>
    <mergeCell ref="G634:H634"/>
    <mergeCell ref="J634:K634"/>
    <mergeCell ref="G598:H598"/>
    <mergeCell ref="J598:K598"/>
    <mergeCell ref="G606:H606"/>
    <mergeCell ref="J606:K606"/>
    <mergeCell ref="G614:H614"/>
    <mergeCell ref="J614:K614"/>
    <mergeCell ref="G575:H575"/>
    <mergeCell ref="J575:K575"/>
    <mergeCell ref="G583:H583"/>
    <mergeCell ref="J583:K583"/>
    <mergeCell ref="G591:H591"/>
    <mergeCell ref="J591:K591"/>
    <mergeCell ref="G556:H556"/>
    <mergeCell ref="J556:K556"/>
    <mergeCell ref="G558:H558"/>
    <mergeCell ref="J558:K558"/>
    <mergeCell ref="G566:H566"/>
    <mergeCell ref="J566:K566"/>
    <mergeCell ref="G543:H543"/>
    <mergeCell ref="J543:K543"/>
    <mergeCell ref="G545:H545"/>
    <mergeCell ref="J545:K545"/>
    <mergeCell ref="G547:H547"/>
    <mergeCell ref="J547:K547"/>
    <mergeCell ref="G527:H527"/>
    <mergeCell ref="J527:K527"/>
    <mergeCell ref="G529:H529"/>
    <mergeCell ref="J529:K529"/>
    <mergeCell ref="G540:H540"/>
    <mergeCell ref="J540:K540"/>
    <mergeCell ref="G515:H515"/>
    <mergeCell ref="J515:K515"/>
    <mergeCell ref="G517:H517"/>
    <mergeCell ref="J517:K517"/>
    <mergeCell ref="G525:H525"/>
    <mergeCell ref="J525:K525"/>
    <mergeCell ref="G502:H502"/>
    <mergeCell ref="J502:K502"/>
    <mergeCell ref="G511:H511"/>
    <mergeCell ref="J511:K511"/>
    <mergeCell ref="G513:H513"/>
    <mergeCell ref="J513:K513"/>
    <mergeCell ref="G489:H489"/>
    <mergeCell ref="J489:K489"/>
    <mergeCell ref="G491:H491"/>
    <mergeCell ref="J491:K491"/>
    <mergeCell ref="G500:H500"/>
    <mergeCell ref="J500:K500"/>
    <mergeCell ref="G464:H464"/>
    <mergeCell ref="J464:K464"/>
    <mergeCell ref="G472:H472"/>
    <mergeCell ref="J472:K472"/>
    <mergeCell ref="G480:H480"/>
    <mergeCell ref="J480:K480"/>
    <mergeCell ref="G451:H451"/>
    <mergeCell ref="J451:K451"/>
    <mergeCell ref="G459:H459"/>
    <mergeCell ref="J459:K459"/>
    <mergeCell ref="G462:H462"/>
    <mergeCell ref="J462:K462"/>
    <mergeCell ref="G425:H425"/>
    <mergeCell ref="J425:K425"/>
    <mergeCell ref="G433:H433"/>
    <mergeCell ref="J433:K433"/>
    <mergeCell ref="G442:H442"/>
    <mergeCell ref="J442:K442"/>
    <mergeCell ref="G405:H405"/>
    <mergeCell ref="J405:K405"/>
    <mergeCell ref="G415:H415"/>
    <mergeCell ref="J415:K415"/>
    <mergeCell ref="G417:H417"/>
    <mergeCell ref="J417:K417"/>
    <mergeCell ref="G384:H384"/>
    <mergeCell ref="J384:K384"/>
    <mergeCell ref="G393:H393"/>
    <mergeCell ref="J393:K393"/>
    <mergeCell ref="G403:H403"/>
    <mergeCell ref="J403:K403"/>
    <mergeCell ref="G365:H365"/>
    <mergeCell ref="J365:K365"/>
    <mergeCell ref="G373:H373"/>
    <mergeCell ref="J373:K373"/>
    <mergeCell ref="G382:H382"/>
    <mergeCell ref="J382:K382"/>
    <mergeCell ref="G345:H345"/>
    <mergeCell ref="J345:K345"/>
    <mergeCell ref="G355:H355"/>
    <mergeCell ref="J355:K355"/>
    <mergeCell ref="G357:H357"/>
    <mergeCell ref="J357:K357"/>
    <mergeCell ref="G324:H324"/>
    <mergeCell ref="J324:K324"/>
    <mergeCell ref="G334:H334"/>
    <mergeCell ref="J334:K334"/>
    <mergeCell ref="G336:H336"/>
    <mergeCell ref="J336:K336"/>
    <mergeCell ref="G312:H312"/>
    <mergeCell ref="J312:K312"/>
    <mergeCell ref="G314:H314"/>
    <mergeCell ref="J314:K314"/>
    <mergeCell ref="G316:H316"/>
    <mergeCell ref="J316:K316"/>
    <mergeCell ref="G300:H300"/>
    <mergeCell ref="J300:K300"/>
    <mergeCell ref="G302:H302"/>
    <mergeCell ref="J302:K302"/>
    <mergeCell ref="G304:H304"/>
    <mergeCell ref="J304:K304"/>
    <mergeCell ref="G294:H294"/>
    <mergeCell ref="J294:K294"/>
    <mergeCell ref="G296:H296"/>
    <mergeCell ref="J296:K296"/>
    <mergeCell ref="G298:H298"/>
    <mergeCell ref="J298:K298"/>
    <mergeCell ref="G274:H274"/>
    <mergeCell ref="J274:K274"/>
    <mergeCell ref="G276:H276"/>
    <mergeCell ref="J276:K276"/>
    <mergeCell ref="G284:H284"/>
    <mergeCell ref="J284:K284"/>
    <mergeCell ref="G254:H254"/>
    <mergeCell ref="J254:K254"/>
    <mergeCell ref="G263:H263"/>
    <mergeCell ref="J263:K263"/>
    <mergeCell ref="G272:H272"/>
    <mergeCell ref="J272:K272"/>
    <mergeCell ref="G241:H241"/>
    <mergeCell ref="J241:K241"/>
    <mergeCell ref="G250:H250"/>
    <mergeCell ref="J250:K250"/>
    <mergeCell ref="G252:H252"/>
    <mergeCell ref="J252:K252"/>
    <mergeCell ref="G224:H224"/>
    <mergeCell ref="J224:K224"/>
    <mergeCell ref="G231:H231"/>
    <mergeCell ref="J231:K231"/>
    <mergeCell ref="G233:H233"/>
    <mergeCell ref="J233:K233"/>
    <mergeCell ref="G211:H211"/>
    <mergeCell ref="J211:K211"/>
    <mergeCell ref="G213:H213"/>
    <mergeCell ref="J213:K213"/>
    <mergeCell ref="G222:H222"/>
    <mergeCell ref="J222:K222"/>
    <mergeCell ref="G191:H191"/>
    <mergeCell ref="J191:K191"/>
    <mergeCell ref="G200:H200"/>
    <mergeCell ref="J200:K200"/>
    <mergeCell ref="G202:H202"/>
    <mergeCell ref="J202:K202"/>
    <mergeCell ref="G178:H178"/>
    <mergeCell ref="J178:K178"/>
    <mergeCell ref="G180:H180"/>
    <mergeCell ref="J180:K180"/>
    <mergeCell ref="G189:H189"/>
    <mergeCell ref="J189:K189"/>
    <mergeCell ref="G158:H158"/>
    <mergeCell ref="J158:K158"/>
    <mergeCell ref="G167:H167"/>
    <mergeCell ref="J167:K167"/>
    <mergeCell ref="G169:H169"/>
    <mergeCell ref="J169:K169"/>
    <mergeCell ref="G136:H136"/>
    <mergeCell ref="J136:K136"/>
    <mergeCell ref="G143:H143"/>
    <mergeCell ref="J143:K143"/>
    <mergeCell ref="G150:H150"/>
    <mergeCell ref="J150:K150"/>
    <mergeCell ref="G123:H123"/>
    <mergeCell ref="J123:K123"/>
    <mergeCell ref="G131:H131"/>
    <mergeCell ref="J131:K131"/>
    <mergeCell ref="G133:H133"/>
    <mergeCell ref="J133:K133"/>
    <mergeCell ref="G110:H110"/>
    <mergeCell ref="J110:K110"/>
    <mergeCell ref="G113:H113"/>
    <mergeCell ref="J113:K113"/>
    <mergeCell ref="G116:H116"/>
    <mergeCell ref="J116:K116"/>
    <mergeCell ref="G91:H91"/>
    <mergeCell ref="J91:K91"/>
    <mergeCell ref="G100:H100"/>
    <mergeCell ref="J100:K100"/>
    <mergeCell ref="G108:H108"/>
    <mergeCell ref="J108:K108"/>
    <mergeCell ref="G74:H74"/>
    <mergeCell ref="J74:K74"/>
    <mergeCell ref="G81:H81"/>
    <mergeCell ref="J81:K81"/>
    <mergeCell ref="G84:H84"/>
    <mergeCell ref="J84:K84"/>
    <mergeCell ref="G51:H51"/>
    <mergeCell ref="J51:K51"/>
    <mergeCell ref="G58:H58"/>
    <mergeCell ref="J58:K58"/>
    <mergeCell ref="G65:H65"/>
    <mergeCell ref="J65:K65"/>
    <mergeCell ref="C34:F34"/>
    <mergeCell ref="G34:H34"/>
    <mergeCell ref="I34:J34"/>
    <mergeCell ref="K34:L34"/>
    <mergeCell ref="A36:L36"/>
    <mergeCell ref="G45:H45"/>
    <mergeCell ref="J45:K45"/>
    <mergeCell ref="C32:F32"/>
    <mergeCell ref="G32:H32"/>
    <mergeCell ref="I32:J32"/>
    <mergeCell ref="K32:L32"/>
    <mergeCell ref="C33:F33"/>
    <mergeCell ref="G33:H33"/>
    <mergeCell ref="I33:J33"/>
    <mergeCell ref="K33:L33"/>
    <mergeCell ref="C30:F30"/>
    <mergeCell ref="G30:H30"/>
    <mergeCell ref="I30:J30"/>
    <mergeCell ref="K30:L30"/>
    <mergeCell ref="C31:F31"/>
    <mergeCell ref="G31:H31"/>
    <mergeCell ref="I31:J31"/>
    <mergeCell ref="K31:L31"/>
    <mergeCell ref="C28:F28"/>
    <mergeCell ref="G28:H28"/>
    <mergeCell ref="I28:J28"/>
    <mergeCell ref="K28:L28"/>
    <mergeCell ref="C29:F29"/>
    <mergeCell ref="G29:H29"/>
    <mergeCell ref="I29:J29"/>
    <mergeCell ref="K29:L29"/>
    <mergeCell ref="B17:K17"/>
    <mergeCell ref="B19:K19"/>
    <mergeCell ref="B21:K21"/>
    <mergeCell ref="B22:K22"/>
    <mergeCell ref="A24:L24"/>
    <mergeCell ref="G27:H27"/>
    <mergeCell ref="I27:J27"/>
    <mergeCell ref="B9:E9"/>
    <mergeCell ref="H9:L9"/>
    <mergeCell ref="B12:K12"/>
    <mergeCell ref="B13:K13"/>
    <mergeCell ref="F15:G15"/>
    <mergeCell ref="H15:K15"/>
    <mergeCell ref="A1:L1"/>
    <mergeCell ref="B5:E5"/>
    <mergeCell ref="H5:L5"/>
    <mergeCell ref="B6:E6"/>
    <mergeCell ref="H6:L6"/>
    <mergeCell ref="B8:E8"/>
    <mergeCell ref="H8:L8"/>
  </mergeCells>
  <pageMargins left="0.4" right="0.2" top="0.2" bottom="0.4" header="0.2" footer="0.2"/>
  <pageSetup paperSize="9" scale="60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39"/>
  <sheetViews>
    <sheetView topLeftCell="A92" workbookViewId="0">
      <selection activeCell="C112" sqref="C112"/>
    </sheetView>
  </sheetViews>
  <sheetFormatPr defaultColWidth="9.109375" defaultRowHeight="13.2"/>
  <cols>
    <col min="1" max="1" width="9.109375" style="73" customWidth="1"/>
    <col min="2" max="2" width="24.6640625" style="73" customWidth="1"/>
    <col min="3" max="3" width="76.77734375" style="73" customWidth="1"/>
    <col min="4" max="6" width="9.109375" style="73" customWidth="1"/>
    <col min="7" max="12" width="9.109375" style="71" customWidth="1"/>
    <col min="13" max="16384" width="9.109375" style="71"/>
  </cols>
  <sheetData>
    <row r="1" spans="1:6">
      <c r="A1" s="70"/>
      <c r="B1" s="70"/>
      <c r="C1" s="70" t="s">
        <v>5</v>
      </c>
      <c r="D1" s="70"/>
      <c r="E1" s="70"/>
      <c r="F1" s="70"/>
    </row>
    <row r="2" spans="1:6">
      <c r="A2" s="72"/>
      <c r="B2" s="72"/>
      <c r="C2" s="72" t="s">
        <v>13</v>
      </c>
      <c r="D2" s="72" t="s">
        <v>3</v>
      </c>
      <c r="E2" s="72"/>
      <c r="F2" s="72">
        <v>0</v>
      </c>
    </row>
    <row r="3" spans="1:6">
      <c r="A3" s="73" t="s">
        <v>14</v>
      </c>
      <c r="B3" s="73" t="s">
        <v>1177</v>
      </c>
      <c r="C3" s="73" t="s">
        <v>16</v>
      </c>
      <c r="D3" s="73" t="s">
        <v>17</v>
      </c>
      <c r="F3" s="73">
        <v>0.06</v>
      </c>
    </row>
    <row r="4" spans="1:6">
      <c r="A4" s="73" t="s">
        <v>22</v>
      </c>
      <c r="B4" s="73" t="s">
        <v>1178</v>
      </c>
      <c r="C4" s="73" t="s">
        <v>24</v>
      </c>
      <c r="D4" s="73" t="s">
        <v>17</v>
      </c>
      <c r="F4" s="73">
        <v>0.06</v>
      </c>
    </row>
    <row r="5" spans="1:6">
      <c r="A5" s="73" t="s">
        <v>26</v>
      </c>
      <c r="B5" s="73" t="s">
        <v>1179</v>
      </c>
      <c r="C5" s="73" t="s">
        <v>28</v>
      </c>
      <c r="D5" s="73" t="s">
        <v>29</v>
      </c>
      <c r="F5" s="73">
        <v>3.7682000000000002</v>
      </c>
    </row>
    <row r="6" spans="1:6">
      <c r="A6" s="73" t="s">
        <v>32</v>
      </c>
      <c r="B6" s="73" t="s">
        <v>1177</v>
      </c>
      <c r="C6" s="73" t="s">
        <v>33</v>
      </c>
      <c r="D6" s="73" t="s">
        <v>17</v>
      </c>
      <c r="F6" s="73">
        <v>0.93840999999999997</v>
      </c>
    </row>
    <row r="7" spans="1:6">
      <c r="A7" s="73" t="s">
        <v>34</v>
      </c>
      <c r="B7" s="73" t="s">
        <v>1180</v>
      </c>
      <c r="C7" s="73" t="s">
        <v>1171</v>
      </c>
      <c r="D7" s="73" t="s">
        <v>37</v>
      </c>
      <c r="F7" s="73">
        <v>9.3800000000000008</v>
      </c>
    </row>
    <row r="8" spans="1:6">
      <c r="A8" s="73" t="s">
        <v>41</v>
      </c>
      <c r="B8" s="73" t="s">
        <v>1181</v>
      </c>
      <c r="C8" s="73" t="s">
        <v>43</v>
      </c>
      <c r="D8" s="73" t="s">
        <v>17</v>
      </c>
      <c r="F8" s="73">
        <v>1.8759999999999999</v>
      </c>
    </row>
    <row r="9" spans="1:6">
      <c r="A9" s="73" t="s">
        <v>45</v>
      </c>
      <c r="B9" s="73" t="s">
        <v>46</v>
      </c>
      <c r="C9" s="73" t="s">
        <v>47</v>
      </c>
      <c r="D9" s="73" t="s">
        <v>48</v>
      </c>
      <c r="F9" s="73">
        <v>-103.18</v>
      </c>
    </row>
    <row r="10" spans="1:6">
      <c r="A10" s="73" t="s">
        <v>53</v>
      </c>
      <c r="B10" s="73" t="s">
        <v>1182</v>
      </c>
      <c r="C10" s="73" t="s">
        <v>55</v>
      </c>
      <c r="D10" s="73" t="s">
        <v>29</v>
      </c>
      <c r="F10" s="73">
        <v>3.5806</v>
      </c>
    </row>
    <row r="11" spans="1:6">
      <c r="A11" s="73" t="s">
        <v>57</v>
      </c>
      <c r="B11" s="73" t="s">
        <v>1183</v>
      </c>
      <c r="C11" s="73" t="s">
        <v>59</v>
      </c>
      <c r="D11" s="73" t="s">
        <v>60</v>
      </c>
      <c r="F11" s="73">
        <v>35.805999999999997</v>
      </c>
    </row>
    <row r="12" spans="1:6">
      <c r="A12" s="73" t="s">
        <v>62</v>
      </c>
      <c r="B12" s="73" t="s">
        <v>1184</v>
      </c>
      <c r="C12" s="73" t="s">
        <v>64</v>
      </c>
      <c r="D12" s="73" t="s">
        <v>65</v>
      </c>
      <c r="F12" s="73">
        <v>2.0299999999999998</v>
      </c>
    </row>
    <row r="13" spans="1:6">
      <c r="A13" s="73" t="s">
        <v>69</v>
      </c>
      <c r="B13" s="73" t="s">
        <v>70</v>
      </c>
      <c r="C13" s="73" t="s">
        <v>71</v>
      </c>
      <c r="D13" s="73" t="s">
        <v>72</v>
      </c>
      <c r="F13" s="73">
        <v>-20.299999999999997</v>
      </c>
    </row>
    <row r="14" spans="1:6">
      <c r="A14" s="73" t="s">
        <v>77</v>
      </c>
      <c r="B14" s="73" t="s">
        <v>78</v>
      </c>
      <c r="C14" s="73" t="s">
        <v>79</v>
      </c>
      <c r="D14" s="73" t="s">
        <v>80</v>
      </c>
      <c r="F14" s="73">
        <v>207.5</v>
      </c>
    </row>
    <row r="15" spans="1:6">
      <c r="A15" s="73" t="s">
        <v>82</v>
      </c>
      <c r="B15" s="73" t="s">
        <v>1185</v>
      </c>
      <c r="C15" s="73" t="s">
        <v>84</v>
      </c>
      <c r="D15" s="73" t="s">
        <v>85</v>
      </c>
      <c r="F15" s="73">
        <v>3</v>
      </c>
    </row>
    <row r="16" spans="1:6">
      <c r="A16" s="73" t="s">
        <v>87</v>
      </c>
      <c r="B16" s="73" t="s">
        <v>1186</v>
      </c>
      <c r="C16" s="73" t="s">
        <v>89</v>
      </c>
      <c r="D16" s="73" t="s">
        <v>90</v>
      </c>
      <c r="F16" s="73">
        <v>2</v>
      </c>
    </row>
    <row r="17" spans="1:6">
      <c r="A17" s="73" t="s">
        <v>92</v>
      </c>
      <c r="B17" s="73" t="s">
        <v>1187</v>
      </c>
      <c r="C17" s="73" t="s">
        <v>94</v>
      </c>
      <c r="D17" s="73" t="s">
        <v>65</v>
      </c>
      <c r="F17" s="73">
        <v>11.33</v>
      </c>
    </row>
    <row r="18" spans="1:6">
      <c r="A18" s="73" t="s">
        <v>96</v>
      </c>
      <c r="B18" s="73" t="s">
        <v>97</v>
      </c>
      <c r="C18" s="73" t="s">
        <v>98</v>
      </c>
      <c r="D18" s="73" t="s">
        <v>72</v>
      </c>
      <c r="F18" s="73">
        <v>-113.3</v>
      </c>
    </row>
    <row r="19" spans="1:6">
      <c r="A19" s="73" t="s">
        <v>100</v>
      </c>
      <c r="B19" s="73" t="s">
        <v>101</v>
      </c>
      <c r="C19" s="73" t="s">
        <v>102</v>
      </c>
      <c r="D19" s="73" t="s">
        <v>80</v>
      </c>
      <c r="F19" s="73">
        <v>1152.5</v>
      </c>
    </row>
    <row r="20" spans="1:6">
      <c r="A20" s="73" t="s">
        <v>104</v>
      </c>
      <c r="B20" s="73" t="s">
        <v>1188</v>
      </c>
      <c r="C20" s="73" t="s">
        <v>106</v>
      </c>
      <c r="D20" s="73" t="s">
        <v>85</v>
      </c>
      <c r="F20" s="73">
        <v>5</v>
      </c>
    </row>
    <row r="21" spans="1:6">
      <c r="A21" s="73" t="s">
        <v>108</v>
      </c>
      <c r="B21" s="73" t="s">
        <v>1189</v>
      </c>
      <c r="C21" s="73" t="s">
        <v>110</v>
      </c>
      <c r="D21" s="73" t="s">
        <v>90</v>
      </c>
      <c r="F21" s="73">
        <v>11</v>
      </c>
    </row>
    <row r="22" spans="1:6">
      <c r="A22" s="73" t="s">
        <v>112</v>
      </c>
      <c r="B22" s="73" t="s">
        <v>1190</v>
      </c>
      <c r="C22" s="73" t="s">
        <v>114</v>
      </c>
      <c r="D22" s="73" t="s">
        <v>90</v>
      </c>
      <c r="F22" s="73">
        <v>2</v>
      </c>
    </row>
    <row r="23" spans="1:6">
      <c r="A23" s="73" t="s">
        <v>116</v>
      </c>
      <c r="B23" s="73" t="s">
        <v>1191</v>
      </c>
      <c r="C23" s="73" t="s">
        <v>118</v>
      </c>
      <c r="D23" s="73" t="s">
        <v>119</v>
      </c>
      <c r="F23" s="73">
        <v>1</v>
      </c>
    </row>
    <row r="24" spans="1:6">
      <c r="A24" s="73" t="s">
        <v>121</v>
      </c>
      <c r="B24" s="73" t="s">
        <v>122</v>
      </c>
      <c r="C24" s="73" t="s">
        <v>123</v>
      </c>
      <c r="D24" s="73" t="s">
        <v>124</v>
      </c>
      <c r="F24" s="73">
        <v>1</v>
      </c>
    </row>
    <row r="25" spans="1:6">
      <c r="A25" s="73" t="s">
        <v>126</v>
      </c>
      <c r="B25" s="73" t="s">
        <v>127</v>
      </c>
      <c r="C25" s="73" t="s">
        <v>128</v>
      </c>
      <c r="D25" s="73" t="s">
        <v>124</v>
      </c>
      <c r="F25" s="73">
        <v>1</v>
      </c>
    </row>
    <row r="26" spans="1:6">
      <c r="A26" s="73" t="s">
        <v>130</v>
      </c>
      <c r="B26" s="73" t="s">
        <v>1191</v>
      </c>
      <c r="C26" s="73" t="s">
        <v>118</v>
      </c>
      <c r="D26" s="73" t="s">
        <v>119</v>
      </c>
      <c r="F26" s="73">
        <v>4</v>
      </c>
    </row>
    <row r="27" spans="1:6">
      <c r="A27" s="73" t="s">
        <v>131</v>
      </c>
      <c r="B27" s="73" t="s">
        <v>122</v>
      </c>
      <c r="C27" s="73" t="s">
        <v>123</v>
      </c>
      <c r="D27" s="73" t="s">
        <v>124</v>
      </c>
      <c r="F27" s="73">
        <v>4</v>
      </c>
    </row>
    <row r="28" spans="1:6">
      <c r="A28" s="73" t="s">
        <v>132</v>
      </c>
      <c r="B28" s="73" t="s">
        <v>133</v>
      </c>
      <c r="C28" s="73" t="s">
        <v>134</v>
      </c>
      <c r="D28" s="73" t="s">
        <v>124</v>
      </c>
      <c r="F28" s="73">
        <v>4</v>
      </c>
    </row>
    <row r="29" spans="1:6">
      <c r="A29" s="73" t="s">
        <v>136</v>
      </c>
      <c r="B29" s="73" t="s">
        <v>1193</v>
      </c>
      <c r="C29" s="73" t="s">
        <v>138</v>
      </c>
      <c r="D29" s="73" t="s">
        <v>119</v>
      </c>
      <c r="F29" s="73">
        <v>3</v>
      </c>
    </row>
    <row r="30" spans="1:6">
      <c r="A30" s="73" t="s">
        <v>140</v>
      </c>
      <c r="B30" s="73" t="s">
        <v>122</v>
      </c>
      <c r="C30" s="73" t="s">
        <v>123</v>
      </c>
      <c r="D30" s="73" t="s">
        <v>124</v>
      </c>
      <c r="F30" s="73">
        <v>3</v>
      </c>
    </row>
    <row r="31" spans="1:6">
      <c r="A31" s="73" t="s">
        <v>141</v>
      </c>
      <c r="B31" s="73" t="s">
        <v>142</v>
      </c>
      <c r="C31" s="73" t="s">
        <v>143</v>
      </c>
      <c r="D31" s="73" t="s">
        <v>124</v>
      </c>
      <c r="F31" s="73">
        <v>3</v>
      </c>
    </row>
    <row r="32" spans="1:6">
      <c r="A32" s="73" t="s">
        <v>145</v>
      </c>
      <c r="B32" s="73" t="s">
        <v>1207</v>
      </c>
      <c r="C32" s="73" t="s">
        <v>147</v>
      </c>
      <c r="D32" s="73" t="s">
        <v>148</v>
      </c>
      <c r="F32" s="73">
        <v>1.3360000000000001</v>
      </c>
    </row>
    <row r="33" spans="1:6">
      <c r="A33" s="73" t="s">
        <v>156</v>
      </c>
      <c r="B33" s="73" t="s">
        <v>157</v>
      </c>
      <c r="C33" s="73" t="s">
        <v>158</v>
      </c>
      <c r="D33" s="73" t="s">
        <v>80</v>
      </c>
      <c r="F33" s="73">
        <v>1336</v>
      </c>
    </row>
    <row r="34" spans="1:6">
      <c r="A34" s="73" t="s">
        <v>162</v>
      </c>
      <c r="B34" s="73" t="s">
        <v>1208</v>
      </c>
      <c r="C34" s="73" t="s">
        <v>164</v>
      </c>
      <c r="D34" s="73" t="s">
        <v>165</v>
      </c>
      <c r="F34" s="73">
        <v>2</v>
      </c>
    </row>
    <row r="35" spans="1:6">
      <c r="A35" s="73" t="s">
        <v>167</v>
      </c>
      <c r="B35" s="73" t="s">
        <v>168</v>
      </c>
      <c r="C35" s="73" t="s">
        <v>169</v>
      </c>
      <c r="D35" s="73" t="s">
        <v>124</v>
      </c>
      <c r="F35" s="73">
        <v>2</v>
      </c>
    </row>
    <row r="36" spans="1:6">
      <c r="A36" s="73" t="s">
        <v>171</v>
      </c>
      <c r="B36" s="73" t="s">
        <v>172</v>
      </c>
      <c r="C36" s="73" t="s">
        <v>173</v>
      </c>
      <c r="D36" s="73" t="s">
        <v>124</v>
      </c>
      <c r="F36" s="73">
        <v>2</v>
      </c>
    </row>
    <row r="37" spans="1:6">
      <c r="A37" s="73" t="s">
        <v>175</v>
      </c>
      <c r="B37" s="73" t="s">
        <v>1209</v>
      </c>
      <c r="C37" s="73" t="s">
        <v>177</v>
      </c>
      <c r="D37" s="73" t="s">
        <v>178</v>
      </c>
      <c r="F37" s="73">
        <v>0.08</v>
      </c>
    </row>
    <row r="38" spans="1:6">
      <c r="A38" s="73" t="s">
        <v>182</v>
      </c>
      <c r="B38" s="73" t="s">
        <v>183</v>
      </c>
      <c r="C38" s="73" t="s">
        <v>184</v>
      </c>
      <c r="D38" s="73" t="s">
        <v>48</v>
      </c>
      <c r="F38" s="73">
        <v>0</v>
      </c>
    </row>
    <row r="39" spans="1:6">
      <c r="A39" s="73" t="s">
        <v>186</v>
      </c>
      <c r="B39" s="73" t="s">
        <v>187</v>
      </c>
      <c r="C39" s="73" t="s">
        <v>184</v>
      </c>
      <c r="D39" s="73" t="s">
        <v>124</v>
      </c>
      <c r="F39" s="73">
        <v>8</v>
      </c>
    </row>
    <row r="40" spans="1:6">
      <c r="A40" s="73" t="s">
        <v>189</v>
      </c>
      <c r="B40" s="73" t="s">
        <v>1210</v>
      </c>
      <c r="C40" s="73" t="s">
        <v>191</v>
      </c>
      <c r="D40" s="73" t="s">
        <v>192</v>
      </c>
      <c r="F40" s="73">
        <v>0.01</v>
      </c>
    </row>
    <row r="41" spans="1:6">
      <c r="A41" s="73" t="s">
        <v>194</v>
      </c>
      <c r="B41" s="73" t="s">
        <v>195</v>
      </c>
      <c r="C41" s="73" t="s">
        <v>196</v>
      </c>
      <c r="D41" s="73" t="s">
        <v>124</v>
      </c>
      <c r="F41" s="73">
        <v>1</v>
      </c>
    </row>
    <row r="42" spans="1:6">
      <c r="A42" s="73" t="s">
        <v>198</v>
      </c>
      <c r="B42" s="73" t="s">
        <v>1211</v>
      </c>
      <c r="C42" s="73" t="s">
        <v>200</v>
      </c>
      <c r="D42" s="73" t="s">
        <v>201</v>
      </c>
      <c r="F42" s="73">
        <v>0.1</v>
      </c>
    </row>
    <row r="43" spans="1:6">
      <c r="A43" s="73" t="s">
        <v>203</v>
      </c>
      <c r="B43" s="73" t="s">
        <v>1212</v>
      </c>
      <c r="C43" s="73" t="s">
        <v>205</v>
      </c>
      <c r="D43" s="73" t="s">
        <v>206</v>
      </c>
      <c r="F43" s="73">
        <v>1.4999999999999999E-2</v>
      </c>
    </row>
    <row r="44" spans="1:6">
      <c r="A44" s="73" t="s">
        <v>208</v>
      </c>
      <c r="B44" s="73" t="s">
        <v>209</v>
      </c>
      <c r="C44" s="73" t="s">
        <v>210</v>
      </c>
      <c r="D44" s="73" t="s">
        <v>80</v>
      </c>
      <c r="F44" s="73">
        <v>-1.5149999999999999</v>
      </c>
    </row>
    <row r="45" spans="1:6">
      <c r="A45" s="73" t="s">
        <v>212</v>
      </c>
      <c r="B45" s="73" t="s">
        <v>213</v>
      </c>
      <c r="C45" s="73" t="s">
        <v>214</v>
      </c>
      <c r="D45" s="73" t="s">
        <v>80</v>
      </c>
      <c r="F45" s="73">
        <v>1.5149999999999999</v>
      </c>
    </row>
    <row r="46" spans="1:6">
      <c r="A46" s="73" t="s">
        <v>216</v>
      </c>
      <c r="B46" s="73" t="s">
        <v>1213</v>
      </c>
      <c r="C46" s="73" t="s">
        <v>218</v>
      </c>
      <c r="D46" s="73" t="s">
        <v>206</v>
      </c>
      <c r="F46" s="73">
        <v>0.02</v>
      </c>
    </row>
    <row r="47" spans="1:6">
      <c r="A47" s="73" t="s">
        <v>220</v>
      </c>
      <c r="B47" s="73" t="s">
        <v>1214</v>
      </c>
      <c r="C47" s="73" t="s">
        <v>222</v>
      </c>
      <c r="D47" s="73" t="s">
        <v>206</v>
      </c>
      <c r="F47" s="73">
        <v>0.02</v>
      </c>
    </row>
    <row r="48" spans="1:6">
      <c r="A48" s="73" t="s">
        <v>224</v>
      </c>
      <c r="B48" s="73" t="s">
        <v>225</v>
      </c>
      <c r="C48" s="73" t="s">
        <v>226</v>
      </c>
      <c r="D48" s="73" t="s">
        <v>80</v>
      </c>
      <c r="F48" s="73">
        <v>-2.02</v>
      </c>
    </row>
    <row r="49" spans="1:6">
      <c r="A49" s="73" t="s">
        <v>228</v>
      </c>
      <c r="B49" s="73" t="s">
        <v>229</v>
      </c>
      <c r="C49" s="73" t="s">
        <v>230</v>
      </c>
      <c r="D49" s="73" t="s">
        <v>80</v>
      </c>
      <c r="F49" s="73">
        <v>2.02</v>
      </c>
    </row>
    <row r="50" spans="1:6">
      <c r="A50" s="73" t="s">
        <v>232</v>
      </c>
      <c r="B50" s="73" t="s">
        <v>1224</v>
      </c>
      <c r="C50" s="73" t="s">
        <v>234</v>
      </c>
      <c r="D50" s="73" t="s">
        <v>178</v>
      </c>
      <c r="F50" s="73">
        <v>0.02</v>
      </c>
    </row>
    <row r="51" spans="1:6">
      <c r="A51" s="73" t="s">
        <v>238</v>
      </c>
      <c r="B51" s="73" t="s">
        <v>1225</v>
      </c>
      <c r="C51" s="73" t="s">
        <v>240</v>
      </c>
      <c r="D51" s="73" t="s">
        <v>241</v>
      </c>
      <c r="F51" s="73">
        <v>1</v>
      </c>
    </row>
    <row r="52" spans="1:6">
      <c r="A52" s="73" t="s">
        <v>243</v>
      </c>
      <c r="B52" s="73" t="s">
        <v>244</v>
      </c>
      <c r="C52" s="73" t="s">
        <v>245</v>
      </c>
      <c r="D52" s="73" t="s">
        <v>124</v>
      </c>
      <c r="F52" s="73">
        <v>1</v>
      </c>
    </row>
    <row r="53" spans="1:6">
      <c r="A53" s="73" t="s">
        <v>247</v>
      </c>
      <c r="B53" s="73" t="s">
        <v>248</v>
      </c>
      <c r="C53" s="73" t="s">
        <v>249</v>
      </c>
      <c r="D53" s="73" t="s">
        <v>124</v>
      </c>
      <c r="F53" s="73">
        <v>-4</v>
      </c>
    </row>
    <row r="54" spans="1:6">
      <c r="A54" s="73" t="s">
        <v>251</v>
      </c>
      <c r="B54" s="73" t="s">
        <v>252</v>
      </c>
      <c r="C54" s="73" t="s">
        <v>253</v>
      </c>
      <c r="D54" s="73" t="s">
        <v>124</v>
      </c>
      <c r="F54" s="73">
        <v>1</v>
      </c>
    </row>
    <row r="55" spans="1:6">
      <c r="A55" s="73" t="s">
        <v>255</v>
      </c>
      <c r="B55" s="73" t="s">
        <v>256</v>
      </c>
      <c r="C55" s="73" t="s">
        <v>257</v>
      </c>
      <c r="D55" s="73" t="s">
        <v>124</v>
      </c>
      <c r="F55" s="73">
        <v>1</v>
      </c>
    </row>
    <row r="56" spans="1:6">
      <c r="A56" s="73" t="s">
        <v>259</v>
      </c>
      <c r="B56" s="73" t="s">
        <v>260</v>
      </c>
      <c r="C56" s="73" t="s">
        <v>261</v>
      </c>
      <c r="D56" s="73" t="s">
        <v>124</v>
      </c>
      <c r="F56" s="73">
        <v>1</v>
      </c>
    </row>
    <row r="57" spans="1:6">
      <c r="A57" s="73" t="s">
        <v>263</v>
      </c>
      <c r="B57" s="73" t="s">
        <v>264</v>
      </c>
      <c r="C57" s="73" t="s">
        <v>265</v>
      </c>
      <c r="D57" s="73" t="s">
        <v>124</v>
      </c>
      <c r="F57" s="73">
        <v>1</v>
      </c>
    </row>
    <row r="58" spans="1:6">
      <c r="A58" s="73" t="s">
        <v>267</v>
      </c>
      <c r="B58" s="73" t="s">
        <v>1226</v>
      </c>
      <c r="C58" s="73" t="s">
        <v>269</v>
      </c>
      <c r="D58" s="73" t="s">
        <v>270</v>
      </c>
      <c r="F58" s="73">
        <v>0.01</v>
      </c>
    </row>
    <row r="59" spans="1:6">
      <c r="A59" s="73" t="s">
        <v>275</v>
      </c>
      <c r="B59" s="73" t="s">
        <v>276</v>
      </c>
      <c r="C59" s="73" t="s">
        <v>277</v>
      </c>
      <c r="D59" s="73" t="s">
        <v>278</v>
      </c>
      <c r="F59" s="73">
        <v>-3.2000000000000003E-4</v>
      </c>
    </row>
    <row r="60" spans="1:6">
      <c r="A60" s="73" t="s">
        <v>280</v>
      </c>
      <c r="B60" s="73" t="s">
        <v>281</v>
      </c>
      <c r="C60" s="73" t="s">
        <v>282</v>
      </c>
      <c r="D60" s="73" t="s">
        <v>278</v>
      </c>
      <c r="F60" s="73">
        <v>3.2000000000000003E-4</v>
      </c>
    </row>
    <row r="61" spans="1:6">
      <c r="A61" s="73" t="s">
        <v>284</v>
      </c>
      <c r="B61" s="73" t="s">
        <v>1227</v>
      </c>
      <c r="C61" s="73" t="s">
        <v>286</v>
      </c>
      <c r="D61" s="73" t="s">
        <v>270</v>
      </c>
      <c r="F61" s="73">
        <v>0.01</v>
      </c>
    </row>
    <row r="62" spans="1:6">
      <c r="B62" s="73" t="s">
        <v>3</v>
      </c>
      <c r="C62" s="73" t="s">
        <v>288</v>
      </c>
      <c r="D62" s="73" t="s">
        <v>3</v>
      </c>
    </row>
    <row r="63" spans="1:6">
      <c r="A63" s="73" t="s">
        <v>289</v>
      </c>
      <c r="B63" s="73" t="s">
        <v>1193</v>
      </c>
      <c r="C63" s="73" t="s">
        <v>138</v>
      </c>
      <c r="D63" s="73" t="s">
        <v>119</v>
      </c>
      <c r="F63" s="73">
        <v>1</v>
      </c>
    </row>
    <row r="64" spans="1:6">
      <c r="A64" s="73" t="s">
        <v>290</v>
      </c>
      <c r="B64" s="73" t="s">
        <v>122</v>
      </c>
      <c r="C64" s="73" t="s">
        <v>123</v>
      </c>
      <c r="D64" s="73" t="s">
        <v>124</v>
      </c>
      <c r="F64" s="73">
        <v>1</v>
      </c>
    </row>
    <row r="65" spans="1:6">
      <c r="A65" s="73" t="s">
        <v>291</v>
      </c>
      <c r="B65" s="73" t="s">
        <v>292</v>
      </c>
      <c r="C65" s="73" t="s">
        <v>293</v>
      </c>
      <c r="D65" s="73" t="s">
        <v>124</v>
      </c>
      <c r="F65" s="73">
        <v>1</v>
      </c>
    </row>
    <row r="66" spans="1:6">
      <c r="A66" s="73" t="s">
        <v>295</v>
      </c>
      <c r="B66" s="73" t="s">
        <v>1228</v>
      </c>
      <c r="C66" s="73" t="s">
        <v>297</v>
      </c>
      <c r="D66" s="73" t="s">
        <v>298</v>
      </c>
      <c r="F66" s="73">
        <v>5.8E-4</v>
      </c>
    </row>
    <row r="67" spans="1:6">
      <c r="A67" s="73" t="s">
        <v>302</v>
      </c>
      <c r="B67" s="73" t="s">
        <v>1221</v>
      </c>
      <c r="C67" s="73" t="s">
        <v>304</v>
      </c>
      <c r="D67" s="73" t="s">
        <v>305</v>
      </c>
      <c r="F67" s="73">
        <v>8.5699999999999995E-3</v>
      </c>
    </row>
    <row r="68" spans="1:6">
      <c r="A68" s="73" t="s">
        <v>309</v>
      </c>
      <c r="B68" s="73" t="s">
        <v>310</v>
      </c>
      <c r="C68" s="73" t="s">
        <v>311</v>
      </c>
      <c r="D68" s="73" t="s">
        <v>278</v>
      </c>
      <c r="F68" s="73">
        <v>8.5699999999999995E-3</v>
      </c>
    </row>
    <row r="69" spans="1:6">
      <c r="A69" s="73" t="s">
        <v>313</v>
      </c>
      <c r="B69" s="73" t="s">
        <v>314</v>
      </c>
      <c r="C69" s="73" t="s">
        <v>315</v>
      </c>
      <c r="D69" s="73" t="s">
        <v>278</v>
      </c>
      <c r="F69" s="73">
        <v>8.5699999999999995E-3</v>
      </c>
    </row>
    <row r="70" spans="1:6">
      <c r="A70" s="73" t="s">
        <v>317</v>
      </c>
      <c r="B70" s="73" t="s">
        <v>1217</v>
      </c>
      <c r="C70" s="73" t="s">
        <v>319</v>
      </c>
      <c r="D70" s="73" t="s">
        <v>320</v>
      </c>
      <c r="F70" s="73">
        <v>5.7999999999999996E-3</v>
      </c>
    </row>
    <row r="71" spans="1:6">
      <c r="A71" s="73" t="s">
        <v>322</v>
      </c>
      <c r="B71" s="73" t="s">
        <v>1216</v>
      </c>
      <c r="C71" s="73" t="s">
        <v>324</v>
      </c>
      <c r="D71" s="73" t="s">
        <v>325</v>
      </c>
      <c r="F71" s="73">
        <v>1</v>
      </c>
    </row>
    <row r="72" spans="1:6">
      <c r="A72" s="73" t="s">
        <v>328</v>
      </c>
      <c r="B72" s="73" t="s">
        <v>329</v>
      </c>
      <c r="C72" s="73" t="s">
        <v>330</v>
      </c>
      <c r="D72" s="73" t="s">
        <v>278</v>
      </c>
      <c r="F72" s="73">
        <v>0</v>
      </c>
    </row>
    <row r="73" spans="1:6">
      <c r="A73" s="73" t="s">
        <v>332</v>
      </c>
      <c r="B73" s="73" t="s">
        <v>1191</v>
      </c>
      <c r="C73" s="73" t="s">
        <v>118</v>
      </c>
      <c r="D73" s="73" t="s">
        <v>119</v>
      </c>
      <c r="F73" s="73">
        <v>1</v>
      </c>
    </row>
    <row r="74" spans="1:6">
      <c r="A74" s="73" t="s">
        <v>333</v>
      </c>
      <c r="B74" s="73" t="s">
        <v>122</v>
      </c>
      <c r="C74" s="73" t="s">
        <v>123</v>
      </c>
      <c r="D74" s="73" t="s">
        <v>124</v>
      </c>
      <c r="F74" s="73">
        <v>1</v>
      </c>
    </row>
    <row r="75" spans="1:6">
      <c r="A75" s="73" t="s">
        <v>334</v>
      </c>
      <c r="B75" s="73" t="s">
        <v>335</v>
      </c>
      <c r="C75" s="73" t="s">
        <v>336</v>
      </c>
      <c r="D75" s="73" t="s">
        <v>124</v>
      </c>
      <c r="F75" s="73">
        <v>1</v>
      </c>
    </row>
    <row r="76" spans="1:6">
      <c r="A76" s="73" t="s">
        <v>338</v>
      </c>
      <c r="B76" s="73" t="s">
        <v>1222</v>
      </c>
      <c r="C76" s="73" t="s">
        <v>340</v>
      </c>
      <c r="D76" s="73" t="s">
        <v>298</v>
      </c>
      <c r="F76" s="73">
        <v>5.8E-4</v>
      </c>
    </row>
    <row r="77" spans="1:6">
      <c r="A77" s="73" t="s">
        <v>342</v>
      </c>
      <c r="B77" s="73" t="s">
        <v>1223</v>
      </c>
      <c r="C77" s="73" t="s">
        <v>344</v>
      </c>
      <c r="D77" s="73" t="s">
        <v>298</v>
      </c>
      <c r="F77" s="73">
        <v>5.8E-4</v>
      </c>
    </row>
    <row r="78" spans="1:6">
      <c r="A78" s="73" t="s">
        <v>346</v>
      </c>
      <c r="B78" s="73" t="s">
        <v>347</v>
      </c>
      <c r="C78" s="73" t="s">
        <v>348</v>
      </c>
      <c r="D78" s="73" t="s">
        <v>278</v>
      </c>
      <c r="F78" s="73">
        <v>3.8449999999999999E-3</v>
      </c>
    </row>
    <row r="79" spans="1:6">
      <c r="A79" s="73" t="s">
        <v>350</v>
      </c>
      <c r="B79" s="73" t="s">
        <v>351</v>
      </c>
      <c r="C79" s="73" t="s">
        <v>352</v>
      </c>
      <c r="D79" s="73" t="s">
        <v>278</v>
      </c>
      <c r="F79" s="73">
        <v>3.8454000000000001E-3</v>
      </c>
    </row>
    <row r="80" spans="1:6">
      <c r="A80" s="73" t="s">
        <v>354</v>
      </c>
      <c r="B80" s="73" t="s">
        <v>1221</v>
      </c>
      <c r="C80" s="73" t="s">
        <v>304</v>
      </c>
      <c r="D80" s="73" t="s">
        <v>305</v>
      </c>
      <c r="F80" s="73">
        <v>7.9399999999999991E-3</v>
      </c>
    </row>
    <row r="81" spans="1:6">
      <c r="A81" s="73" t="s">
        <v>355</v>
      </c>
      <c r="B81" s="73" t="s">
        <v>310</v>
      </c>
      <c r="C81" s="73" t="s">
        <v>311</v>
      </c>
      <c r="D81" s="73" t="s">
        <v>278</v>
      </c>
      <c r="F81" s="73">
        <v>7.9399999999999991E-3</v>
      </c>
    </row>
    <row r="82" spans="1:6">
      <c r="A82" s="73" t="s">
        <v>356</v>
      </c>
      <c r="B82" s="73" t="s">
        <v>314</v>
      </c>
      <c r="C82" s="73" t="s">
        <v>315</v>
      </c>
      <c r="D82" s="73" t="s">
        <v>278</v>
      </c>
      <c r="F82" s="73">
        <v>7.9399999999999991E-3</v>
      </c>
    </row>
    <row r="83" spans="1:6">
      <c r="A83" s="73" t="s">
        <v>357</v>
      </c>
      <c r="B83" s="73" t="s">
        <v>1217</v>
      </c>
      <c r="C83" s="73" t="s">
        <v>319</v>
      </c>
      <c r="D83" s="73" t="s">
        <v>320</v>
      </c>
      <c r="F83" s="73">
        <v>5.7999999999999996E-3</v>
      </c>
    </row>
    <row r="84" spans="1:6">
      <c r="A84" s="73" t="s">
        <v>358</v>
      </c>
      <c r="B84" s="73" t="s">
        <v>1216</v>
      </c>
      <c r="C84" s="73" t="s">
        <v>324</v>
      </c>
      <c r="D84" s="73" t="s">
        <v>325</v>
      </c>
      <c r="F84" s="73">
        <v>1</v>
      </c>
    </row>
    <row r="85" spans="1:6">
      <c r="A85" s="73" t="s">
        <v>360</v>
      </c>
      <c r="B85" s="73" t="s">
        <v>329</v>
      </c>
      <c r="C85" s="73" t="s">
        <v>330</v>
      </c>
      <c r="D85" s="73" t="s">
        <v>278</v>
      </c>
      <c r="F85" s="73">
        <v>0</v>
      </c>
    </row>
    <row r="86" spans="1:6">
      <c r="A86" s="73" t="s">
        <v>361</v>
      </c>
      <c r="B86" s="73" t="s">
        <v>1180</v>
      </c>
      <c r="C86" s="73" t="s">
        <v>36</v>
      </c>
      <c r="D86" s="73" t="s">
        <v>37</v>
      </c>
      <c r="F86" s="73">
        <v>3.2</v>
      </c>
    </row>
    <row r="87" spans="1:6">
      <c r="A87" s="73" t="s">
        <v>362</v>
      </c>
      <c r="B87" s="73" t="s">
        <v>1220</v>
      </c>
      <c r="C87" s="73" t="s">
        <v>364</v>
      </c>
      <c r="D87" s="73" t="s">
        <v>365</v>
      </c>
      <c r="F87" s="73">
        <v>1E-3</v>
      </c>
    </row>
    <row r="88" spans="1:6">
      <c r="B88" s="73" t="s">
        <v>3</v>
      </c>
      <c r="C88" s="73" t="s">
        <v>369</v>
      </c>
      <c r="D88" s="73" t="s">
        <v>3</v>
      </c>
    </row>
    <row r="89" spans="1:6">
      <c r="A89" s="73" t="s">
        <v>370</v>
      </c>
      <c r="B89" s="73" t="s">
        <v>1219</v>
      </c>
      <c r="C89" s="73" t="s">
        <v>372</v>
      </c>
      <c r="D89" s="73" t="s">
        <v>206</v>
      </c>
      <c r="F89" s="73">
        <v>0.09</v>
      </c>
    </row>
    <row r="90" spans="1:6">
      <c r="A90" s="73" t="s">
        <v>374</v>
      </c>
      <c r="B90" s="73" t="s">
        <v>97</v>
      </c>
      <c r="C90" s="73" t="s">
        <v>98</v>
      </c>
      <c r="D90" s="73" t="s">
        <v>72</v>
      </c>
      <c r="F90" s="73">
        <v>-0.91800000000000004</v>
      </c>
    </row>
    <row r="91" spans="1:6">
      <c r="A91" s="73" t="s">
        <v>375</v>
      </c>
      <c r="B91" s="73" t="s">
        <v>376</v>
      </c>
      <c r="C91" s="73" t="s">
        <v>377</v>
      </c>
      <c r="D91" s="73" t="s">
        <v>80</v>
      </c>
      <c r="F91" s="73">
        <v>9.18</v>
      </c>
    </row>
    <row r="92" spans="1:6">
      <c r="A92" s="73" t="s">
        <v>379</v>
      </c>
      <c r="B92" s="73" t="s">
        <v>1217</v>
      </c>
      <c r="C92" s="73" t="s">
        <v>319</v>
      </c>
      <c r="D92" s="73" t="s">
        <v>320</v>
      </c>
      <c r="F92" s="73">
        <v>0.09</v>
      </c>
    </row>
    <row r="93" spans="1:6">
      <c r="A93" s="73" t="s">
        <v>380</v>
      </c>
      <c r="B93" s="73" t="s">
        <v>1216</v>
      </c>
      <c r="C93" s="73" t="s">
        <v>324</v>
      </c>
      <c r="D93" s="73" t="s">
        <v>325</v>
      </c>
      <c r="F93" s="73">
        <v>1</v>
      </c>
    </row>
    <row r="94" spans="1:6">
      <c r="A94" s="73" t="s">
        <v>381</v>
      </c>
      <c r="B94" s="73" t="s">
        <v>329</v>
      </c>
      <c r="C94" s="73" t="s">
        <v>330</v>
      </c>
      <c r="D94" s="73" t="s">
        <v>278</v>
      </c>
      <c r="F94" s="73">
        <v>0</v>
      </c>
    </row>
    <row r="95" spans="1:6">
      <c r="A95" s="73" t="s">
        <v>3</v>
      </c>
      <c r="B95" s="73" t="s">
        <v>1218</v>
      </c>
      <c r="C95" s="73" t="s">
        <v>383</v>
      </c>
      <c r="D95" s="73" t="s">
        <v>206</v>
      </c>
      <c r="F95" s="73">
        <v>0.1</v>
      </c>
    </row>
    <row r="96" spans="1:6">
      <c r="A96" s="73" t="s">
        <v>3</v>
      </c>
      <c r="B96" s="73" t="s">
        <v>385</v>
      </c>
      <c r="C96" s="73" t="s">
        <v>386</v>
      </c>
      <c r="D96" s="73" t="s">
        <v>72</v>
      </c>
      <c r="F96" s="73">
        <v>-1.02</v>
      </c>
    </row>
    <row r="97" spans="1:6">
      <c r="A97" s="73" t="s">
        <v>3</v>
      </c>
      <c r="B97" s="73" t="s">
        <v>388</v>
      </c>
      <c r="C97" s="73" t="s">
        <v>389</v>
      </c>
      <c r="D97" s="73" t="s">
        <v>80</v>
      </c>
      <c r="F97" s="73">
        <v>10.199999999999999</v>
      </c>
    </row>
    <row r="98" spans="1:6">
      <c r="A98" s="73" t="s">
        <v>3</v>
      </c>
      <c r="B98" s="73" t="s">
        <v>1217</v>
      </c>
      <c r="C98" s="73" t="s">
        <v>319</v>
      </c>
      <c r="D98" s="73" t="s">
        <v>320</v>
      </c>
      <c r="F98" s="73">
        <v>0.1</v>
      </c>
    </row>
    <row r="99" spans="1:6">
      <c r="A99" s="73" t="s">
        <v>3</v>
      </c>
      <c r="B99" s="73" t="s">
        <v>1216</v>
      </c>
      <c r="C99" s="73" t="s">
        <v>324</v>
      </c>
      <c r="D99" s="73" t="s">
        <v>325</v>
      </c>
      <c r="F99" s="73">
        <v>1</v>
      </c>
    </row>
    <row r="100" spans="1:6">
      <c r="A100" s="73" t="s">
        <v>3</v>
      </c>
      <c r="B100" s="73" t="s">
        <v>329</v>
      </c>
      <c r="C100" s="73" t="s">
        <v>330</v>
      </c>
      <c r="D100" s="73" t="s">
        <v>278</v>
      </c>
      <c r="F100" s="73">
        <v>0</v>
      </c>
    </row>
    <row r="101" spans="1:6">
      <c r="A101" s="73" t="s">
        <v>392</v>
      </c>
      <c r="B101" s="73" t="s">
        <v>1215</v>
      </c>
      <c r="C101" s="73" t="s">
        <v>394</v>
      </c>
      <c r="D101" s="73" t="s">
        <v>395</v>
      </c>
      <c r="F101" s="73">
        <v>1</v>
      </c>
    </row>
    <row r="102" spans="1:6">
      <c r="A102" s="73" t="s">
        <v>397</v>
      </c>
      <c r="B102" s="73" t="s">
        <v>122</v>
      </c>
      <c r="C102" s="73" t="s">
        <v>123</v>
      </c>
      <c r="D102" s="73" t="s">
        <v>124</v>
      </c>
      <c r="F102" s="73">
        <v>1</v>
      </c>
    </row>
    <row r="103" spans="1:6">
      <c r="A103" s="73" t="s">
        <v>398</v>
      </c>
      <c r="B103" s="73" t="s">
        <v>399</v>
      </c>
      <c r="C103" s="73" t="s">
        <v>400</v>
      </c>
      <c r="D103" s="73" t="s">
        <v>124</v>
      </c>
      <c r="F103" s="73">
        <v>1</v>
      </c>
    </row>
    <row r="104" spans="1:6" s="75" customFormat="1">
      <c r="A104" s="74" t="s">
        <v>3</v>
      </c>
      <c r="B104" s="74" t="s">
        <v>1192</v>
      </c>
      <c r="C104" s="74" t="s">
        <v>403</v>
      </c>
      <c r="D104" s="74" t="s">
        <v>395</v>
      </c>
      <c r="E104" s="74"/>
      <c r="F104" s="74">
        <v>1</v>
      </c>
    </row>
    <row r="105" spans="1:6">
      <c r="A105" s="73" t="s">
        <v>3</v>
      </c>
      <c r="B105" s="73" t="s">
        <v>122</v>
      </c>
      <c r="C105" s="73" t="s">
        <v>123</v>
      </c>
      <c r="D105" s="73" t="s">
        <v>124</v>
      </c>
      <c r="F105" s="73">
        <v>1</v>
      </c>
    </row>
    <row r="106" spans="1:6">
      <c r="A106" s="73" t="s">
        <v>3</v>
      </c>
      <c r="B106" s="73" t="s">
        <v>405</v>
      </c>
      <c r="C106" s="73" t="s">
        <v>406</v>
      </c>
      <c r="D106" s="73" t="s">
        <v>124</v>
      </c>
      <c r="F106" s="73">
        <v>1</v>
      </c>
    </row>
    <row r="107" spans="1:6" s="75" customFormat="1">
      <c r="A107" s="74" t="s">
        <v>3</v>
      </c>
      <c r="B107" s="76" t="s">
        <v>117</v>
      </c>
      <c r="C107" s="74" t="s">
        <v>118</v>
      </c>
      <c r="D107" s="74" t="s">
        <v>119</v>
      </c>
      <c r="E107" s="74"/>
      <c r="F107" s="74">
        <v>1</v>
      </c>
    </row>
    <row r="108" spans="1:6">
      <c r="A108" s="73" t="s">
        <v>3</v>
      </c>
      <c r="B108" s="73" t="s">
        <v>122</v>
      </c>
      <c r="C108" s="73" t="s">
        <v>123</v>
      </c>
      <c r="D108" s="73" t="s">
        <v>124</v>
      </c>
      <c r="F108" s="73">
        <v>1</v>
      </c>
    </row>
    <row r="109" spans="1:6" s="75" customFormat="1">
      <c r="A109" s="74" t="s">
        <v>3</v>
      </c>
      <c r="B109" s="74" t="s">
        <v>127</v>
      </c>
      <c r="C109" s="74" t="s">
        <v>128</v>
      </c>
      <c r="D109" s="74" t="s">
        <v>124</v>
      </c>
      <c r="E109" s="74"/>
      <c r="F109" s="74">
        <v>1</v>
      </c>
    </row>
    <row r="110" spans="1:6">
      <c r="A110" s="73" t="s">
        <v>408</v>
      </c>
      <c r="B110" s="73" t="s">
        <v>1193</v>
      </c>
      <c r="C110" s="73" t="s">
        <v>138</v>
      </c>
      <c r="D110" s="73" t="s">
        <v>119</v>
      </c>
      <c r="F110" s="73">
        <v>1</v>
      </c>
    </row>
    <row r="111" spans="1:6">
      <c r="A111" s="73" t="s">
        <v>409</v>
      </c>
      <c r="B111" s="73" t="s">
        <v>122</v>
      </c>
      <c r="C111" s="73" t="s">
        <v>123</v>
      </c>
      <c r="D111" s="73" t="s">
        <v>124</v>
      </c>
      <c r="F111" s="73">
        <v>1</v>
      </c>
    </row>
    <row r="112" spans="1:6">
      <c r="A112" s="73" t="s">
        <v>410</v>
      </c>
      <c r="B112" s="73" t="s">
        <v>292</v>
      </c>
      <c r="C112" s="73" t="s">
        <v>293</v>
      </c>
      <c r="D112" s="73" t="s">
        <v>124</v>
      </c>
      <c r="F112" s="73">
        <v>1</v>
      </c>
    </row>
    <row r="113" spans="1:6">
      <c r="A113" s="73" t="s">
        <v>411</v>
      </c>
      <c r="B113" s="73" t="s">
        <v>1194</v>
      </c>
      <c r="C113" s="73" t="s">
        <v>413</v>
      </c>
      <c r="D113" s="73" t="s">
        <v>414</v>
      </c>
      <c r="F113" s="73">
        <v>1</v>
      </c>
    </row>
    <row r="114" spans="1:6">
      <c r="A114" s="73" t="s">
        <v>416</v>
      </c>
      <c r="B114" s="73" t="s">
        <v>417</v>
      </c>
      <c r="C114" s="73" t="s">
        <v>418</v>
      </c>
      <c r="D114" s="73" t="s">
        <v>419</v>
      </c>
      <c r="F114" s="73">
        <v>1.5</v>
      </c>
    </row>
    <row r="115" spans="1:6">
      <c r="A115" s="73" t="s">
        <v>421</v>
      </c>
      <c r="B115" s="73" t="s">
        <v>422</v>
      </c>
      <c r="C115" s="73" t="s">
        <v>423</v>
      </c>
      <c r="D115" s="73" t="s">
        <v>72</v>
      </c>
      <c r="F115" s="73">
        <v>0.3</v>
      </c>
    </row>
    <row r="116" spans="1:6">
      <c r="A116" s="73" t="s">
        <v>425</v>
      </c>
      <c r="B116" s="73" t="s">
        <v>426</v>
      </c>
      <c r="C116" s="73" t="s">
        <v>427</v>
      </c>
      <c r="D116" s="73" t="s">
        <v>124</v>
      </c>
      <c r="F116" s="73">
        <v>1</v>
      </c>
    </row>
    <row r="117" spans="1:6">
      <c r="A117" s="73" t="s">
        <v>429</v>
      </c>
      <c r="B117" s="73" t="s">
        <v>1195</v>
      </c>
      <c r="C117" s="73" t="s">
        <v>431</v>
      </c>
      <c r="D117" s="73" t="s">
        <v>432</v>
      </c>
      <c r="F117" s="73">
        <v>4</v>
      </c>
    </row>
    <row r="118" spans="1:6">
      <c r="A118" s="73" t="s">
        <v>435</v>
      </c>
      <c r="B118" s="73" t="s">
        <v>436</v>
      </c>
      <c r="C118" s="73" t="s">
        <v>437</v>
      </c>
      <c r="D118" s="73" t="s">
        <v>278</v>
      </c>
      <c r="F118" s="73">
        <v>4.1599999999999998E-2</v>
      </c>
    </row>
    <row r="119" spans="1:6">
      <c r="A119" s="73" t="s">
        <v>439</v>
      </c>
      <c r="B119" s="73" t="s">
        <v>440</v>
      </c>
      <c r="C119" s="73" t="s">
        <v>441</v>
      </c>
      <c r="D119" s="73" t="s">
        <v>278</v>
      </c>
      <c r="F119" s="73">
        <v>4.9200000000000001E-2</v>
      </c>
    </row>
    <row r="120" spans="1:6">
      <c r="B120" s="73" t="s">
        <v>3</v>
      </c>
      <c r="C120" s="73" t="s">
        <v>443</v>
      </c>
      <c r="D120" s="73" t="s">
        <v>3</v>
      </c>
    </row>
    <row r="121" spans="1:6">
      <c r="A121" s="73" t="s">
        <v>444</v>
      </c>
      <c r="B121" s="73" t="s">
        <v>1196</v>
      </c>
      <c r="C121" s="73" t="s">
        <v>446</v>
      </c>
      <c r="D121" s="73" t="s">
        <v>447</v>
      </c>
      <c r="F121" s="73">
        <v>2.8500000000000001E-2</v>
      </c>
    </row>
    <row r="122" spans="1:6">
      <c r="A122" s="73" t="s">
        <v>451</v>
      </c>
      <c r="B122" s="73" t="s">
        <v>452</v>
      </c>
      <c r="C122" s="73" t="s">
        <v>453</v>
      </c>
      <c r="D122" s="73" t="s">
        <v>124</v>
      </c>
      <c r="F122" s="73">
        <v>0.94904999999999995</v>
      </c>
    </row>
    <row r="123" spans="1:6">
      <c r="A123" s="73" t="s">
        <v>455</v>
      </c>
      <c r="B123" s="73" t="s">
        <v>456</v>
      </c>
      <c r="C123" s="73" t="s">
        <v>457</v>
      </c>
      <c r="D123" s="73" t="s">
        <v>48</v>
      </c>
      <c r="F123" s="73">
        <v>-3.9329999999999997E-2</v>
      </c>
    </row>
    <row r="124" spans="1:6">
      <c r="A124" s="73" t="s">
        <v>459</v>
      </c>
      <c r="B124" s="73" t="s">
        <v>460</v>
      </c>
      <c r="C124" s="73" t="s">
        <v>461</v>
      </c>
      <c r="D124" s="73" t="s">
        <v>124</v>
      </c>
      <c r="F124" s="73">
        <v>6</v>
      </c>
    </row>
    <row r="125" spans="1:6">
      <c r="A125" s="73" t="s">
        <v>463</v>
      </c>
      <c r="B125" s="73" t="s">
        <v>456</v>
      </c>
      <c r="C125" s="73" t="s">
        <v>457</v>
      </c>
      <c r="D125" s="73" t="s">
        <v>48</v>
      </c>
      <c r="F125" s="73">
        <v>0.6</v>
      </c>
    </row>
    <row r="126" spans="1:6">
      <c r="A126" s="73" t="s">
        <v>464</v>
      </c>
      <c r="B126" s="73" t="s">
        <v>1206</v>
      </c>
      <c r="C126" s="73" t="s">
        <v>466</v>
      </c>
      <c r="D126" s="73" t="s">
        <v>178</v>
      </c>
      <c r="F126" s="73">
        <v>0.01</v>
      </c>
    </row>
    <row r="127" spans="1:6">
      <c r="A127" s="73" t="s">
        <v>468</v>
      </c>
      <c r="B127" s="73" t="s">
        <v>469</v>
      </c>
      <c r="C127" s="73" t="s">
        <v>470</v>
      </c>
      <c r="D127" s="73" t="s">
        <v>124</v>
      </c>
      <c r="F127" s="73">
        <v>1</v>
      </c>
    </row>
    <row r="128" spans="1:6">
      <c r="A128" s="73" t="s">
        <v>472</v>
      </c>
      <c r="B128" s="73" t="s">
        <v>473</v>
      </c>
      <c r="C128" s="73" t="s">
        <v>474</v>
      </c>
      <c r="D128" s="73" t="s">
        <v>419</v>
      </c>
      <c r="F128" s="73">
        <v>0.98</v>
      </c>
    </row>
    <row r="129" spans="1:6">
      <c r="A129" s="73" t="s">
        <v>476</v>
      </c>
      <c r="B129" s="73" t="s">
        <v>1205</v>
      </c>
      <c r="C129" s="73" t="s">
        <v>478</v>
      </c>
      <c r="D129" s="73" t="s">
        <v>270</v>
      </c>
      <c r="F129" s="73">
        <v>0.03</v>
      </c>
    </row>
    <row r="130" spans="1:6">
      <c r="B130" s="73" t="s">
        <v>3</v>
      </c>
      <c r="C130" s="73" t="s">
        <v>482</v>
      </c>
      <c r="D130" s="73" t="s">
        <v>3</v>
      </c>
    </row>
    <row r="131" spans="1:6">
      <c r="A131" s="73" t="s">
        <v>483</v>
      </c>
      <c r="B131" s="73" t="s">
        <v>1203</v>
      </c>
      <c r="C131" s="73" t="s">
        <v>485</v>
      </c>
      <c r="D131" s="73" t="s">
        <v>486</v>
      </c>
      <c r="F131" s="73">
        <v>2.0499999999999998</v>
      </c>
    </row>
    <row r="132" spans="1:6">
      <c r="A132" s="73" t="s">
        <v>488</v>
      </c>
      <c r="B132" s="73" t="s">
        <v>1204</v>
      </c>
      <c r="C132" s="73" t="s">
        <v>490</v>
      </c>
      <c r="D132" s="73" t="s">
        <v>486</v>
      </c>
      <c r="F132" s="73">
        <v>11.365</v>
      </c>
    </row>
    <row r="133" spans="1:6">
      <c r="A133" s="73" t="s">
        <v>492</v>
      </c>
      <c r="B133" s="73" t="s">
        <v>1202</v>
      </c>
      <c r="C133" s="73" t="s">
        <v>494</v>
      </c>
      <c r="D133" s="73" t="s">
        <v>495</v>
      </c>
      <c r="F133" s="73">
        <v>1</v>
      </c>
    </row>
    <row r="134" spans="1:6">
      <c r="A134" s="73" t="s">
        <v>497</v>
      </c>
      <c r="B134" s="73" t="s">
        <v>1201</v>
      </c>
      <c r="C134" s="73" t="s">
        <v>499</v>
      </c>
      <c r="D134" s="73" t="s">
        <v>206</v>
      </c>
      <c r="F134" s="73">
        <v>2.0499999999999998</v>
      </c>
    </row>
    <row r="135" spans="1:6">
      <c r="A135" s="73" t="s">
        <v>501</v>
      </c>
      <c r="B135" s="73" t="s">
        <v>1200</v>
      </c>
      <c r="C135" s="73" t="s">
        <v>503</v>
      </c>
      <c r="D135" s="73" t="s">
        <v>206</v>
      </c>
      <c r="F135" s="73">
        <v>11.365</v>
      </c>
    </row>
    <row r="136" spans="1:6">
      <c r="A136" s="73" t="s">
        <v>505</v>
      </c>
      <c r="B136" s="73" t="s">
        <v>1199</v>
      </c>
      <c r="C136" s="73" t="s">
        <v>507</v>
      </c>
      <c r="D136" s="73" t="s">
        <v>508</v>
      </c>
      <c r="F136" s="73">
        <v>1</v>
      </c>
    </row>
    <row r="137" spans="1:6">
      <c r="A137" s="73" t="s">
        <v>510</v>
      </c>
      <c r="B137" s="73" t="s">
        <v>1197</v>
      </c>
      <c r="C137" s="73" t="s">
        <v>512</v>
      </c>
      <c r="D137" s="73" t="s">
        <v>513</v>
      </c>
      <c r="F137" s="73">
        <v>1</v>
      </c>
    </row>
    <row r="138" spans="1:6">
      <c r="A138" s="73" t="s">
        <v>517</v>
      </c>
      <c r="B138" s="73" t="s">
        <v>1198</v>
      </c>
      <c r="C138" s="73" t="s">
        <v>519</v>
      </c>
      <c r="D138" s="73" t="s">
        <v>513</v>
      </c>
      <c r="F138" s="73">
        <v>1</v>
      </c>
    </row>
    <row r="139" spans="1:6">
      <c r="A139" s="73" t="s">
        <v>521</v>
      </c>
      <c r="B139" s="73" t="s">
        <v>522</v>
      </c>
      <c r="C139" s="73" t="s">
        <v>523</v>
      </c>
      <c r="D139" s="73" t="s">
        <v>524</v>
      </c>
      <c r="F139" s="73">
        <v>0.5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51"/>
  <sheetViews>
    <sheetView tabSelected="1" view="pageBreakPreview" zoomScale="60" workbookViewId="0">
      <selection activeCell="F35" sqref="F1:F1048576"/>
    </sheetView>
  </sheetViews>
  <sheetFormatPr defaultRowHeight="13.2"/>
  <cols>
    <col min="1" max="1" width="5.6640625" customWidth="1"/>
    <col min="2" max="2" width="11.6640625" customWidth="1"/>
    <col min="3" max="3" width="40.6640625" customWidth="1"/>
    <col min="4" max="5" width="10.6640625" customWidth="1"/>
    <col min="6" max="6" width="12.6640625" style="75" customWidth="1"/>
    <col min="7" max="8" width="12.6640625" customWidth="1"/>
    <col min="9" max="9" width="17.6640625" customWidth="1"/>
    <col min="10" max="10" width="8.6640625" customWidth="1"/>
    <col min="11" max="11" width="12.6640625" customWidth="1"/>
    <col min="12" max="12" width="8.6640625" customWidth="1"/>
    <col min="15" max="29" width="0" hidden="1" customWidth="1"/>
    <col min="30" max="30" width="147.6640625" hidden="1" customWidth="1"/>
    <col min="31" max="36" width="0" hidden="1" customWidth="1"/>
  </cols>
  <sheetData>
    <row r="1" spans="1:12">
      <c r="A1" s="82" t="s">
        <v>1172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3" spans="1:12">
      <c r="A3" s="9" t="str">
        <f>Source!B1</f>
        <v>Smeta.RU  (495) 974-1589</v>
      </c>
    </row>
    <row r="4" spans="1:12" ht="13.8">
      <c r="A4" s="10"/>
      <c r="B4" s="10"/>
      <c r="C4" s="10"/>
      <c r="D4" s="10"/>
      <c r="E4" s="10"/>
      <c r="F4" s="98"/>
      <c r="G4" s="10"/>
      <c r="H4" s="10"/>
      <c r="I4" s="10"/>
      <c r="J4" s="10"/>
      <c r="K4" s="11"/>
      <c r="L4" s="11"/>
    </row>
    <row r="5" spans="1:12" ht="16.8">
      <c r="A5" s="12"/>
      <c r="B5" s="84" t="s">
        <v>1128</v>
      </c>
      <c r="C5" s="84"/>
      <c r="D5" s="84"/>
      <c r="E5" s="84"/>
      <c r="F5" s="99"/>
      <c r="G5" s="11"/>
      <c r="H5" s="84" t="s">
        <v>1129</v>
      </c>
      <c r="I5" s="84"/>
      <c r="J5" s="84"/>
      <c r="K5" s="84"/>
      <c r="L5" s="84"/>
    </row>
    <row r="6" spans="1:12" ht="13.8">
      <c r="A6" s="11"/>
      <c r="B6" s="85"/>
      <c r="C6" s="85"/>
      <c r="D6" s="85"/>
      <c r="E6" s="85"/>
      <c r="F6" s="99"/>
      <c r="G6" s="11"/>
      <c r="H6" s="85" t="s">
        <v>1173</v>
      </c>
      <c r="I6" s="85"/>
      <c r="J6" s="85"/>
      <c r="K6" s="85"/>
      <c r="L6" s="85"/>
    </row>
    <row r="7" spans="1:12" ht="13.8">
      <c r="A7" s="13"/>
      <c r="B7" s="13"/>
      <c r="C7" s="14"/>
      <c r="D7" s="14"/>
      <c r="E7" s="14"/>
      <c r="F7" s="99"/>
      <c r="G7" s="11"/>
      <c r="H7" s="61" t="s">
        <v>1174</v>
      </c>
      <c r="I7" s="14"/>
      <c r="J7" s="14"/>
      <c r="K7" s="14"/>
      <c r="L7" s="15"/>
    </row>
    <row r="8" spans="1:12" ht="13.8">
      <c r="A8" s="15"/>
      <c r="B8" s="85" t="str">
        <f>CONCATENATE("______________________ ", IF(Source!AL12&lt;&gt;"", Source!AL12, ""))</f>
        <v xml:space="preserve">______________________ </v>
      </c>
      <c r="C8" s="85"/>
      <c r="D8" s="85"/>
      <c r="E8" s="85"/>
      <c r="F8" s="99"/>
      <c r="G8" s="11"/>
      <c r="H8" s="85" t="s">
        <v>1175</v>
      </c>
      <c r="I8" s="85"/>
      <c r="J8" s="85"/>
      <c r="K8" s="85"/>
      <c r="L8" s="85"/>
    </row>
    <row r="9" spans="1:12" ht="13.8">
      <c r="A9" s="16"/>
      <c r="B9" s="77" t="s">
        <v>1130</v>
      </c>
      <c r="C9" s="77"/>
      <c r="D9" s="77"/>
      <c r="E9" s="77"/>
      <c r="F9" s="99"/>
      <c r="G9" s="11"/>
      <c r="H9" s="77" t="s">
        <v>1176</v>
      </c>
      <c r="I9" s="77"/>
      <c r="J9" s="77"/>
      <c r="K9" s="77"/>
      <c r="L9" s="77"/>
    </row>
    <row r="12" spans="1:12" ht="15.6">
      <c r="A12" s="16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16"/>
    </row>
    <row r="13" spans="1:12" ht="13.8">
      <c r="A13" s="17"/>
      <c r="B13" s="79" t="s">
        <v>1131</v>
      </c>
      <c r="C13" s="79"/>
      <c r="D13" s="79"/>
      <c r="E13" s="79"/>
      <c r="F13" s="79"/>
      <c r="G13" s="79"/>
      <c r="H13" s="79"/>
      <c r="I13" s="79"/>
      <c r="J13" s="79"/>
      <c r="K13" s="79"/>
      <c r="L13" s="16"/>
    </row>
    <row r="14" spans="1:12" ht="13.8">
      <c r="A14" s="11"/>
      <c r="B14" s="11"/>
      <c r="C14" s="11"/>
      <c r="D14" s="11"/>
      <c r="E14" s="11"/>
      <c r="F14" s="99"/>
      <c r="G14" s="11"/>
      <c r="H14" s="11"/>
      <c r="I14" s="11"/>
      <c r="J14" s="11"/>
      <c r="K14" s="11"/>
      <c r="L14" s="11"/>
    </row>
    <row r="15" spans="1:12" ht="13.8">
      <c r="A15" s="11"/>
      <c r="B15" s="11"/>
      <c r="C15" s="11"/>
      <c r="D15" s="11"/>
      <c r="E15" s="11"/>
      <c r="F15" s="80" t="s">
        <v>1132</v>
      </c>
      <c r="G15" s="80"/>
      <c r="H15" s="81">
        <v>1</v>
      </c>
      <c r="I15" s="81"/>
      <c r="J15" s="81"/>
      <c r="K15" s="81"/>
      <c r="L15" s="18"/>
    </row>
    <row r="16" spans="1:12" ht="13.8">
      <c r="A16" s="11"/>
      <c r="B16" s="11"/>
      <c r="C16" s="11"/>
      <c r="D16" s="11"/>
      <c r="E16" s="11"/>
      <c r="F16" s="99"/>
      <c r="G16" s="11"/>
      <c r="H16" s="11"/>
      <c r="I16" s="11"/>
      <c r="J16" s="11"/>
      <c r="K16" s="11"/>
      <c r="L16" s="11"/>
    </row>
    <row r="17" spans="1:30" ht="15.6">
      <c r="A17" s="19"/>
      <c r="B17" s="78" t="str">
        <f>CONCATENATE( "ЛОКАЛЬНАЯ СМЕТА № ",IF(Source!F20&lt;&gt;"Новая локальная смета", Source!F20, ""))</f>
        <v>ЛОКАЛЬНАЯ СМЕТА № 02-01</v>
      </c>
      <c r="C17" s="78"/>
      <c r="D17" s="78"/>
      <c r="E17" s="78"/>
      <c r="F17" s="78"/>
      <c r="G17" s="78"/>
      <c r="H17" s="78"/>
      <c r="I17" s="78"/>
      <c r="J17" s="78"/>
      <c r="K17" s="78"/>
      <c r="L17" s="19"/>
    </row>
    <row r="18" spans="1:30" ht="15.6">
      <c r="A18" s="19"/>
      <c r="B18" s="20"/>
      <c r="C18" s="20"/>
      <c r="D18" s="20"/>
      <c r="E18" s="20"/>
      <c r="F18" s="100"/>
      <c r="G18" s="20"/>
      <c r="H18" s="20"/>
      <c r="I18" s="20"/>
      <c r="J18" s="20"/>
      <c r="K18" s="20"/>
      <c r="L18" s="19"/>
    </row>
    <row r="19" spans="1:30" ht="17.399999999999999">
      <c r="A19" s="19"/>
      <c r="B19" s="90" t="str">
        <f>IF(Source!G20&lt;&gt;"Новая локальная смета", Source!G20, "")</f>
        <v>газопровод низкого давления</v>
      </c>
      <c r="C19" s="90"/>
      <c r="D19" s="90"/>
      <c r="E19" s="90"/>
      <c r="F19" s="90"/>
      <c r="G19" s="90"/>
      <c r="H19" s="90"/>
      <c r="I19" s="90"/>
      <c r="J19" s="90"/>
      <c r="K19" s="90"/>
      <c r="L19" s="19"/>
    </row>
    <row r="20" spans="1:30" ht="13.8">
      <c r="A20" s="11"/>
      <c r="B20" s="11"/>
      <c r="C20" s="11"/>
      <c r="D20" s="11"/>
      <c r="E20" s="11"/>
      <c r="F20" s="99"/>
      <c r="G20" s="11"/>
      <c r="H20" s="11"/>
      <c r="I20" s="11"/>
      <c r="J20" s="11"/>
      <c r="K20" s="11"/>
      <c r="L20" s="11"/>
    </row>
    <row r="21" spans="1:30" ht="34.799999999999997">
      <c r="A21" s="11"/>
      <c r="B21" s="91" t="str">
        <f>IF(Source!G12&lt;&gt;"Новый объект", Source!G12, "")</f>
        <v>Газоснабжение группы индивидуальных жилых домов (8 ед.) по ул. Придорожная в д. Три Избы Цивильского района ЧР</v>
      </c>
      <c r="C21" s="91"/>
      <c r="D21" s="91"/>
      <c r="E21" s="91"/>
      <c r="F21" s="91"/>
      <c r="G21" s="91"/>
      <c r="H21" s="91"/>
      <c r="I21" s="91"/>
      <c r="J21" s="91"/>
      <c r="K21" s="91"/>
      <c r="L21" s="21"/>
      <c r="AD21" s="60" t="str">
        <f>IF(Source!G12&lt;&gt;"Новый объект", Source!G12, "")</f>
        <v>Газоснабжение группы индивидуальных жилых домов (8 ед.) по ул. Придорожная в д. Три Избы Цивильского района ЧР</v>
      </c>
    </row>
    <row r="22" spans="1:30" ht="13.8">
      <c r="A22" s="11"/>
      <c r="B22" s="92" t="s">
        <v>1133</v>
      </c>
      <c r="C22" s="92"/>
      <c r="D22" s="92"/>
      <c r="E22" s="92"/>
      <c r="F22" s="92"/>
      <c r="G22" s="92"/>
      <c r="H22" s="92"/>
      <c r="I22" s="92"/>
      <c r="J22" s="92"/>
      <c r="K22" s="92"/>
      <c r="L22" s="16"/>
    </row>
    <row r="23" spans="1:30" ht="13.8">
      <c r="A23" s="11"/>
      <c r="B23" s="11"/>
      <c r="C23" s="11"/>
      <c r="D23" s="11"/>
      <c r="E23" s="11"/>
      <c r="F23" s="99"/>
      <c r="G23" s="11"/>
      <c r="H23" s="11"/>
      <c r="I23" s="11"/>
      <c r="J23" s="11"/>
      <c r="K23" s="11"/>
      <c r="L23" s="11"/>
    </row>
    <row r="24" spans="1:30" ht="13.8">
      <c r="A24" s="81" t="str">
        <f>CONCATENATE("Основание: ", Source!J20)</f>
        <v xml:space="preserve">Основание: 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30" ht="13.8">
      <c r="A25" s="11"/>
      <c r="B25" s="11"/>
      <c r="C25" s="11"/>
      <c r="D25" s="11"/>
      <c r="E25" s="11"/>
      <c r="F25" s="99"/>
      <c r="G25" s="11"/>
      <c r="H25" s="11"/>
      <c r="I25" s="11"/>
      <c r="J25" s="11"/>
      <c r="K25" s="11"/>
      <c r="L25" s="11"/>
    </row>
    <row r="26" spans="1:30" ht="13.8">
      <c r="A26" s="11"/>
      <c r="B26" s="11"/>
      <c r="C26" s="11"/>
      <c r="D26" s="11"/>
      <c r="E26" s="11"/>
      <c r="F26" s="99"/>
      <c r="G26" s="11"/>
      <c r="H26" s="11"/>
      <c r="I26" s="11"/>
      <c r="J26" s="11"/>
      <c r="K26" s="11"/>
      <c r="L26" s="11"/>
    </row>
    <row r="27" spans="1:30" ht="13.8">
      <c r="A27" s="11"/>
      <c r="B27" s="11"/>
      <c r="C27" s="11"/>
      <c r="D27" s="11"/>
      <c r="E27" s="22"/>
      <c r="F27" s="101"/>
      <c r="G27" s="93" t="s">
        <v>1134</v>
      </c>
      <c r="H27" s="93"/>
      <c r="I27" s="93" t="s">
        <v>1135</v>
      </c>
      <c r="J27" s="93"/>
      <c r="K27" s="11"/>
      <c r="L27" s="11"/>
    </row>
    <row r="28" spans="1:30" ht="13.8">
      <c r="A28" s="11"/>
      <c r="B28" s="11"/>
      <c r="C28" s="86" t="s">
        <v>1136</v>
      </c>
      <c r="D28" s="86"/>
      <c r="E28" s="86"/>
      <c r="F28" s="86"/>
      <c r="G28" s="87">
        <f>SUM(O39:O634)/1000</f>
        <v>243.29717000000005</v>
      </c>
      <c r="H28" s="87"/>
      <c r="I28" s="87">
        <f>(Source!F195/1000)</f>
        <v>1082.65218</v>
      </c>
      <c r="J28" s="87"/>
      <c r="K28" s="88" t="s">
        <v>1137</v>
      </c>
      <c r="L28" s="88"/>
    </row>
    <row r="29" spans="1:30" ht="13.8">
      <c r="A29" s="11"/>
      <c r="B29" s="11"/>
      <c r="C29" s="89" t="s">
        <v>1138</v>
      </c>
      <c r="D29" s="89"/>
      <c r="E29" s="89"/>
      <c r="F29" s="89"/>
      <c r="G29" s="87">
        <f>SUM(W39:W634)/1000</f>
        <v>151.97506000000001</v>
      </c>
      <c r="H29" s="87"/>
      <c r="I29" s="87">
        <f>(Source!F179)/1000</f>
        <v>1010.8834899999999</v>
      </c>
      <c r="J29" s="87"/>
      <c r="K29" s="88" t="s">
        <v>1137</v>
      </c>
      <c r="L29" s="88"/>
    </row>
    <row r="30" spans="1:30" ht="13.8">
      <c r="A30" s="11"/>
      <c r="B30" s="11"/>
      <c r="C30" s="89" t="s">
        <v>1139</v>
      </c>
      <c r="D30" s="89"/>
      <c r="E30" s="89"/>
      <c r="F30" s="89"/>
      <c r="G30" s="87">
        <f>SUM(X39:X634)/1000</f>
        <v>91.322109999999995</v>
      </c>
      <c r="H30" s="87"/>
      <c r="I30" s="87">
        <f>(Source!F180)/1000</f>
        <v>71.768690000000007</v>
      </c>
      <c r="J30" s="87"/>
      <c r="K30" s="88" t="s">
        <v>1137</v>
      </c>
      <c r="L30" s="88"/>
    </row>
    <row r="31" spans="1:30" ht="13.8">
      <c r="A31" s="11"/>
      <c r="B31" s="11"/>
      <c r="C31" s="89" t="s">
        <v>1140</v>
      </c>
      <c r="D31" s="89"/>
      <c r="E31" s="89"/>
      <c r="F31" s="89"/>
      <c r="G31" s="87">
        <f>SUM(Y39:Y634)/1000</f>
        <v>0</v>
      </c>
      <c r="H31" s="87"/>
      <c r="I31" s="87">
        <f>(Source!F171)/1000</f>
        <v>0</v>
      </c>
      <c r="J31" s="87"/>
      <c r="K31" s="88" t="s">
        <v>1137</v>
      </c>
      <c r="L31" s="88"/>
    </row>
    <row r="32" spans="1:30" ht="13.8">
      <c r="A32" s="11"/>
      <c r="B32" s="11"/>
      <c r="C32" s="89" t="s">
        <v>1141</v>
      </c>
      <c r="D32" s="89"/>
      <c r="E32" s="89"/>
      <c r="F32" s="89"/>
      <c r="G32" s="87">
        <f>SUM(Z39:Z634)/1000</f>
        <v>0</v>
      </c>
      <c r="H32" s="87"/>
      <c r="I32" s="87">
        <f>(Source!F181+Source!F182)/1000</f>
        <v>0</v>
      </c>
      <c r="J32" s="87"/>
      <c r="K32" s="88" t="s">
        <v>1137</v>
      </c>
      <c r="L32" s="88"/>
    </row>
    <row r="33" spans="1:26" ht="13.8">
      <c r="A33" s="11"/>
      <c r="B33" s="11"/>
      <c r="C33" s="86" t="s">
        <v>1142</v>
      </c>
      <c r="D33" s="86"/>
      <c r="E33" s="86"/>
      <c r="F33" s="86"/>
      <c r="G33" s="87">
        <f>I33</f>
        <v>1391.0316889000007</v>
      </c>
      <c r="H33" s="87"/>
      <c r="I33" s="87">
        <f>(Source!F184+Source!F185)</f>
        <v>1391.0316889000007</v>
      </c>
      <c r="J33" s="87"/>
      <c r="K33" s="88" t="s">
        <v>1143</v>
      </c>
      <c r="L33" s="88"/>
    </row>
    <row r="34" spans="1:26" ht="13.8">
      <c r="A34" s="11"/>
      <c r="B34" s="11"/>
      <c r="C34" s="86" t="s">
        <v>1144</v>
      </c>
      <c r="D34" s="86"/>
      <c r="E34" s="86"/>
      <c r="F34" s="86"/>
      <c r="G34" s="87">
        <f>SUM(R39:R634)/1000</f>
        <v>11.791529999999993</v>
      </c>
      <c r="H34" s="87"/>
      <c r="I34" s="87">
        <f>(Source!F190+ Source!F176)/1000</f>
        <v>207.88432</v>
      </c>
      <c r="J34" s="87"/>
      <c r="K34" s="88" t="s">
        <v>1137</v>
      </c>
      <c r="L34" s="88"/>
    </row>
    <row r="35" spans="1:26" ht="13.8">
      <c r="A35" s="11"/>
      <c r="B35" s="11"/>
      <c r="C35" s="11"/>
      <c r="D35" s="11"/>
      <c r="E35" s="11"/>
      <c r="F35" s="99"/>
      <c r="G35" s="11"/>
      <c r="H35" s="11"/>
      <c r="I35" s="11"/>
      <c r="J35" s="11"/>
      <c r="K35" s="11"/>
      <c r="L35" s="11"/>
    </row>
    <row r="36" spans="1:26" ht="13.8">
      <c r="A36" s="95" t="s">
        <v>1157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</row>
    <row r="37" spans="1:26" ht="55.2">
      <c r="A37" s="23" t="s">
        <v>1145</v>
      </c>
      <c r="B37" s="23" t="s">
        <v>1146</v>
      </c>
      <c r="C37" s="23" t="s">
        <v>1147</v>
      </c>
      <c r="D37" s="23" t="s">
        <v>1148</v>
      </c>
      <c r="E37" s="23" t="s">
        <v>1149</v>
      </c>
      <c r="F37" s="102" t="s">
        <v>1150</v>
      </c>
      <c r="G37" s="23" t="s">
        <v>1151</v>
      </c>
      <c r="H37" s="23" t="s">
        <v>1152</v>
      </c>
      <c r="I37" s="23" t="s">
        <v>1153</v>
      </c>
      <c r="J37" s="23" t="s">
        <v>1154</v>
      </c>
      <c r="K37" s="23" t="s">
        <v>1155</v>
      </c>
      <c r="L37" s="23" t="s">
        <v>1156</v>
      </c>
    </row>
    <row r="38" spans="1:26" ht="13.8">
      <c r="A38" s="24">
        <v>1</v>
      </c>
      <c r="B38" s="24">
        <v>2</v>
      </c>
      <c r="C38" s="24">
        <v>3</v>
      </c>
      <c r="D38" s="24">
        <v>4</v>
      </c>
      <c r="E38" s="24">
        <v>5</v>
      </c>
      <c r="F38" s="103">
        <v>6</v>
      </c>
      <c r="G38" s="24">
        <v>7</v>
      </c>
      <c r="H38" s="24">
        <v>8</v>
      </c>
      <c r="I38" s="24">
        <v>9</v>
      </c>
      <c r="J38" s="24">
        <v>10</v>
      </c>
      <c r="K38" s="24">
        <v>11</v>
      </c>
      <c r="L38" s="25">
        <v>12</v>
      </c>
    </row>
    <row r="39" spans="1:26" ht="41.4">
      <c r="A39" s="54" t="str">
        <f>Source!E24</f>
        <v>1</v>
      </c>
      <c r="B39" s="55" t="str">
        <f>Source!F24</f>
        <v>01-02-057-2</v>
      </c>
      <c r="C39" s="55" t="str">
        <f>Source!G24</f>
        <v>Разработка грунта вручную в траншеях глубиной до 2 м без креплений с откосами, группа грунтов 2 - шурфование</v>
      </c>
      <c r="D39" s="35" t="str">
        <f>Source!H24</f>
        <v>100 м3 грунта</v>
      </c>
      <c r="E39" s="10">
        <f>Source!I24</f>
        <v>0.06</v>
      </c>
      <c r="F39" s="104">
        <f>Source!AL24+Source!AM24+Source!AO24</f>
        <v>1122.6600000000001</v>
      </c>
      <c r="G39" s="37"/>
      <c r="H39" s="38"/>
      <c r="I39" s="37" t="str">
        <f>Source!BO24</f>
        <v>01-02-057-2</v>
      </c>
      <c r="J39" s="37"/>
      <c r="K39" s="38"/>
      <c r="L39" s="39"/>
      <c r="S39">
        <f>ROUND((Source!FX24/100)*((ROUND(Source!AF24*Source!I24, 2)+ROUND(Source!AE24*Source!I24, 2))), 2)</f>
        <v>53.9</v>
      </c>
      <c r="T39">
        <f>Source!X24</f>
        <v>950.33</v>
      </c>
      <c r="U39">
        <f>ROUND((Source!FY24/100)*((ROUND(Source!AF24*Source!I24, 2)+ROUND(Source!AE24*Source!I24, 2))), 2)</f>
        <v>30.32</v>
      </c>
      <c r="V39">
        <f>Source!Y24</f>
        <v>534.55999999999995</v>
      </c>
    </row>
    <row r="40" spans="1:26">
      <c r="C40" s="26" t="str">
        <f>"Объем: "&amp;Source!I24&amp;"=0,5*"&amp;"12/"&amp;"100"</f>
        <v>Объем: 0,06=0,5*12/100</v>
      </c>
    </row>
    <row r="41" spans="1:26" ht="14.4">
      <c r="A41" s="54"/>
      <c r="B41" s="55"/>
      <c r="C41" s="55" t="s">
        <v>1158</v>
      </c>
      <c r="D41" s="35"/>
      <c r="E41" s="10"/>
      <c r="F41" s="104">
        <f>Source!AO24</f>
        <v>1122.6600000000001</v>
      </c>
      <c r="G41" s="37" t="str">
        <f>Source!DG24</f>
        <v/>
      </c>
      <c r="H41" s="38">
        <f>ROUND(Source!AF24*Source!I24, 2)</f>
        <v>67.38</v>
      </c>
      <c r="I41" s="37"/>
      <c r="J41" s="37">
        <f>IF(Source!BA24&lt;&gt; 0, Source!BA24, 1)</f>
        <v>17.63</v>
      </c>
      <c r="K41" s="38">
        <f>Source!S24</f>
        <v>1187.9100000000001</v>
      </c>
      <c r="L41" s="39"/>
      <c r="R41">
        <f>H41</f>
        <v>67.38</v>
      </c>
    </row>
    <row r="42" spans="1:26" ht="14.4">
      <c r="A42" s="54"/>
      <c r="B42" s="55"/>
      <c r="C42" s="55" t="s">
        <v>1159</v>
      </c>
      <c r="D42" s="35" t="s">
        <v>1160</v>
      </c>
      <c r="E42" s="10">
        <f>Source!BZ24</f>
        <v>80</v>
      </c>
      <c r="F42" s="105"/>
      <c r="G42" s="37"/>
      <c r="H42" s="38">
        <f>SUM(S39:S44)</f>
        <v>53.9</v>
      </c>
      <c r="I42" s="40"/>
      <c r="J42" s="33">
        <f>Source!AT24</f>
        <v>80</v>
      </c>
      <c r="K42" s="38">
        <f>SUM(T39:T44)</f>
        <v>950.33</v>
      </c>
      <c r="L42" s="39"/>
    </row>
    <row r="43" spans="1:26" ht="14.4">
      <c r="A43" s="54"/>
      <c r="B43" s="55"/>
      <c r="C43" s="55" t="s">
        <v>1161</v>
      </c>
      <c r="D43" s="35" t="s">
        <v>1160</v>
      </c>
      <c r="E43" s="10">
        <f>Source!CA24</f>
        <v>45</v>
      </c>
      <c r="F43" s="105"/>
      <c r="G43" s="37"/>
      <c r="H43" s="38">
        <f>SUM(U39:U44)</f>
        <v>30.32</v>
      </c>
      <c r="I43" s="40"/>
      <c r="J43" s="33">
        <f>Source!AU24</f>
        <v>45</v>
      </c>
      <c r="K43" s="38">
        <f>SUM(V39:V44)</f>
        <v>534.55999999999995</v>
      </c>
      <c r="L43" s="39"/>
    </row>
    <row r="44" spans="1:26" ht="14.4">
      <c r="A44" s="56"/>
      <c r="B44" s="57"/>
      <c r="C44" s="57" t="s">
        <v>1162</v>
      </c>
      <c r="D44" s="41" t="s">
        <v>1163</v>
      </c>
      <c r="E44" s="42">
        <f>Source!AQ24</f>
        <v>154</v>
      </c>
      <c r="F44" s="106"/>
      <c r="G44" s="44" t="str">
        <f>Source!DI24</f>
        <v/>
      </c>
      <c r="H44" s="45"/>
      <c r="I44" s="44"/>
      <c r="J44" s="44"/>
      <c r="K44" s="45"/>
      <c r="L44" s="46">
        <f>Source!U24</f>
        <v>9.24</v>
      </c>
    </row>
    <row r="45" spans="1:26" ht="13.8">
      <c r="G45" s="94">
        <f>H41+H42+H43</f>
        <v>151.6</v>
      </c>
      <c r="H45" s="94"/>
      <c r="J45" s="94">
        <f>K41+K42+K43</f>
        <v>2672.8</v>
      </c>
      <c r="K45" s="94"/>
      <c r="L45" s="47">
        <f>Source!U24</f>
        <v>9.24</v>
      </c>
      <c r="O45" s="27">
        <f>G45</f>
        <v>151.6</v>
      </c>
      <c r="P45" s="27">
        <f>J45</f>
        <v>2672.8</v>
      </c>
      <c r="Q45" s="27">
        <f>L45</f>
        <v>9.24</v>
      </c>
      <c r="W45">
        <f>IF(Source!BI24&lt;=1,H41+H42+H43, 0)</f>
        <v>151.6</v>
      </c>
      <c r="X45">
        <f>IF(Source!BI24=2,H41+H42+H43, 0)</f>
        <v>0</v>
      </c>
      <c r="Y45">
        <f>IF(Source!BI24=3,H41+H42+H43, 0)</f>
        <v>0</v>
      </c>
      <c r="Z45">
        <f>IF(Source!BI24=4,H41+H42+H43, 0)</f>
        <v>0</v>
      </c>
    </row>
    <row r="46" spans="1:26" ht="28.8">
      <c r="A46" s="54" t="str">
        <f>Source!E25</f>
        <v>2</v>
      </c>
      <c r="B46" s="55" t="str">
        <f>Source!F25</f>
        <v>01-02-061-2</v>
      </c>
      <c r="C46" s="55" t="str">
        <f>Source!G25</f>
        <v>Засыпка вручную траншей, пазух котлованов и ям, группа грунтов 2</v>
      </c>
      <c r="D46" s="35" t="str">
        <f>Source!H25</f>
        <v>100 м3 грунта</v>
      </c>
      <c r="E46" s="10">
        <f>Source!I25</f>
        <v>0.06</v>
      </c>
      <c r="F46" s="104">
        <f>Source!AL25+Source!AM25+Source!AO25</f>
        <v>681.37</v>
      </c>
      <c r="G46" s="37"/>
      <c r="H46" s="38"/>
      <c r="I46" s="37" t="str">
        <f>Source!BO25</f>
        <v>01-02-061-2</v>
      </c>
      <c r="J46" s="37"/>
      <c r="K46" s="38"/>
      <c r="L46" s="39"/>
      <c r="S46">
        <f>ROUND((Source!FX25/100)*((ROUND(Source!AF25*Source!I25, 2)+ROUND(Source!AE25*Source!I25, 2))), 2)</f>
        <v>32.69</v>
      </c>
      <c r="T46">
        <f>Source!X25</f>
        <v>576.29</v>
      </c>
      <c r="U46">
        <f>ROUND((Source!FY25/100)*((ROUND(Source!AF25*Source!I25, 2)+ROUND(Source!AE25*Source!I25, 2))), 2)</f>
        <v>18.39</v>
      </c>
      <c r="V46">
        <f>Source!Y25</f>
        <v>324.16000000000003</v>
      </c>
    </row>
    <row r="47" spans="1:26" ht="14.4">
      <c r="A47" s="54"/>
      <c r="B47" s="55"/>
      <c r="C47" s="55" t="s">
        <v>1158</v>
      </c>
      <c r="D47" s="35"/>
      <c r="E47" s="10"/>
      <c r="F47" s="104">
        <f>Source!AO25</f>
        <v>681.37</v>
      </c>
      <c r="G47" s="37" t="str">
        <f>Source!DG25</f>
        <v/>
      </c>
      <c r="H47" s="38">
        <f>ROUND(Source!AF25*Source!I25, 2)</f>
        <v>40.86</v>
      </c>
      <c r="I47" s="37"/>
      <c r="J47" s="37">
        <f>IF(Source!BA25&lt;&gt; 0, Source!BA25, 1)</f>
        <v>17.63</v>
      </c>
      <c r="K47" s="38">
        <f>Source!S25</f>
        <v>720.36</v>
      </c>
      <c r="L47" s="39"/>
      <c r="R47">
        <f>H47</f>
        <v>40.86</v>
      </c>
    </row>
    <row r="48" spans="1:26" ht="14.4">
      <c r="A48" s="54"/>
      <c r="B48" s="55"/>
      <c r="C48" s="55" t="s">
        <v>1159</v>
      </c>
      <c r="D48" s="35" t="s">
        <v>1160</v>
      </c>
      <c r="E48" s="10">
        <f>Source!BZ25</f>
        <v>80</v>
      </c>
      <c r="F48" s="105"/>
      <c r="G48" s="37"/>
      <c r="H48" s="38">
        <f>SUM(S46:S50)</f>
        <v>32.69</v>
      </c>
      <c r="I48" s="40"/>
      <c r="J48" s="33">
        <f>Source!AT25</f>
        <v>80</v>
      </c>
      <c r="K48" s="38">
        <f>SUM(T46:T50)</f>
        <v>576.29</v>
      </c>
      <c r="L48" s="39"/>
    </row>
    <row r="49" spans="1:26" ht="14.4">
      <c r="A49" s="54"/>
      <c r="B49" s="55"/>
      <c r="C49" s="55" t="s">
        <v>1161</v>
      </c>
      <c r="D49" s="35" t="s">
        <v>1160</v>
      </c>
      <c r="E49" s="10">
        <f>Source!CA25</f>
        <v>45</v>
      </c>
      <c r="F49" s="105"/>
      <c r="G49" s="37"/>
      <c r="H49" s="38">
        <f>SUM(U46:U50)</f>
        <v>18.39</v>
      </c>
      <c r="I49" s="40"/>
      <c r="J49" s="33">
        <f>Source!AU25</f>
        <v>45</v>
      </c>
      <c r="K49" s="38">
        <f>SUM(V46:V50)</f>
        <v>324.16000000000003</v>
      </c>
      <c r="L49" s="39"/>
    </row>
    <row r="50" spans="1:26" ht="14.4">
      <c r="A50" s="56"/>
      <c r="B50" s="57"/>
      <c r="C50" s="57" t="s">
        <v>1162</v>
      </c>
      <c r="D50" s="41" t="s">
        <v>1163</v>
      </c>
      <c r="E50" s="42">
        <f>Source!AQ25</f>
        <v>97.2</v>
      </c>
      <c r="F50" s="106"/>
      <c r="G50" s="44" t="str">
        <f>Source!DI25</f>
        <v/>
      </c>
      <c r="H50" s="45"/>
      <c r="I50" s="44"/>
      <c r="J50" s="44"/>
      <c r="K50" s="45"/>
      <c r="L50" s="46">
        <f>Source!U25</f>
        <v>5.8319999999999999</v>
      </c>
    </row>
    <row r="51" spans="1:26" ht="13.8">
      <c r="G51" s="94">
        <f>H47+H48+H49</f>
        <v>91.94</v>
      </c>
      <c r="H51" s="94"/>
      <c r="J51" s="94">
        <f>K47+K48+K49</f>
        <v>1620.8100000000002</v>
      </c>
      <c r="K51" s="94"/>
      <c r="L51" s="47">
        <f>Source!U25</f>
        <v>5.8319999999999999</v>
      </c>
      <c r="O51" s="27">
        <f>G51</f>
        <v>91.94</v>
      </c>
      <c r="P51" s="27">
        <f>J51</f>
        <v>1620.8100000000002</v>
      </c>
      <c r="Q51" s="27">
        <f>L51</f>
        <v>5.8319999999999999</v>
      </c>
      <c r="W51">
        <f>IF(Source!BI25&lt;=1,H47+H48+H49, 0)</f>
        <v>91.94</v>
      </c>
      <c r="X51">
        <f>IF(Source!BI25=2,H47+H48+H49, 0)</f>
        <v>0</v>
      </c>
      <c r="Y51">
        <f>IF(Source!BI25=3,H47+H48+H49, 0)</f>
        <v>0</v>
      </c>
      <c r="Z51">
        <f>IF(Source!BI25=4,H47+H48+H49, 0)</f>
        <v>0</v>
      </c>
    </row>
    <row r="52" spans="1:26" ht="55.2">
      <c r="A52" s="54" t="str">
        <f>Source!E26</f>
        <v>3</v>
      </c>
      <c r="B52" s="55" t="str">
        <f>Source!F26</f>
        <v>01-01-009-8</v>
      </c>
      <c r="C52" s="55" t="str">
        <f>Source!G26</f>
        <v>Разработка грунта в траншеях экскаватором «обратная лопата» с ковшом вместимостью 0,65 (0,5-1) м3, группа грунтов 2</v>
      </c>
      <c r="D52" s="35" t="str">
        <f>Source!H26</f>
        <v>1000 м3 грунта</v>
      </c>
      <c r="E52" s="10">
        <f>Source!I26</f>
        <v>3.7682000000000002</v>
      </c>
      <c r="F52" s="104">
        <f>Source!AL26+Source!AM26+Source!AO26</f>
        <v>4295.3599999999997</v>
      </c>
      <c r="G52" s="37"/>
      <c r="H52" s="38"/>
      <c r="I52" s="37" t="str">
        <f>Source!BO26</f>
        <v>01-01-009-8</v>
      </c>
      <c r="J52" s="37"/>
      <c r="K52" s="38"/>
      <c r="L52" s="39"/>
      <c r="S52">
        <f>ROUND((Source!FX26/100)*((ROUND(Source!AF26*Source!I26, 2)+ROUND(Source!AE26*Source!I26, 2))), 2)</f>
        <v>1209.97</v>
      </c>
      <c r="T52">
        <f>Source!X26</f>
        <v>21331.759999999998</v>
      </c>
      <c r="U52">
        <f>ROUND((Source!FY26/100)*((ROUND(Source!AF26*Source!I26, 2)+ROUND(Source!AE26*Source!I26, 2))), 2)</f>
        <v>636.83000000000004</v>
      </c>
      <c r="V52">
        <f>Source!Y26</f>
        <v>11227.24</v>
      </c>
    </row>
    <row r="53" spans="1:26">
      <c r="C53" s="26" t="str">
        <f>"Объем: "&amp;Source!I26&amp;"=3,312+"&amp;"0,55-"&amp;"0,0938"</f>
        <v>Объем: 3,7682=3,312+0,55-0,0938</v>
      </c>
    </row>
    <row r="54" spans="1:26" ht="14.4">
      <c r="A54" s="54"/>
      <c r="B54" s="55"/>
      <c r="C54" s="55" t="s">
        <v>549</v>
      </c>
      <c r="D54" s="35"/>
      <c r="E54" s="10"/>
      <c r="F54" s="104">
        <f>Source!AM26</f>
        <v>4295.3599999999997</v>
      </c>
      <c r="G54" s="37" t="str">
        <f>Source!DE26</f>
        <v/>
      </c>
      <c r="H54" s="38">
        <f>ROUND(Source!AD26*Source!I26, 2)</f>
        <v>16184.42</v>
      </c>
      <c r="I54" s="37"/>
      <c r="J54" s="37">
        <f>IF(Source!BB26&lt;&gt; 0, Source!BB26, 1)</f>
        <v>6.08</v>
      </c>
      <c r="K54" s="38">
        <f>Source!Q26</f>
        <v>98401.27</v>
      </c>
      <c r="L54" s="39"/>
    </row>
    <row r="55" spans="1:26" ht="14.4">
      <c r="A55" s="54"/>
      <c r="B55" s="55"/>
      <c r="C55" s="55" t="s">
        <v>1164</v>
      </c>
      <c r="D55" s="35"/>
      <c r="E55" s="10"/>
      <c r="F55" s="104">
        <f>Source!AN26</f>
        <v>338.2</v>
      </c>
      <c r="G55" s="37" t="str">
        <f>Source!DF26</f>
        <v/>
      </c>
      <c r="H55" s="48">
        <f>ROUND(Source!AE26*Source!I26, 2)</f>
        <v>1273.6500000000001</v>
      </c>
      <c r="I55" s="37"/>
      <c r="J55" s="37">
        <f>IF(Source!BS26&lt;&gt; 0, Source!BS26, 1)</f>
        <v>17.63</v>
      </c>
      <c r="K55" s="48">
        <f>Source!R26</f>
        <v>22454.48</v>
      </c>
      <c r="L55" s="39"/>
      <c r="R55">
        <f>H55</f>
        <v>1273.6500000000001</v>
      </c>
    </row>
    <row r="56" spans="1:26" ht="14.4">
      <c r="A56" s="54"/>
      <c r="B56" s="55"/>
      <c r="C56" s="55" t="s">
        <v>1159</v>
      </c>
      <c r="D56" s="35" t="s">
        <v>1160</v>
      </c>
      <c r="E56" s="10">
        <f>Source!BZ26</f>
        <v>95</v>
      </c>
      <c r="F56" s="105"/>
      <c r="G56" s="37"/>
      <c r="H56" s="38">
        <f>SUM(S52:S57)</f>
        <v>1209.97</v>
      </c>
      <c r="I56" s="40"/>
      <c r="J56" s="33">
        <f>Source!AT26</f>
        <v>95</v>
      </c>
      <c r="K56" s="38">
        <f>SUM(T52:T57)</f>
        <v>21331.759999999998</v>
      </c>
      <c r="L56" s="39"/>
    </row>
    <row r="57" spans="1:26" ht="14.4">
      <c r="A57" s="56"/>
      <c r="B57" s="57"/>
      <c r="C57" s="57" t="s">
        <v>1161</v>
      </c>
      <c r="D57" s="41" t="s">
        <v>1160</v>
      </c>
      <c r="E57" s="42">
        <f>Source!CA26</f>
        <v>50</v>
      </c>
      <c r="F57" s="107"/>
      <c r="G57" s="44"/>
      <c r="H57" s="45">
        <f>SUM(U52:U57)</f>
        <v>636.83000000000004</v>
      </c>
      <c r="I57" s="49"/>
      <c r="J57" s="34">
        <f>Source!AU26</f>
        <v>50</v>
      </c>
      <c r="K57" s="45">
        <f>SUM(V52:V57)</f>
        <v>11227.24</v>
      </c>
      <c r="L57" s="50"/>
    </row>
    <row r="58" spans="1:26" ht="13.8">
      <c r="G58" s="94">
        <f>H54+H56+H57</f>
        <v>18031.22</v>
      </c>
      <c r="H58" s="94"/>
      <c r="J58" s="94">
        <f>K54+K56+K57</f>
        <v>130960.27</v>
      </c>
      <c r="K58" s="94"/>
      <c r="L58" s="47">
        <f>Source!U26</f>
        <v>0</v>
      </c>
      <c r="O58" s="27">
        <f>G58</f>
        <v>18031.22</v>
      </c>
      <c r="P58" s="27">
        <f>J58</f>
        <v>130960.27</v>
      </c>
      <c r="Q58" s="27">
        <f>L58</f>
        <v>0</v>
      </c>
      <c r="W58">
        <f>IF(Source!BI26&lt;=1,H54+H56+H57, 0)</f>
        <v>18031.22</v>
      </c>
      <c r="X58">
        <f>IF(Source!BI26=2,H54+H56+H57, 0)</f>
        <v>0</v>
      </c>
      <c r="Y58">
        <f>IF(Source!BI26=3,H54+H56+H57, 0)</f>
        <v>0</v>
      </c>
      <c r="Z58">
        <f>IF(Source!BI26=4,H54+H56+H57, 0)</f>
        <v>0</v>
      </c>
    </row>
    <row r="59" spans="1:26" ht="41.4">
      <c r="A59" s="54" t="str">
        <f>Source!E27</f>
        <v>4</v>
      </c>
      <c r="B59" s="55" t="str">
        <f>Source!F27</f>
        <v>01-02-057-2</v>
      </c>
      <c r="C59" s="55" t="str">
        <f>Source!G27</f>
        <v>Разработка грунта вручную в траншеях глубиной до 2 м без креплений с откосами, группа грунтов 2</v>
      </c>
      <c r="D59" s="35" t="str">
        <f>Source!H27</f>
        <v>100 м3 грунта</v>
      </c>
      <c r="E59" s="10">
        <f>Source!I27</f>
        <v>0.93840999999999997</v>
      </c>
      <c r="F59" s="104">
        <f>Source!AL27+Source!AM27+Source!AO27</f>
        <v>1122.6600000000001</v>
      </c>
      <c r="G59" s="37"/>
      <c r="H59" s="38"/>
      <c r="I59" s="37" t="str">
        <f>Source!BO27</f>
        <v>01-02-057-2</v>
      </c>
      <c r="J59" s="37"/>
      <c r="K59" s="38"/>
      <c r="L59" s="39"/>
      <c r="S59">
        <f>ROUND((Source!FX27/100)*((ROUND(Source!AF27*Source!I27, 2)+ROUND(Source!AE27*Source!I27, 2))), 2)</f>
        <v>843.06</v>
      </c>
      <c r="T59">
        <f>Source!X27</f>
        <v>14863.28</v>
      </c>
      <c r="U59">
        <f>ROUND((Source!FY27/100)*((ROUND(Source!AF27*Source!I27, 2)+ROUND(Source!AE27*Source!I27, 2))), 2)</f>
        <v>474.22</v>
      </c>
      <c r="V59">
        <f>Source!Y27</f>
        <v>8360.6</v>
      </c>
    </row>
    <row r="60" spans="1:26" ht="26.4">
      <c r="C60" s="26" t="str">
        <f>"Объем: "&amp;Source!I27&amp;"=(1133*"&amp;"0,71+"&amp;"203*"&amp;"0,66)*"&amp;"0,1/"&amp;"100"</f>
        <v>Объем: 0,93841=(1133*0,71+203*0,66)*0,1/100</v>
      </c>
    </row>
    <row r="61" spans="1:26" ht="14.4">
      <c r="A61" s="54"/>
      <c r="B61" s="55"/>
      <c r="C61" s="55" t="s">
        <v>1158</v>
      </c>
      <c r="D61" s="35"/>
      <c r="E61" s="10"/>
      <c r="F61" s="104">
        <f>Source!AO27</f>
        <v>1122.6600000000001</v>
      </c>
      <c r="G61" s="37" t="str">
        <f>Source!DG27</f>
        <v/>
      </c>
      <c r="H61" s="38">
        <f>ROUND(Source!AF27*Source!I27, 2)</f>
        <v>1053.83</v>
      </c>
      <c r="I61" s="37"/>
      <c r="J61" s="37">
        <f>IF(Source!BA27&lt;&gt; 0, Source!BA27, 1)</f>
        <v>17.63</v>
      </c>
      <c r="K61" s="38">
        <f>Source!S27</f>
        <v>18579.099999999999</v>
      </c>
      <c r="L61" s="39"/>
      <c r="R61">
        <f>H61</f>
        <v>1053.83</v>
      </c>
    </row>
    <row r="62" spans="1:26" ht="14.4">
      <c r="A62" s="54"/>
      <c r="B62" s="55"/>
      <c r="C62" s="55" t="s">
        <v>1159</v>
      </c>
      <c r="D62" s="35" t="s">
        <v>1160</v>
      </c>
      <c r="E62" s="10">
        <f>Source!BZ27</f>
        <v>80</v>
      </c>
      <c r="F62" s="105"/>
      <c r="G62" s="37"/>
      <c r="H62" s="38">
        <f>SUM(S59:S64)</f>
        <v>843.06</v>
      </c>
      <c r="I62" s="40"/>
      <c r="J62" s="33">
        <f>Source!AT27</f>
        <v>80</v>
      </c>
      <c r="K62" s="38">
        <f>SUM(T59:T64)</f>
        <v>14863.28</v>
      </c>
      <c r="L62" s="39"/>
    </row>
    <row r="63" spans="1:26" ht="14.4">
      <c r="A63" s="54"/>
      <c r="B63" s="55"/>
      <c r="C63" s="55" t="s">
        <v>1161</v>
      </c>
      <c r="D63" s="35" t="s">
        <v>1160</v>
      </c>
      <c r="E63" s="10">
        <f>Source!CA27</f>
        <v>45</v>
      </c>
      <c r="F63" s="105"/>
      <c r="G63" s="37"/>
      <c r="H63" s="38">
        <f>SUM(U59:U64)</f>
        <v>474.22</v>
      </c>
      <c r="I63" s="40"/>
      <c r="J63" s="33">
        <f>Source!AU27</f>
        <v>45</v>
      </c>
      <c r="K63" s="38">
        <f>SUM(V59:V64)</f>
        <v>8360.6</v>
      </c>
      <c r="L63" s="39"/>
    </row>
    <row r="64" spans="1:26" ht="14.4">
      <c r="A64" s="56"/>
      <c r="B64" s="57"/>
      <c r="C64" s="57" t="s">
        <v>1162</v>
      </c>
      <c r="D64" s="41" t="s">
        <v>1163</v>
      </c>
      <c r="E64" s="42">
        <f>Source!AQ27</f>
        <v>154</v>
      </c>
      <c r="F64" s="106"/>
      <c r="G64" s="44" t="str">
        <f>Source!DI27</f>
        <v/>
      </c>
      <c r="H64" s="45"/>
      <c r="I64" s="44"/>
      <c r="J64" s="44"/>
      <c r="K64" s="45"/>
      <c r="L64" s="46">
        <f>Source!U27</f>
        <v>144.51514</v>
      </c>
    </row>
    <row r="65" spans="1:26" ht="13.8">
      <c r="G65" s="94">
        <f>H61+H62+H63</f>
        <v>2371.1099999999997</v>
      </c>
      <c r="H65" s="94"/>
      <c r="J65" s="94">
        <f>K61+K62+K63</f>
        <v>41802.979999999996</v>
      </c>
      <c r="K65" s="94"/>
      <c r="L65" s="47">
        <f>Source!U27</f>
        <v>144.51514</v>
      </c>
      <c r="O65" s="27">
        <f>G65</f>
        <v>2371.1099999999997</v>
      </c>
      <c r="P65" s="27">
        <f>J65</f>
        <v>41802.979999999996</v>
      </c>
      <c r="Q65" s="27">
        <f>L65</f>
        <v>144.51514</v>
      </c>
      <c r="W65">
        <f>IF(Source!BI27&lt;=1,H61+H62+H63, 0)</f>
        <v>2371.1099999999997</v>
      </c>
      <c r="X65">
        <f>IF(Source!BI27=2,H61+H62+H63, 0)</f>
        <v>0</v>
      </c>
      <c r="Y65">
        <f>IF(Source!BI27=3,H61+H62+H63, 0)</f>
        <v>0</v>
      </c>
      <c r="Z65">
        <f>IF(Source!BI27=4,H61+H62+H63, 0)</f>
        <v>0</v>
      </c>
    </row>
    <row r="66" spans="1:26" ht="43.2">
      <c r="A66" s="54" t="str">
        <f>Source!E28</f>
        <v>5</v>
      </c>
      <c r="B66" s="55" t="str">
        <f>Source!F28</f>
        <v>23-01-001-1</v>
      </c>
      <c r="C66" s="55" t="str">
        <f>Source!G28</f>
        <v>Устройство основания под трубопроводы из мелкого грунта</v>
      </c>
      <c r="D66" s="35" t="str">
        <f>Source!H28</f>
        <v>10 м3 основания</v>
      </c>
      <c r="E66" s="10">
        <f>Source!I28</f>
        <v>9.3800000000000008</v>
      </c>
      <c r="F66" s="104">
        <f>Source!AL28+Source!AM28+Source!AO28</f>
        <v>823.36</v>
      </c>
      <c r="G66" s="37"/>
      <c r="H66" s="38"/>
      <c r="I66" s="37" t="str">
        <f>Source!BO28</f>
        <v>23-01-001-1</v>
      </c>
      <c r="J66" s="37"/>
      <c r="K66" s="38"/>
      <c r="L66" s="39"/>
      <c r="S66">
        <f>ROUND((Source!FX28/100)*((ROUND(Source!AF28*Source!I28, 2)+ROUND(Source!AE28*Source!I28, 2))), 2)</f>
        <v>987.71</v>
      </c>
      <c r="T66">
        <f>Source!X28</f>
        <v>17413.400000000001</v>
      </c>
      <c r="U66">
        <f>ROUND((Source!FY28/100)*((ROUND(Source!AF28*Source!I28, 2)+ROUND(Source!AE28*Source!I28, 2))), 2)</f>
        <v>676.2</v>
      </c>
      <c r="V66">
        <f>Source!Y28</f>
        <v>11921.48</v>
      </c>
    </row>
    <row r="67" spans="1:26" ht="14.4">
      <c r="A67" s="54"/>
      <c r="B67" s="55"/>
      <c r="C67" s="55" t="s">
        <v>1158</v>
      </c>
      <c r="D67" s="35"/>
      <c r="E67" s="10"/>
      <c r="F67" s="104">
        <f>Source!AO28</f>
        <v>77.83</v>
      </c>
      <c r="G67" s="37" t="str">
        <f>Source!DG28</f>
        <v/>
      </c>
      <c r="H67" s="38">
        <f>ROUND(Source!AF28*Source!I28, 2)</f>
        <v>731.64</v>
      </c>
      <c r="I67" s="37"/>
      <c r="J67" s="37">
        <f>IF(Source!BA28&lt;&gt; 0, Source!BA28, 1)</f>
        <v>17.63</v>
      </c>
      <c r="K67" s="38">
        <f>Source!S28</f>
        <v>12898.81</v>
      </c>
      <c r="L67" s="39"/>
      <c r="R67">
        <f>H67</f>
        <v>731.64</v>
      </c>
    </row>
    <row r="68" spans="1:26" ht="14.4">
      <c r="A68" s="54"/>
      <c r="B68" s="55"/>
      <c r="C68" s="55" t="s">
        <v>549</v>
      </c>
      <c r="D68" s="35"/>
      <c r="E68" s="10"/>
      <c r="F68" s="104">
        <f>Source!AM28</f>
        <v>30.53</v>
      </c>
      <c r="G68" s="37" t="str">
        <f>Source!DE28</f>
        <v/>
      </c>
      <c r="H68" s="38">
        <f>ROUND(Source!AD28*Source!I28, 2)</f>
        <v>281.39999999999998</v>
      </c>
      <c r="I68" s="37"/>
      <c r="J68" s="37">
        <f>IF(Source!BB28&lt;&gt; 0, Source!BB28, 1)</f>
        <v>6.99</v>
      </c>
      <c r="K68" s="38">
        <f>Source!Q28</f>
        <v>1966.99</v>
      </c>
      <c r="L68" s="39"/>
    </row>
    <row r="69" spans="1:26" ht="14.4">
      <c r="A69" s="54"/>
      <c r="B69" s="55"/>
      <c r="C69" s="55" t="s">
        <v>1164</v>
      </c>
      <c r="D69" s="35"/>
      <c r="E69" s="10"/>
      <c r="F69" s="104">
        <f>Source!AN28</f>
        <v>3.15</v>
      </c>
      <c r="G69" s="37" t="str">
        <f>Source!DF28</f>
        <v/>
      </c>
      <c r="H69" s="48">
        <f>ROUND(Source!AE28*Source!I28, 2)</f>
        <v>28.14</v>
      </c>
      <c r="I69" s="37"/>
      <c r="J69" s="37">
        <f>IF(Source!BS28&lt;&gt; 0, Source!BS28, 1)</f>
        <v>17.63</v>
      </c>
      <c r="K69" s="48">
        <f>Source!R28</f>
        <v>496.11</v>
      </c>
      <c r="L69" s="39"/>
      <c r="R69">
        <f>H69</f>
        <v>28.14</v>
      </c>
    </row>
    <row r="70" spans="1:26" ht="14.4">
      <c r="A70" s="54"/>
      <c r="B70" s="55"/>
      <c r="C70" s="55" t="s">
        <v>1165</v>
      </c>
      <c r="D70" s="35"/>
      <c r="E70" s="10"/>
      <c r="F70" s="104">
        <f>Source!AL28</f>
        <v>715</v>
      </c>
      <c r="G70" s="37" t="str">
        <f>Source!DD28</f>
        <v/>
      </c>
      <c r="H70" s="38">
        <f>ROUND(Source!AC28*Source!I28, 2)</f>
        <v>6706.7</v>
      </c>
      <c r="I70" s="37"/>
      <c r="J70" s="37">
        <f>IF(Source!BC28&lt;&gt; 0, Source!BC28, 1)</f>
        <v>7.44</v>
      </c>
      <c r="K70" s="38">
        <f>Source!P28</f>
        <v>49897.85</v>
      </c>
      <c r="L70" s="39"/>
    </row>
    <row r="71" spans="1:26" ht="14.4">
      <c r="A71" s="54"/>
      <c r="B71" s="55"/>
      <c r="C71" s="55" t="s">
        <v>1159</v>
      </c>
      <c r="D71" s="35" t="s">
        <v>1160</v>
      </c>
      <c r="E71" s="10">
        <f>Source!BZ28</f>
        <v>130</v>
      </c>
      <c r="F71" s="105"/>
      <c r="G71" s="37"/>
      <c r="H71" s="38">
        <f>SUM(S66:S73)</f>
        <v>987.71</v>
      </c>
      <c r="I71" s="40"/>
      <c r="J71" s="33">
        <f>Source!AT28</f>
        <v>130</v>
      </c>
      <c r="K71" s="38">
        <f>SUM(T66:T73)</f>
        <v>17413.400000000001</v>
      </c>
      <c r="L71" s="39"/>
    </row>
    <row r="72" spans="1:26" ht="14.4">
      <c r="A72" s="54"/>
      <c r="B72" s="55"/>
      <c r="C72" s="55" t="s">
        <v>1161</v>
      </c>
      <c r="D72" s="35" t="s">
        <v>1160</v>
      </c>
      <c r="E72" s="10">
        <f>Source!CA28</f>
        <v>89</v>
      </c>
      <c r="F72" s="105"/>
      <c r="G72" s="37"/>
      <c r="H72" s="38">
        <f>SUM(U66:U73)</f>
        <v>676.2</v>
      </c>
      <c r="I72" s="40"/>
      <c r="J72" s="33">
        <f>Source!AU28</f>
        <v>89</v>
      </c>
      <c r="K72" s="38">
        <f>SUM(V66:V73)</f>
        <v>11921.48</v>
      </c>
      <c r="L72" s="39"/>
    </row>
    <row r="73" spans="1:26" ht="14.4">
      <c r="A73" s="56"/>
      <c r="B73" s="57"/>
      <c r="C73" s="57" t="s">
        <v>1162</v>
      </c>
      <c r="D73" s="41" t="s">
        <v>1163</v>
      </c>
      <c r="E73" s="42">
        <f>Source!AQ28</f>
        <v>10.199999999999999</v>
      </c>
      <c r="F73" s="106"/>
      <c r="G73" s="44" t="str">
        <f>Source!DI28</f>
        <v/>
      </c>
      <c r="H73" s="45"/>
      <c r="I73" s="44"/>
      <c r="J73" s="44"/>
      <c r="K73" s="45"/>
      <c r="L73" s="46">
        <f>Source!U28</f>
        <v>95.676000000000002</v>
      </c>
    </row>
    <row r="74" spans="1:26" ht="13.8">
      <c r="G74" s="94">
        <f>H67+H68+H70+H71+H72</f>
        <v>9383.6500000000015</v>
      </c>
      <c r="H74" s="94"/>
      <c r="J74" s="94">
        <f>K67+K68+K70+K71+K72</f>
        <v>94098.529999999984</v>
      </c>
      <c r="K74" s="94"/>
      <c r="L74" s="47">
        <f>Source!U28</f>
        <v>95.676000000000002</v>
      </c>
      <c r="O74" s="27">
        <f>G74</f>
        <v>9383.6500000000015</v>
      </c>
      <c r="P74" s="27">
        <f>J74</f>
        <v>94098.529999999984</v>
      </c>
      <c r="Q74" s="27">
        <f>L74</f>
        <v>95.676000000000002</v>
      </c>
      <c r="W74">
        <f>IF(Source!BI28&lt;=1,H67+H68+H70+H71+H72, 0)</f>
        <v>9383.6500000000015</v>
      </c>
      <c r="X74">
        <f>IF(Source!BI28=2,H67+H68+H70+H71+H72, 0)</f>
        <v>0</v>
      </c>
      <c r="Y74">
        <f>IF(Source!BI28=3,H67+H68+H70+H71+H72, 0)</f>
        <v>0</v>
      </c>
      <c r="Z74">
        <f>IF(Source!BI28=4,H67+H68+H70+H71+H72, 0)</f>
        <v>0</v>
      </c>
    </row>
    <row r="75" spans="1:26" ht="28.8">
      <c r="A75" s="54" t="str">
        <f>Source!E29</f>
        <v>6</v>
      </c>
      <c r="B75" s="55" t="str">
        <f>Source!F29</f>
        <v>01-02-061-1</v>
      </c>
      <c r="C75" s="55" t="str">
        <f>Source!G29</f>
        <v>Засыпка вручную траншей, пазух котлованов и ям, группа грунтов 1</v>
      </c>
      <c r="D75" s="35" t="str">
        <f>Source!H29</f>
        <v>100 м3 грунта</v>
      </c>
      <c r="E75" s="10">
        <f>Source!I29</f>
        <v>1.8759999999999999</v>
      </c>
      <c r="F75" s="104">
        <f>Source!AL29+Source!AM29+Source!AO29</f>
        <v>620.39</v>
      </c>
      <c r="G75" s="37"/>
      <c r="H75" s="38"/>
      <c r="I75" s="37" t="str">
        <f>Source!BO29</f>
        <v>01-02-061-1</v>
      </c>
      <c r="J75" s="37"/>
      <c r="K75" s="38"/>
      <c r="L75" s="39"/>
      <c r="S75">
        <f>ROUND((Source!FX29/100)*((ROUND(Source!AF29*Source!I29, 2)+ROUND(Source!AE29*Source!I29, 2))), 2)</f>
        <v>930.5</v>
      </c>
      <c r="T75">
        <f>Source!X29</f>
        <v>16404.650000000001</v>
      </c>
      <c r="U75">
        <f>ROUND((Source!FY29/100)*((ROUND(Source!AF29*Source!I29, 2)+ROUND(Source!AE29*Source!I29, 2))), 2)</f>
        <v>523.4</v>
      </c>
      <c r="V75">
        <f>Source!Y29</f>
        <v>9227.61</v>
      </c>
    </row>
    <row r="76" spans="1:26">
      <c r="C76" s="26" t="str">
        <f>"Объем: "&amp;Source!I29&amp;"="&amp;Source!I28&amp;"*"&amp;"0,2"</f>
        <v>Объем: 1,876=9,38*0,2</v>
      </c>
    </row>
    <row r="77" spans="1:26" ht="14.4">
      <c r="A77" s="54"/>
      <c r="B77" s="55"/>
      <c r="C77" s="55" t="s">
        <v>1158</v>
      </c>
      <c r="D77" s="35"/>
      <c r="E77" s="10"/>
      <c r="F77" s="104">
        <f>Source!AO29</f>
        <v>620.39</v>
      </c>
      <c r="G77" s="37" t="str">
        <f>Source!DG29</f>
        <v/>
      </c>
      <c r="H77" s="38">
        <f>ROUND(Source!AF29*Source!I29, 2)</f>
        <v>1163.1199999999999</v>
      </c>
      <c r="I77" s="37"/>
      <c r="J77" s="37">
        <f>IF(Source!BA29&lt;&gt; 0, Source!BA29, 1)</f>
        <v>17.63</v>
      </c>
      <c r="K77" s="38">
        <f>Source!S29</f>
        <v>20505.810000000001</v>
      </c>
      <c r="L77" s="39"/>
      <c r="R77">
        <f>H77</f>
        <v>1163.1199999999999</v>
      </c>
    </row>
    <row r="78" spans="1:26" ht="14.4">
      <c r="A78" s="54"/>
      <c r="B78" s="55"/>
      <c r="C78" s="55" t="s">
        <v>1159</v>
      </c>
      <c r="D78" s="35" t="s">
        <v>1160</v>
      </c>
      <c r="E78" s="10">
        <f>Source!BZ29</f>
        <v>80</v>
      </c>
      <c r="F78" s="105"/>
      <c r="G78" s="37"/>
      <c r="H78" s="38">
        <f>SUM(S75:S80)</f>
        <v>930.5</v>
      </c>
      <c r="I78" s="40"/>
      <c r="J78" s="33">
        <f>Source!AT29</f>
        <v>80</v>
      </c>
      <c r="K78" s="38">
        <f>SUM(T75:T80)</f>
        <v>16404.650000000001</v>
      </c>
      <c r="L78" s="39"/>
    </row>
    <row r="79" spans="1:26" ht="14.4">
      <c r="A79" s="54"/>
      <c r="B79" s="55"/>
      <c r="C79" s="55" t="s">
        <v>1161</v>
      </c>
      <c r="D79" s="35" t="s">
        <v>1160</v>
      </c>
      <c r="E79" s="10">
        <f>Source!CA29</f>
        <v>45</v>
      </c>
      <c r="F79" s="105"/>
      <c r="G79" s="37"/>
      <c r="H79" s="38">
        <f>SUM(U75:U80)</f>
        <v>523.4</v>
      </c>
      <c r="I79" s="40"/>
      <c r="J79" s="33">
        <f>Source!AU29</f>
        <v>45</v>
      </c>
      <c r="K79" s="38">
        <f>SUM(V75:V80)</f>
        <v>9227.61</v>
      </c>
      <c r="L79" s="39"/>
    </row>
    <row r="80" spans="1:26" ht="14.4">
      <c r="A80" s="56"/>
      <c r="B80" s="57"/>
      <c r="C80" s="57" t="s">
        <v>1162</v>
      </c>
      <c r="D80" s="41" t="s">
        <v>1163</v>
      </c>
      <c r="E80" s="42">
        <f>Source!AQ29</f>
        <v>88.5</v>
      </c>
      <c r="F80" s="106"/>
      <c r="G80" s="44" t="str">
        <f>Source!DI29</f>
        <v/>
      </c>
      <c r="H80" s="45"/>
      <c r="I80" s="44"/>
      <c r="J80" s="44"/>
      <c r="K80" s="45"/>
      <c r="L80" s="46">
        <f>Source!U29</f>
        <v>166.02599999999998</v>
      </c>
    </row>
    <row r="81" spans="1:26" ht="13.8">
      <c r="G81" s="94">
        <f>H77+H78+H79</f>
        <v>2617.02</v>
      </c>
      <c r="H81" s="94"/>
      <c r="J81" s="94">
        <f>K77+K78+K79</f>
        <v>46138.070000000007</v>
      </c>
      <c r="K81" s="94"/>
      <c r="L81" s="47">
        <f>Source!U29</f>
        <v>166.02599999999998</v>
      </c>
      <c r="O81" s="27">
        <f>G81</f>
        <v>2617.02</v>
      </c>
      <c r="P81" s="27">
        <f>J81</f>
        <v>46138.070000000007</v>
      </c>
      <c r="Q81" s="27">
        <f>L81</f>
        <v>166.02599999999998</v>
      </c>
      <c r="W81">
        <f>IF(Source!BI29&lt;=1,H77+H78+H79, 0)</f>
        <v>2617.02</v>
      </c>
      <c r="X81">
        <f>IF(Source!BI29=2,H77+H78+H79, 0)</f>
        <v>0</v>
      </c>
      <c r="Y81">
        <f>IF(Source!BI29=3,H77+H78+H79, 0)</f>
        <v>0</v>
      </c>
      <c r="Z81">
        <f>IF(Source!BI29=4,H77+H78+H79, 0)</f>
        <v>0</v>
      </c>
    </row>
    <row r="82" spans="1:26" ht="27.6">
      <c r="A82" s="54" t="str">
        <f>Source!E30</f>
        <v>7</v>
      </c>
      <c r="B82" s="55" t="str">
        <f>Source!F30</f>
        <v>408-0122</v>
      </c>
      <c r="C82" s="55" t="str">
        <f>Source!G30</f>
        <v>Песок природный для строительных работ средний</v>
      </c>
      <c r="D82" s="35" t="str">
        <f>Source!H30</f>
        <v>м3</v>
      </c>
      <c r="E82" s="10">
        <f>Source!I30</f>
        <v>-103.18</v>
      </c>
      <c r="F82" s="104">
        <f>Source!AL30</f>
        <v>65</v>
      </c>
      <c r="G82" s="37" t="str">
        <f>Source!DD30</f>
        <v/>
      </c>
      <c r="H82" s="38">
        <f>ROUND(Source!AC30*Source!I30, 2)</f>
        <v>-6706.7</v>
      </c>
      <c r="I82" s="37" t="str">
        <f>Source!BO30</f>
        <v>408-0122</v>
      </c>
      <c r="J82" s="37">
        <f>IF(Source!BC30&lt;&gt; 0, Source!BC30, 1)</f>
        <v>7.44</v>
      </c>
      <c r="K82" s="38">
        <f>Source!P30</f>
        <v>-49897.85</v>
      </c>
      <c r="L82" s="39"/>
      <c r="S82">
        <f>ROUND((Source!FX30/100)*((ROUND(Source!AF30*Source!I30, 2)+ROUND(Source!AE30*Source!I30, 2))), 2)</f>
        <v>0</v>
      </c>
      <c r="T82">
        <f>Source!X30</f>
        <v>0</v>
      </c>
      <c r="U82">
        <f>ROUND((Source!FY30/100)*((ROUND(Source!AF30*Source!I30, 2)+ROUND(Source!AE30*Source!I30, 2))), 2)</f>
        <v>0</v>
      </c>
      <c r="V82">
        <f>Source!Y30</f>
        <v>0</v>
      </c>
    </row>
    <row r="83" spans="1:26">
      <c r="A83" s="29"/>
      <c r="B83" s="29"/>
      <c r="C83" s="30" t="str">
        <f>"Объем: "&amp;Source!I30&amp;"="&amp;Source!I29&amp;"*"&amp;"110"</f>
        <v>Объем: -103,18=1,876*110</v>
      </c>
      <c r="D83" s="29"/>
      <c r="E83" s="29"/>
      <c r="F83" s="108"/>
      <c r="G83" s="29"/>
      <c r="H83" s="29"/>
      <c r="I83" s="29"/>
      <c r="J83" s="29"/>
      <c r="K83" s="29"/>
      <c r="L83" s="29"/>
    </row>
    <row r="84" spans="1:26" ht="13.8">
      <c r="G84" s="94">
        <f>H82</f>
        <v>-6706.7</v>
      </c>
      <c r="H84" s="94"/>
      <c r="J84" s="94">
        <f>K82</f>
        <v>-49897.85</v>
      </c>
      <c r="K84" s="94"/>
      <c r="L84" s="47">
        <f>Source!U30</f>
        <v>0</v>
      </c>
      <c r="O84" s="27">
        <f>G84</f>
        <v>-6706.7</v>
      </c>
      <c r="P84" s="27">
        <f>J84</f>
        <v>-49897.85</v>
      </c>
      <c r="Q84" s="27">
        <f>L84</f>
        <v>0</v>
      </c>
      <c r="W84">
        <f>IF(Source!BI30&lt;=1,H82, 0)</f>
        <v>-6706.7</v>
      </c>
      <c r="X84">
        <f>IF(Source!BI30=2,H82, 0)</f>
        <v>0</v>
      </c>
      <c r="Y84">
        <f>IF(Source!BI30=3,H82, 0)</f>
        <v>0</v>
      </c>
      <c r="Z84">
        <f>IF(Source!BI30=4,H82, 0)</f>
        <v>0</v>
      </c>
    </row>
    <row r="85" spans="1:26" ht="55.2">
      <c r="A85" s="54" t="str">
        <f>Source!E31</f>
        <v>8</v>
      </c>
      <c r="B85" s="55" t="str">
        <f>Source!F31</f>
        <v>01-01-033-2</v>
      </c>
      <c r="C85" s="55" t="str">
        <f>Source!G31</f>
        <v>Засыпка траншей и котлованов с перемещением грунта до 5 м бульдозерами мощностью 59 кВт (80 л.с.), группа грунтов 2</v>
      </c>
      <c r="D85" s="35" t="str">
        <f>Source!H31</f>
        <v>1000 м3 грунта</v>
      </c>
      <c r="E85" s="10">
        <f>Source!I31</f>
        <v>3.5806</v>
      </c>
      <c r="F85" s="104">
        <f>Source!AL31+Source!AM31+Source!AO31</f>
        <v>909.09</v>
      </c>
      <c r="G85" s="37"/>
      <c r="H85" s="38"/>
      <c r="I85" s="37" t="str">
        <f>Source!BO31</f>
        <v>01-01-033-2</v>
      </c>
      <c r="J85" s="37"/>
      <c r="K85" s="38"/>
      <c r="L85" s="39"/>
      <c r="S85">
        <f>ROUND((Source!FX31/100)*((ROUND(Source!AF31*Source!I31, 2)+ROUND(Source!AE31*Source!I31, 2))), 2)</f>
        <v>312.95</v>
      </c>
      <c r="T85">
        <f>Source!X31</f>
        <v>5517.21</v>
      </c>
      <c r="U85">
        <f>ROUND((Source!FY31/100)*((ROUND(Source!AF31*Source!I31, 2)+ROUND(Source!AE31*Source!I31, 2))), 2)</f>
        <v>164.71</v>
      </c>
      <c r="V85">
        <f>Source!Y31</f>
        <v>2903.8</v>
      </c>
    </row>
    <row r="86" spans="1:26">
      <c r="C86" s="26" t="str">
        <f>"Объем: "&amp;Source!I31&amp;"=(3768,2-"&amp;"187,6)/"&amp;"1000"</f>
        <v>Объем: 3,5806=(3768,2-187,6)/1000</v>
      </c>
    </row>
    <row r="87" spans="1:26" ht="14.4">
      <c r="A87" s="54"/>
      <c r="B87" s="55"/>
      <c r="C87" s="55" t="s">
        <v>549</v>
      </c>
      <c r="D87" s="35"/>
      <c r="E87" s="10"/>
      <c r="F87" s="104">
        <f>Source!AM31</f>
        <v>909.09</v>
      </c>
      <c r="G87" s="37" t="str">
        <f>Source!DE31</f>
        <v/>
      </c>
      <c r="H87" s="38">
        <f>ROUND(Source!AD31*Source!I31, 2)</f>
        <v>3254.77</v>
      </c>
      <c r="I87" s="37"/>
      <c r="J87" s="37">
        <f>IF(Source!BB31&lt;&gt; 0, Source!BB31, 1)</f>
        <v>6.13</v>
      </c>
      <c r="K87" s="38">
        <f>Source!Q31</f>
        <v>19951.71</v>
      </c>
      <c r="L87" s="39"/>
    </row>
    <row r="88" spans="1:26" ht="14.4">
      <c r="A88" s="54"/>
      <c r="B88" s="55"/>
      <c r="C88" s="55" t="s">
        <v>1164</v>
      </c>
      <c r="D88" s="35"/>
      <c r="E88" s="10"/>
      <c r="F88" s="104">
        <f>Source!AN31</f>
        <v>91.8</v>
      </c>
      <c r="G88" s="37" t="str">
        <f>Source!DF31</f>
        <v/>
      </c>
      <c r="H88" s="48">
        <f>ROUND(Source!AE31*Source!I31, 2)</f>
        <v>329.42</v>
      </c>
      <c r="I88" s="37"/>
      <c r="J88" s="37">
        <f>IF(Source!BS31&lt;&gt; 0, Source!BS31, 1)</f>
        <v>17.63</v>
      </c>
      <c r="K88" s="48">
        <f>Source!R31</f>
        <v>5807.59</v>
      </c>
      <c r="L88" s="39"/>
      <c r="R88">
        <f>H88</f>
        <v>329.42</v>
      </c>
    </row>
    <row r="89" spans="1:26" ht="14.4">
      <c r="A89" s="54"/>
      <c r="B89" s="55"/>
      <c r="C89" s="55" t="s">
        <v>1159</v>
      </c>
      <c r="D89" s="35" t="s">
        <v>1160</v>
      </c>
      <c r="E89" s="10">
        <f>Source!BZ31</f>
        <v>95</v>
      </c>
      <c r="F89" s="105"/>
      <c r="G89" s="37"/>
      <c r="H89" s="38">
        <f>SUM(S85:S90)</f>
        <v>312.95</v>
      </c>
      <c r="I89" s="40"/>
      <c r="J89" s="33">
        <f>Source!AT31</f>
        <v>95</v>
      </c>
      <c r="K89" s="38">
        <f>SUM(T85:T90)</f>
        <v>5517.21</v>
      </c>
      <c r="L89" s="39"/>
    </row>
    <row r="90" spans="1:26" ht="14.4">
      <c r="A90" s="56"/>
      <c r="B90" s="57"/>
      <c r="C90" s="57" t="s">
        <v>1161</v>
      </c>
      <c r="D90" s="41" t="s">
        <v>1160</v>
      </c>
      <c r="E90" s="42">
        <f>Source!CA31</f>
        <v>50</v>
      </c>
      <c r="F90" s="107"/>
      <c r="G90" s="44"/>
      <c r="H90" s="45">
        <f>SUM(U85:U90)</f>
        <v>164.71</v>
      </c>
      <c r="I90" s="49"/>
      <c r="J90" s="34">
        <f>Source!AU31</f>
        <v>50</v>
      </c>
      <c r="K90" s="45">
        <f>SUM(V85:V90)</f>
        <v>2903.8</v>
      </c>
      <c r="L90" s="50"/>
    </row>
    <row r="91" spans="1:26" ht="13.8">
      <c r="G91" s="94">
        <f>H87+H89+H90</f>
        <v>3732.43</v>
      </c>
      <c r="H91" s="94"/>
      <c r="J91" s="94">
        <f>K87+K89+K90</f>
        <v>28372.719999999998</v>
      </c>
      <c r="K91" s="94"/>
      <c r="L91" s="47">
        <f>Source!U31</f>
        <v>0</v>
      </c>
      <c r="O91" s="27">
        <f>G91</f>
        <v>3732.43</v>
      </c>
      <c r="P91" s="27">
        <f>J91</f>
        <v>28372.719999999998</v>
      </c>
      <c r="Q91" s="27">
        <f>L91</f>
        <v>0</v>
      </c>
      <c r="W91">
        <f>IF(Source!BI31&lt;=1,H87+H89+H90, 0)</f>
        <v>3732.43</v>
      </c>
      <c r="X91">
        <f>IF(Source!BI31=2,H87+H89+H90, 0)</f>
        <v>0</v>
      </c>
      <c r="Y91">
        <f>IF(Source!BI31=3,H87+H89+H90, 0)</f>
        <v>0</v>
      </c>
      <c r="Z91">
        <f>IF(Source!BI31=4,H87+H89+H90, 0)</f>
        <v>0</v>
      </c>
    </row>
    <row r="92" spans="1:26" ht="57.6">
      <c r="A92" s="54" t="str">
        <f>Source!E32</f>
        <v>9</v>
      </c>
      <c r="B92" s="55" t="str">
        <f>Source!F32</f>
        <v>01-02-005-1</v>
      </c>
      <c r="C92" s="55" t="str">
        <f>Source!G32</f>
        <v>Уплотнение грунта пневматическими трамбовками, группа грунтов 1-2</v>
      </c>
      <c r="D92" s="35" t="str">
        <f>Source!H32</f>
        <v>100 м3 уплотненного грунта</v>
      </c>
      <c r="E92" s="10">
        <f>Source!I32</f>
        <v>35.805999999999997</v>
      </c>
      <c r="F92" s="104">
        <f>Source!AL32+Source!AM32+Source!AO32</f>
        <v>287.68</v>
      </c>
      <c r="G92" s="37"/>
      <c r="H92" s="38"/>
      <c r="I92" s="37" t="str">
        <f>Source!BO32</f>
        <v>01-02-005-1</v>
      </c>
      <c r="J92" s="37"/>
      <c r="K92" s="38"/>
      <c r="L92" s="39"/>
      <c r="S92">
        <f>ROUND((Source!FX32/100)*((ROUND(Source!AF32*Source!I32, 2)+ROUND(Source!AE32*Source!I32, 2))), 2)</f>
        <v>4319.99</v>
      </c>
      <c r="T92">
        <f>Source!X32</f>
        <v>76161.490000000005</v>
      </c>
      <c r="U92">
        <f>ROUND((Source!FY32/100)*((ROUND(Source!AF32*Source!I32, 2)+ROUND(Source!AE32*Source!I32, 2))), 2)</f>
        <v>2273.6799999999998</v>
      </c>
      <c r="V92">
        <f>Source!Y32</f>
        <v>40085</v>
      </c>
    </row>
    <row r="93" spans="1:26">
      <c r="C93" s="26" t="str">
        <f>"Объем: "&amp;Source!I32&amp;"="&amp;Source!I31&amp;"*"&amp;"10"</f>
        <v>Объем: 35,806=3,5806*10</v>
      </c>
    </row>
    <row r="94" spans="1:26" ht="14.4">
      <c r="A94" s="54"/>
      <c r="B94" s="55"/>
      <c r="C94" s="55" t="s">
        <v>1158</v>
      </c>
      <c r="D94" s="35"/>
      <c r="E94" s="10"/>
      <c r="F94" s="104">
        <f>Source!AO32</f>
        <v>99.86</v>
      </c>
      <c r="G94" s="37" t="str">
        <f>Source!DG32</f>
        <v/>
      </c>
      <c r="H94" s="38">
        <f>ROUND(Source!AF32*Source!I32, 2)</f>
        <v>3580.6</v>
      </c>
      <c r="I94" s="37"/>
      <c r="J94" s="37">
        <f>IF(Source!BA32&lt;&gt; 0, Source!BA32, 1)</f>
        <v>17.63</v>
      </c>
      <c r="K94" s="38">
        <f>Source!S32</f>
        <v>63125.98</v>
      </c>
      <c r="L94" s="39"/>
      <c r="R94">
        <f>H94</f>
        <v>3580.6</v>
      </c>
    </row>
    <row r="95" spans="1:26" ht="14.4">
      <c r="A95" s="54"/>
      <c r="B95" s="55"/>
      <c r="C95" s="55" t="s">
        <v>549</v>
      </c>
      <c r="D95" s="35"/>
      <c r="E95" s="10"/>
      <c r="F95" s="104">
        <f>Source!AM32</f>
        <v>187.82</v>
      </c>
      <c r="G95" s="37" t="str">
        <f>Source!DE32</f>
        <v/>
      </c>
      <c r="H95" s="38">
        <f>ROUND(Source!AD32*Source!I32, 2)</f>
        <v>6695.72</v>
      </c>
      <c r="I95" s="37"/>
      <c r="J95" s="37">
        <f>IF(Source!BB32&lt;&gt; 0, Source!BB32, 1)</f>
        <v>8.09</v>
      </c>
      <c r="K95" s="38">
        <f>Source!Q32</f>
        <v>54168.39</v>
      </c>
      <c r="L95" s="39"/>
    </row>
    <row r="96" spans="1:26" ht="14.4">
      <c r="A96" s="54"/>
      <c r="B96" s="55"/>
      <c r="C96" s="55" t="s">
        <v>1164</v>
      </c>
      <c r="D96" s="35"/>
      <c r="E96" s="10"/>
      <c r="F96" s="104">
        <f>Source!AN32</f>
        <v>27.36</v>
      </c>
      <c r="G96" s="37" t="str">
        <f>Source!DF32</f>
        <v/>
      </c>
      <c r="H96" s="48">
        <f>ROUND(Source!AE32*Source!I32, 2)</f>
        <v>966.76</v>
      </c>
      <c r="I96" s="37"/>
      <c r="J96" s="37">
        <f>IF(Source!BS32&lt;&gt; 0, Source!BS32, 1)</f>
        <v>17.63</v>
      </c>
      <c r="K96" s="48">
        <f>Source!R32</f>
        <v>17044.009999999998</v>
      </c>
      <c r="L96" s="39"/>
      <c r="R96">
        <f>H96</f>
        <v>966.76</v>
      </c>
    </row>
    <row r="97" spans="1:26" ht="14.4">
      <c r="A97" s="54"/>
      <c r="B97" s="55"/>
      <c r="C97" s="55" t="s">
        <v>1159</v>
      </c>
      <c r="D97" s="35" t="s">
        <v>1160</v>
      </c>
      <c r="E97" s="10">
        <f>Source!BZ32</f>
        <v>95</v>
      </c>
      <c r="F97" s="105"/>
      <c r="G97" s="37"/>
      <c r="H97" s="38">
        <f>SUM(S92:S99)</f>
        <v>4319.99</v>
      </c>
      <c r="I97" s="40"/>
      <c r="J97" s="33">
        <f>Source!AT32</f>
        <v>95</v>
      </c>
      <c r="K97" s="38">
        <f>SUM(T92:T99)</f>
        <v>76161.490000000005</v>
      </c>
      <c r="L97" s="39"/>
    </row>
    <row r="98" spans="1:26" ht="14.4">
      <c r="A98" s="54"/>
      <c r="B98" s="55"/>
      <c r="C98" s="55" t="s">
        <v>1161</v>
      </c>
      <c r="D98" s="35" t="s">
        <v>1160</v>
      </c>
      <c r="E98" s="10">
        <f>Source!CA32</f>
        <v>50</v>
      </c>
      <c r="F98" s="105"/>
      <c r="G98" s="37"/>
      <c r="H98" s="38">
        <f>SUM(U92:U99)</f>
        <v>2273.6799999999998</v>
      </c>
      <c r="I98" s="40"/>
      <c r="J98" s="33">
        <f>Source!AU32</f>
        <v>50</v>
      </c>
      <c r="K98" s="38">
        <f>SUM(V92:V99)</f>
        <v>40085</v>
      </c>
      <c r="L98" s="39"/>
    </row>
    <row r="99" spans="1:26" ht="14.4">
      <c r="A99" s="56"/>
      <c r="B99" s="57"/>
      <c r="C99" s="57" t="s">
        <v>1162</v>
      </c>
      <c r="D99" s="41" t="s">
        <v>1163</v>
      </c>
      <c r="E99" s="42">
        <f>Source!AQ32</f>
        <v>12.53</v>
      </c>
      <c r="F99" s="106"/>
      <c r="G99" s="44" t="str">
        <f>Source!DI32</f>
        <v/>
      </c>
      <c r="H99" s="45"/>
      <c r="I99" s="44"/>
      <c r="J99" s="44"/>
      <c r="K99" s="45"/>
      <c r="L99" s="46">
        <f>Source!U32</f>
        <v>448.64917999999994</v>
      </c>
    </row>
    <row r="100" spans="1:26" ht="13.8">
      <c r="G100" s="94">
        <f>H94+H95+H97+H98</f>
        <v>16869.989999999998</v>
      </c>
      <c r="H100" s="94"/>
      <c r="J100" s="94">
        <f>K94+K95+K97+K98</f>
        <v>233540.86</v>
      </c>
      <c r="K100" s="94"/>
      <c r="L100" s="47">
        <f>Source!U32</f>
        <v>448.64917999999994</v>
      </c>
      <c r="O100" s="27">
        <f>G100</f>
        <v>16869.989999999998</v>
      </c>
      <c r="P100" s="27">
        <f>J100</f>
        <v>233540.86</v>
      </c>
      <c r="Q100" s="27">
        <f>L100</f>
        <v>448.64917999999994</v>
      </c>
      <c r="W100">
        <f>IF(Source!BI32&lt;=1,H94+H95+H97+H98, 0)</f>
        <v>16869.989999999998</v>
      </c>
      <c r="X100">
        <f>IF(Source!BI32=2,H94+H95+H97+H98, 0)</f>
        <v>0</v>
      </c>
      <c r="Y100">
        <f>IF(Source!BI32=3,H94+H95+H97+H98, 0)</f>
        <v>0</v>
      </c>
      <c r="Z100">
        <f>IF(Source!BI32=4,H94+H95+H97+H98, 0)</f>
        <v>0</v>
      </c>
    </row>
    <row r="101" spans="1:26" ht="55.2">
      <c r="A101" s="54" t="str">
        <f>Source!E33</f>
        <v>10</v>
      </c>
      <c r="B101" s="55" t="str">
        <f>Source!F33</f>
        <v>24-02-031-1</v>
      </c>
      <c r="C101" s="55" t="str">
        <f>Source!G33</f>
        <v>Укладка газопроводов из полиэтиленовых труб в траншею со стационарно установленного барабана, диаметр газопровода 63 мм</v>
      </c>
      <c r="D101" s="35" t="str">
        <f>Source!H33</f>
        <v>100 м укладки</v>
      </c>
      <c r="E101" s="10">
        <f>Source!I33</f>
        <v>2.0299999999999998</v>
      </c>
      <c r="F101" s="104">
        <f>Source!AL33+Source!AM33+Source!AO33</f>
        <v>2521.09</v>
      </c>
      <c r="G101" s="37"/>
      <c r="H101" s="38"/>
      <c r="I101" s="37" t="str">
        <f>Source!BO33</f>
        <v>24-02-031-1</v>
      </c>
      <c r="J101" s="37"/>
      <c r="K101" s="38"/>
      <c r="L101" s="39"/>
      <c r="S101">
        <f>ROUND((Source!FX33/100)*((ROUND(Source!AF33*Source!I33, 2)+ROUND(Source!AE33*Source!I33, 2))), 2)</f>
        <v>150.41999999999999</v>
      </c>
      <c r="T101">
        <f>Source!X33</f>
        <v>2651.96</v>
      </c>
      <c r="U101">
        <f>ROUND((Source!FY33/100)*((ROUND(Source!AF33*Source!I33, 2)+ROUND(Source!AE33*Source!I33, 2))), 2)</f>
        <v>102.98</v>
      </c>
      <c r="V101">
        <f>Source!Y33</f>
        <v>1815.57</v>
      </c>
    </row>
    <row r="102" spans="1:26" ht="14.4">
      <c r="A102" s="54"/>
      <c r="B102" s="55"/>
      <c r="C102" s="55" t="s">
        <v>1158</v>
      </c>
      <c r="D102" s="35"/>
      <c r="E102" s="10"/>
      <c r="F102" s="104">
        <f>Source!AO33</f>
        <v>56.72</v>
      </c>
      <c r="G102" s="37" t="str">
        <f>Source!DG33</f>
        <v/>
      </c>
      <c r="H102" s="38">
        <f>ROUND(Source!AF33*Source!I33, 2)</f>
        <v>115.71</v>
      </c>
      <c r="I102" s="37"/>
      <c r="J102" s="37">
        <f>IF(Source!BA33&lt;&gt; 0, Source!BA33, 1)</f>
        <v>17.63</v>
      </c>
      <c r="K102" s="38">
        <f>Source!S33</f>
        <v>2039.97</v>
      </c>
      <c r="L102" s="39"/>
      <c r="R102">
        <f>H102</f>
        <v>115.71</v>
      </c>
    </row>
    <row r="103" spans="1:26" ht="14.4">
      <c r="A103" s="54"/>
      <c r="B103" s="55"/>
      <c r="C103" s="55" t="s">
        <v>549</v>
      </c>
      <c r="D103" s="35"/>
      <c r="E103" s="10"/>
      <c r="F103" s="104">
        <f>Source!AM33</f>
        <v>60.32</v>
      </c>
      <c r="G103" s="37" t="str">
        <f>Source!DE33</f>
        <v/>
      </c>
      <c r="H103" s="38">
        <f>ROUND(Source!AD33*Source!I33, 2)</f>
        <v>121.8</v>
      </c>
      <c r="I103" s="37"/>
      <c r="J103" s="37">
        <f>IF(Source!BB33&lt;&gt; 0, Source!BB33, 1)</f>
        <v>1.98</v>
      </c>
      <c r="K103" s="38">
        <f>Source!Q33</f>
        <v>241.16</v>
      </c>
      <c r="L103" s="39"/>
    </row>
    <row r="104" spans="1:26" ht="14.4">
      <c r="A104" s="54"/>
      <c r="B104" s="55"/>
      <c r="C104" s="55" t="s">
        <v>1165</v>
      </c>
      <c r="D104" s="35"/>
      <c r="E104" s="10"/>
      <c r="F104" s="104">
        <f>Source!AL33</f>
        <v>2404.0500000000002</v>
      </c>
      <c r="G104" s="37" t="str">
        <f>Source!DD33</f>
        <v/>
      </c>
      <c r="H104" s="38">
        <f>ROUND(Source!AC33*Source!I33, 2)</f>
        <v>4880.12</v>
      </c>
      <c r="I104" s="37"/>
      <c r="J104" s="37">
        <f>IF(Source!BC33&lt;&gt; 0, Source!BC33, 1)</f>
        <v>3.06</v>
      </c>
      <c r="K104" s="38">
        <f>Source!P33</f>
        <v>14933.17</v>
      </c>
      <c r="L104" s="39"/>
    </row>
    <row r="105" spans="1:26" ht="14.4">
      <c r="A105" s="54"/>
      <c r="B105" s="55"/>
      <c r="C105" s="55" t="s">
        <v>1159</v>
      </c>
      <c r="D105" s="35" t="s">
        <v>1160</v>
      </c>
      <c r="E105" s="10">
        <f>Source!BZ33</f>
        <v>130</v>
      </c>
      <c r="F105" s="105"/>
      <c r="G105" s="37"/>
      <c r="H105" s="38">
        <f>SUM(S101:S107)</f>
        <v>150.41999999999999</v>
      </c>
      <c r="I105" s="40"/>
      <c r="J105" s="33">
        <f>Source!AT33</f>
        <v>130</v>
      </c>
      <c r="K105" s="38">
        <f>SUM(T101:T107)</f>
        <v>2651.96</v>
      </c>
      <c r="L105" s="39"/>
    </row>
    <row r="106" spans="1:26" ht="14.4">
      <c r="A106" s="54"/>
      <c r="B106" s="55"/>
      <c r="C106" s="55" t="s">
        <v>1161</v>
      </c>
      <c r="D106" s="35" t="s">
        <v>1160</v>
      </c>
      <c r="E106" s="10">
        <f>Source!CA33</f>
        <v>89</v>
      </c>
      <c r="F106" s="105"/>
      <c r="G106" s="37"/>
      <c r="H106" s="38">
        <f>SUM(U101:U107)</f>
        <v>102.98</v>
      </c>
      <c r="I106" s="40"/>
      <c r="J106" s="33">
        <f>Source!AU33</f>
        <v>89</v>
      </c>
      <c r="K106" s="38">
        <f>SUM(V101:V107)</f>
        <v>1815.57</v>
      </c>
      <c r="L106" s="39"/>
    </row>
    <row r="107" spans="1:26" ht="14.4">
      <c r="A107" s="56"/>
      <c r="B107" s="57"/>
      <c r="C107" s="57" t="s">
        <v>1162</v>
      </c>
      <c r="D107" s="41" t="s">
        <v>1163</v>
      </c>
      <c r="E107" s="42">
        <f>Source!AQ33</f>
        <v>5.7</v>
      </c>
      <c r="F107" s="106"/>
      <c r="G107" s="44" t="str">
        <f>Source!DI33</f>
        <v/>
      </c>
      <c r="H107" s="45"/>
      <c r="I107" s="44"/>
      <c r="J107" s="44"/>
      <c r="K107" s="45"/>
      <c r="L107" s="46">
        <f>Source!U33</f>
        <v>11.571</v>
      </c>
    </row>
    <row r="108" spans="1:26" ht="13.8">
      <c r="G108" s="94">
        <f>H102+H103+H104+H105+H106</f>
        <v>5371.03</v>
      </c>
      <c r="H108" s="94"/>
      <c r="J108" s="94">
        <f>K102+K103+K104+K105+K106</f>
        <v>21681.829999999998</v>
      </c>
      <c r="K108" s="94"/>
      <c r="L108" s="47">
        <f>Source!U33</f>
        <v>11.571</v>
      </c>
      <c r="O108" s="27">
        <f>G108</f>
        <v>5371.03</v>
      </c>
      <c r="P108" s="27">
        <f>J108</f>
        <v>21681.829999999998</v>
      </c>
      <c r="Q108" s="27">
        <f>L108</f>
        <v>11.571</v>
      </c>
      <c r="W108">
        <f>IF(Source!BI33&lt;=1,H102+H103+H104+H105+H106, 0)</f>
        <v>5371.03</v>
      </c>
      <c r="X108">
        <f>IF(Source!BI33=2,H102+H103+H104+H105+H106, 0)</f>
        <v>0</v>
      </c>
      <c r="Y108">
        <f>IF(Source!BI33=3,H102+H103+H104+H105+H106, 0)</f>
        <v>0</v>
      </c>
      <c r="Z108">
        <f>IF(Source!BI33=4,H102+H103+H104+H105+H106, 0)</f>
        <v>0</v>
      </c>
    </row>
    <row r="109" spans="1:26" ht="41.4">
      <c r="A109" s="56" t="str">
        <f>Source!E34</f>
        <v>11</v>
      </c>
      <c r="B109" s="57" t="str">
        <f>Source!F34</f>
        <v>507-0592</v>
      </c>
      <c r="C109" s="57" t="str">
        <f>Source!G34</f>
        <v>Трубы напорные из полиэтилена низкого давления среднего типа, наружным диаметром 63 мм</v>
      </c>
      <c r="D109" s="41" t="str">
        <f>Source!H34</f>
        <v>10 м</v>
      </c>
      <c r="E109" s="42">
        <f>Source!I34</f>
        <v>-20.299999999999997</v>
      </c>
      <c r="F109" s="106">
        <f>Source!AL34</f>
        <v>240.36</v>
      </c>
      <c r="G109" s="44" t="str">
        <f>Source!DD34</f>
        <v/>
      </c>
      <c r="H109" s="45">
        <f>ROUND(Source!AC34*Source!I34, 2)</f>
        <v>-4872</v>
      </c>
      <c r="I109" s="44" t="str">
        <f>Source!BO34</f>
        <v>507-0592</v>
      </c>
      <c r="J109" s="44">
        <f>IF(Source!BC34&lt;&gt; 0, Source!BC34, 1)</f>
        <v>3.06</v>
      </c>
      <c r="K109" s="45">
        <f>Source!P34</f>
        <v>-14908.32</v>
      </c>
      <c r="L109" s="50"/>
      <c r="S109">
        <f>ROUND((Source!FX34/100)*((ROUND(Source!AF34*Source!I34, 2)+ROUND(Source!AE34*Source!I34, 2))), 2)</f>
        <v>0</v>
      </c>
      <c r="T109">
        <f>Source!X34</f>
        <v>0</v>
      </c>
      <c r="U109">
        <f>ROUND((Source!FY34/100)*((ROUND(Source!AF34*Source!I34, 2)+ROUND(Source!AE34*Source!I34, 2))), 2)</f>
        <v>0</v>
      </c>
      <c r="V109">
        <f>Source!Y34</f>
        <v>0</v>
      </c>
    </row>
    <row r="110" spans="1:26" ht="13.8">
      <c r="G110" s="94">
        <f>H109</f>
        <v>-4872</v>
      </c>
      <c r="H110" s="94"/>
      <c r="J110" s="94">
        <f>K109</f>
        <v>-14908.32</v>
      </c>
      <c r="K110" s="94"/>
      <c r="L110" s="47">
        <f>Source!U34</f>
        <v>0</v>
      </c>
      <c r="O110" s="27">
        <f>G110</f>
        <v>-4872</v>
      </c>
      <c r="P110" s="27">
        <f>J110</f>
        <v>-14908.32</v>
      </c>
      <c r="Q110" s="27">
        <f>L110</f>
        <v>0</v>
      </c>
      <c r="W110">
        <f>IF(Source!BI34&lt;=1,H109, 0)</f>
        <v>0</v>
      </c>
      <c r="X110">
        <f>IF(Source!BI34=2,H109, 0)</f>
        <v>-4872</v>
      </c>
      <c r="Y110">
        <f>IF(Source!BI34=3,H109, 0)</f>
        <v>0</v>
      </c>
      <c r="Z110">
        <f>IF(Source!BI34=4,H109, 0)</f>
        <v>0</v>
      </c>
    </row>
    <row r="111" spans="1:26" ht="41.4">
      <c r="A111" s="54" t="str">
        <f>Source!E35</f>
        <v>12</v>
      </c>
      <c r="B111" s="55" t="str">
        <f>Source!F35</f>
        <v>507-3726</v>
      </c>
      <c r="C111" s="55" t="str">
        <f>Source!G35</f>
        <v>Труба напорная из полиэтилена PE 100 для газопроводов ПЭ100 SDR11, размером 63х5,8 мм (ГОСТ Р 50838-95)</v>
      </c>
      <c r="D111" s="35" t="str">
        <f>Source!H35</f>
        <v>м</v>
      </c>
      <c r="E111" s="10">
        <f>Source!I35</f>
        <v>207.5</v>
      </c>
      <c r="F111" s="104">
        <f>Source!AL35</f>
        <v>64.62</v>
      </c>
      <c r="G111" s="37" t="str">
        <f>Source!DD35</f>
        <v/>
      </c>
      <c r="H111" s="38">
        <f>ROUND(Source!AC35*Source!I35, 2)</f>
        <v>13487.5</v>
      </c>
      <c r="I111" s="37" t="str">
        <f>Source!BO35</f>
        <v>507-3726</v>
      </c>
      <c r="J111" s="37">
        <f>IF(Source!BC35&lt;&gt; 0, Source!BC35, 1)</f>
        <v>1.84</v>
      </c>
      <c r="K111" s="38">
        <f>Source!P35</f>
        <v>24817</v>
      </c>
      <c r="L111" s="39"/>
      <c r="S111">
        <f>ROUND((Source!FX35/100)*((ROUND(Source!AF35*Source!I35, 2)+ROUND(Source!AE35*Source!I35, 2))), 2)</f>
        <v>0</v>
      </c>
      <c r="T111">
        <f>Source!X35</f>
        <v>0</v>
      </c>
      <c r="U111">
        <f>ROUND((Source!FY35/100)*((ROUND(Source!AF35*Source!I35, 2)+ROUND(Source!AE35*Source!I35, 2))), 2)</f>
        <v>0</v>
      </c>
      <c r="V111">
        <f>Source!Y35</f>
        <v>0</v>
      </c>
    </row>
    <row r="112" spans="1:26">
      <c r="A112" s="29"/>
      <c r="B112" s="29"/>
      <c r="C112" s="30" t="str">
        <f>"Объем: "&amp;Source!I35&amp;"=203+"&amp;"4,5"</f>
        <v>Объем: 207,5=203+4,5</v>
      </c>
      <c r="D112" s="29"/>
      <c r="E112" s="29"/>
      <c r="F112" s="108"/>
      <c r="G112" s="29"/>
      <c r="H112" s="29"/>
      <c r="I112" s="29"/>
      <c r="J112" s="29"/>
      <c r="K112" s="29"/>
      <c r="L112" s="29"/>
    </row>
    <row r="113" spans="1:26" ht="13.8">
      <c r="G113" s="94">
        <f>H111</f>
        <v>13487.5</v>
      </c>
      <c r="H113" s="94"/>
      <c r="J113" s="94">
        <f>K111</f>
        <v>24817</v>
      </c>
      <c r="K113" s="94"/>
      <c r="L113" s="47">
        <f>Source!U35</f>
        <v>0</v>
      </c>
      <c r="O113" s="27">
        <f>G113</f>
        <v>13487.5</v>
      </c>
      <c r="P113" s="27">
        <f>J113</f>
        <v>24817</v>
      </c>
      <c r="Q113" s="27">
        <f>L113</f>
        <v>0</v>
      </c>
      <c r="W113">
        <f>IF(Source!BI35&lt;=1,H111, 0)</f>
        <v>0</v>
      </c>
      <c r="X113">
        <f>IF(Source!BI35=2,H111, 0)</f>
        <v>13487.5</v>
      </c>
      <c r="Y113">
        <f>IF(Source!BI35=3,H111, 0)</f>
        <v>0</v>
      </c>
      <c r="Z113">
        <f>IF(Source!BI35=4,H111, 0)</f>
        <v>0</v>
      </c>
    </row>
    <row r="114" spans="1:26" ht="27.6">
      <c r="A114" s="54" t="str">
        <f>Source!E36</f>
        <v>13</v>
      </c>
      <c r="B114" s="55" t="str">
        <f>Source!F36</f>
        <v>24-02-004-1</v>
      </c>
      <c r="C114" s="55" t="str">
        <f>Source!G36</f>
        <v>Механическая резка полиэтиленовых труб, диаметр труб до 63 мм</v>
      </c>
      <c r="D114" s="35" t="str">
        <f>Source!H36</f>
        <v>1 КОНЕЦ</v>
      </c>
      <c r="E114" s="10">
        <f>Source!I36</f>
        <v>3</v>
      </c>
      <c r="F114" s="104">
        <f>Source!AL36+Source!AM36+Source!AO36</f>
        <v>0.67999999999999994</v>
      </c>
      <c r="G114" s="37"/>
      <c r="H114" s="38"/>
      <c r="I114" s="37" t="str">
        <f>Source!BO36</f>
        <v>24-02-004-1</v>
      </c>
      <c r="J114" s="37"/>
      <c r="K114" s="38"/>
      <c r="L114" s="39"/>
      <c r="S114">
        <f>ROUND((Source!FX36/100)*((ROUND(Source!AF36*Source!I36, 2)+ROUND(Source!AE36*Source!I36, 2))), 2)</f>
        <v>0</v>
      </c>
      <c r="T114">
        <f>Source!X36</f>
        <v>0</v>
      </c>
      <c r="U114">
        <f>ROUND((Source!FY36/100)*((ROUND(Source!AF36*Source!I36, 2)+ROUND(Source!AE36*Source!I36, 2))), 2)</f>
        <v>0</v>
      </c>
      <c r="V114">
        <f>Source!Y36</f>
        <v>0</v>
      </c>
    </row>
    <row r="115" spans="1:26" ht="14.4">
      <c r="A115" s="56"/>
      <c r="B115" s="57"/>
      <c r="C115" s="57" t="s">
        <v>1162</v>
      </c>
      <c r="D115" s="41" t="s">
        <v>1163</v>
      </c>
      <c r="E115" s="42">
        <f>Source!AQ36</f>
        <v>0.04</v>
      </c>
      <c r="F115" s="106"/>
      <c r="G115" s="44" t="str">
        <f>Source!DI36</f>
        <v/>
      </c>
      <c r="H115" s="45"/>
      <c r="I115" s="44"/>
      <c r="J115" s="44"/>
      <c r="K115" s="45"/>
      <c r="L115" s="46">
        <f>Source!U36</f>
        <v>0.12</v>
      </c>
    </row>
    <row r="116" spans="1:26" ht="13.8">
      <c r="G116" s="94">
        <f>H114</f>
        <v>0</v>
      </c>
      <c r="H116" s="94"/>
      <c r="J116" s="94">
        <f>K114</f>
        <v>0</v>
      </c>
      <c r="K116" s="94"/>
      <c r="L116" s="47">
        <f>Source!U36</f>
        <v>0.12</v>
      </c>
      <c r="O116" s="27">
        <f>G116</f>
        <v>0</v>
      </c>
      <c r="P116" s="27">
        <f>J116</f>
        <v>0</v>
      </c>
      <c r="Q116" s="27">
        <f>L116</f>
        <v>0.12</v>
      </c>
      <c r="W116">
        <f>IF(Source!BI36&lt;=1,H114, 0)</f>
        <v>0</v>
      </c>
      <c r="X116">
        <f>IF(Source!BI36=2,H114, 0)</f>
        <v>0</v>
      </c>
      <c r="Y116">
        <f>IF(Source!BI36=3,H114, 0)</f>
        <v>0</v>
      </c>
      <c r="Z116">
        <f>IF(Source!BI36=4,H114, 0)</f>
        <v>0</v>
      </c>
    </row>
    <row r="117" spans="1:26" ht="55.2">
      <c r="A117" s="54" t="str">
        <f>Source!E37</f>
        <v>14</v>
      </c>
      <c r="B117" s="55" t="str">
        <f>Source!F37</f>
        <v>24-02-001-9</v>
      </c>
      <c r="C117" s="55" t="str">
        <f>Source!G37</f>
        <v>Сварка «встык» полиэтиленовых труб нагревательным элементом при автоматическом управлении процессом сварки, диаметр труб 63 мм</v>
      </c>
      <c r="D117" s="35" t="str">
        <f>Source!H37</f>
        <v>1 соединение</v>
      </c>
      <c r="E117" s="10">
        <f>Source!I37</f>
        <v>2</v>
      </c>
      <c r="F117" s="104">
        <f>Source!AL37+Source!AM37+Source!AO37</f>
        <v>29.69</v>
      </c>
      <c r="G117" s="37"/>
      <c r="H117" s="38"/>
      <c r="I117" s="37" t="str">
        <f>Source!BO37</f>
        <v>24-02-001-9</v>
      </c>
      <c r="J117" s="37"/>
      <c r="K117" s="38"/>
      <c r="L117" s="39"/>
      <c r="S117">
        <f>ROUND((Source!FX37/100)*((ROUND(Source!AF37*Source!I37, 2)+ROUND(Source!AE37*Source!I37, 2))), 2)</f>
        <v>18.2</v>
      </c>
      <c r="T117">
        <f>Source!X37</f>
        <v>320.87</v>
      </c>
      <c r="U117">
        <f>ROUND((Source!FY37/100)*((ROUND(Source!AF37*Source!I37, 2)+ROUND(Source!AE37*Source!I37, 2))), 2)</f>
        <v>12.46</v>
      </c>
      <c r="V117">
        <f>Source!Y37</f>
        <v>219.67</v>
      </c>
    </row>
    <row r="118" spans="1:26" ht="14.4">
      <c r="A118" s="54"/>
      <c r="B118" s="55"/>
      <c r="C118" s="55" t="s">
        <v>1158</v>
      </c>
      <c r="D118" s="35"/>
      <c r="E118" s="10"/>
      <c r="F118" s="104">
        <f>Source!AO37</f>
        <v>7.25</v>
      </c>
      <c r="G118" s="37" t="str">
        <f>Source!DG37</f>
        <v/>
      </c>
      <c r="H118" s="38">
        <f>ROUND(Source!AF37*Source!I37, 2)</f>
        <v>14</v>
      </c>
      <c r="I118" s="37"/>
      <c r="J118" s="37">
        <f>IF(Source!BA37&lt;&gt; 0, Source!BA37, 1)</f>
        <v>17.63</v>
      </c>
      <c r="K118" s="38">
        <f>Source!S37</f>
        <v>246.82</v>
      </c>
      <c r="L118" s="39"/>
      <c r="R118">
        <f>H118</f>
        <v>14</v>
      </c>
    </row>
    <row r="119" spans="1:26" ht="14.4">
      <c r="A119" s="54"/>
      <c r="B119" s="55"/>
      <c r="C119" s="55" t="s">
        <v>549</v>
      </c>
      <c r="D119" s="35"/>
      <c r="E119" s="10"/>
      <c r="F119" s="104">
        <f>Source!AM37</f>
        <v>22.44</v>
      </c>
      <c r="G119" s="37" t="str">
        <f>Source!DE37</f>
        <v/>
      </c>
      <c r="H119" s="38">
        <f>ROUND(Source!AD37*Source!I37, 2)</f>
        <v>44</v>
      </c>
      <c r="I119" s="37"/>
      <c r="J119" s="37">
        <f>IF(Source!BB37&lt;&gt; 0, Source!BB37, 1)</f>
        <v>2.1</v>
      </c>
      <c r="K119" s="38">
        <f>Source!Q37</f>
        <v>92.4</v>
      </c>
      <c r="L119" s="39"/>
    </row>
    <row r="120" spans="1:26" ht="14.4">
      <c r="A120" s="54"/>
      <c r="B120" s="55"/>
      <c r="C120" s="55" t="s">
        <v>1159</v>
      </c>
      <c r="D120" s="35" t="s">
        <v>1160</v>
      </c>
      <c r="E120" s="10">
        <f>Source!BZ37</f>
        <v>130</v>
      </c>
      <c r="F120" s="105"/>
      <c r="G120" s="37"/>
      <c r="H120" s="38">
        <f>SUM(S117:S122)</f>
        <v>18.2</v>
      </c>
      <c r="I120" s="40"/>
      <c r="J120" s="33">
        <f>Source!AT37</f>
        <v>130</v>
      </c>
      <c r="K120" s="38">
        <f>SUM(T117:T122)</f>
        <v>320.87</v>
      </c>
      <c r="L120" s="39"/>
    </row>
    <row r="121" spans="1:26" ht="14.4">
      <c r="A121" s="54"/>
      <c r="B121" s="55"/>
      <c r="C121" s="55" t="s">
        <v>1161</v>
      </c>
      <c r="D121" s="35" t="s">
        <v>1160</v>
      </c>
      <c r="E121" s="10">
        <f>Source!CA37</f>
        <v>89</v>
      </c>
      <c r="F121" s="105"/>
      <c r="G121" s="37"/>
      <c r="H121" s="38">
        <f>SUM(U117:U122)</f>
        <v>12.46</v>
      </c>
      <c r="I121" s="40"/>
      <c r="J121" s="33">
        <f>Source!AU37</f>
        <v>89</v>
      </c>
      <c r="K121" s="38">
        <f>SUM(V117:V122)</f>
        <v>219.67</v>
      </c>
      <c r="L121" s="39"/>
    </row>
    <row r="122" spans="1:26" ht="14.4">
      <c r="A122" s="56"/>
      <c r="B122" s="57"/>
      <c r="C122" s="57" t="s">
        <v>1162</v>
      </c>
      <c r="D122" s="41" t="s">
        <v>1163</v>
      </c>
      <c r="E122" s="42">
        <f>Source!AQ37</f>
        <v>0.7</v>
      </c>
      <c r="F122" s="106"/>
      <c r="G122" s="44" t="str">
        <f>Source!DI37</f>
        <v/>
      </c>
      <c r="H122" s="45"/>
      <c r="I122" s="44"/>
      <c r="J122" s="44"/>
      <c r="K122" s="45"/>
      <c r="L122" s="46">
        <f>Source!U37</f>
        <v>1.4</v>
      </c>
    </row>
    <row r="123" spans="1:26" ht="13.8">
      <c r="G123" s="94">
        <f>H118+H119+H120+H121</f>
        <v>88.66</v>
      </c>
      <c r="H123" s="94"/>
      <c r="J123" s="94">
        <f>K118+K119+K120+K121</f>
        <v>879.76</v>
      </c>
      <c r="K123" s="94"/>
      <c r="L123" s="47">
        <f>Source!U37</f>
        <v>1.4</v>
      </c>
      <c r="O123" s="27">
        <f>G123</f>
        <v>88.66</v>
      </c>
      <c r="P123" s="27">
        <f>J123</f>
        <v>879.76</v>
      </c>
      <c r="Q123" s="27">
        <f>L123</f>
        <v>1.4</v>
      </c>
      <c r="W123">
        <f>IF(Source!BI37&lt;=1,H118+H119+H120+H121, 0)</f>
        <v>88.66</v>
      </c>
      <c r="X123">
        <f>IF(Source!BI37=2,H118+H119+H120+H121, 0)</f>
        <v>0</v>
      </c>
      <c r="Y123">
        <f>IF(Source!BI37=3,H118+H119+H120+H121, 0)</f>
        <v>0</v>
      </c>
      <c r="Z123">
        <f>IF(Source!BI37=4,H118+H119+H120+H121, 0)</f>
        <v>0</v>
      </c>
    </row>
    <row r="124" spans="1:26" ht="55.2">
      <c r="A124" s="54" t="str">
        <f>Source!E38</f>
        <v>15</v>
      </c>
      <c r="B124" s="55" t="str">
        <f>Source!F38</f>
        <v>24-02-031-2</v>
      </c>
      <c r="C124" s="55" t="str">
        <f>Source!G38</f>
        <v>Укладка газопроводов из полиэтиленовых труб в траншею со стационарно установленного барабана, диаметр газопровода 110 мм</v>
      </c>
      <c r="D124" s="35" t="str">
        <f>Source!H38</f>
        <v>100 м укладки</v>
      </c>
      <c r="E124" s="10">
        <f>Source!I38</f>
        <v>11.33</v>
      </c>
      <c r="F124" s="104">
        <f>Source!AL38+Source!AM38+Source!AO38</f>
        <v>6576.19</v>
      </c>
      <c r="G124" s="37"/>
      <c r="H124" s="38"/>
      <c r="I124" s="37" t="str">
        <f>Source!BO38</f>
        <v>24-02-031-2</v>
      </c>
      <c r="J124" s="37"/>
      <c r="K124" s="38"/>
      <c r="L124" s="39"/>
      <c r="S124">
        <f>ROUND((Source!FX38/100)*((ROUND(Source!AF38*Source!I38, 2)+ROUND(Source!AE38*Source!I38, 2))), 2)</f>
        <v>883.74</v>
      </c>
      <c r="T124">
        <f>Source!X38</f>
        <v>15580.33</v>
      </c>
      <c r="U124">
        <f>ROUND((Source!FY38/100)*((ROUND(Source!AF38*Source!I38, 2)+ROUND(Source!AE38*Source!I38, 2))), 2)</f>
        <v>605.02</v>
      </c>
      <c r="V124">
        <f>Source!Y38</f>
        <v>10666.53</v>
      </c>
    </row>
    <row r="125" spans="1:26" ht="14.4">
      <c r="A125" s="54"/>
      <c r="B125" s="55"/>
      <c r="C125" s="55" t="s">
        <v>1158</v>
      </c>
      <c r="D125" s="35"/>
      <c r="E125" s="10"/>
      <c r="F125" s="104">
        <f>Source!AO38</f>
        <v>59.7</v>
      </c>
      <c r="G125" s="37" t="str">
        <f>Source!DG38</f>
        <v/>
      </c>
      <c r="H125" s="38">
        <f>ROUND(Source!AF38*Source!I38, 2)</f>
        <v>679.8</v>
      </c>
      <c r="I125" s="37"/>
      <c r="J125" s="37">
        <f>IF(Source!BA38&lt;&gt; 0, Source!BA38, 1)</f>
        <v>17.63</v>
      </c>
      <c r="K125" s="38">
        <f>Source!S38</f>
        <v>11984.87</v>
      </c>
      <c r="L125" s="39"/>
      <c r="R125">
        <f>H125</f>
        <v>679.8</v>
      </c>
    </row>
    <row r="126" spans="1:26" ht="14.4">
      <c r="A126" s="54"/>
      <c r="B126" s="55"/>
      <c r="C126" s="55" t="s">
        <v>549</v>
      </c>
      <c r="D126" s="35"/>
      <c r="E126" s="10"/>
      <c r="F126" s="104">
        <f>Source!AM38</f>
        <v>65.7</v>
      </c>
      <c r="G126" s="37" t="str">
        <f>Source!DE38</f>
        <v/>
      </c>
      <c r="H126" s="38">
        <f>ROUND(Source!AD38*Source!I38, 2)</f>
        <v>747.78</v>
      </c>
      <c r="I126" s="37"/>
      <c r="J126" s="37">
        <f>IF(Source!BB38&lt;&gt; 0, Source!BB38, 1)</f>
        <v>1.99</v>
      </c>
      <c r="K126" s="38">
        <f>Source!Q38</f>
        <v>1488.08</v>
      </c>
      <c r="L126" s="39"/>
    </row>
    <row r="127" spans="1:26" ht="14.4">
      <c r="A127" s="54"/>
      <c r="B127" s="55"/>
      <c r="C127" s="55" t="s">
        <v>1165</v>
      </c>
      <c r="D127" s="35"/>
      <c r="E127" s="10"/>
      <c r="F127" s="104">
        <f>Source!AL38</f>
        <v>6450.79</v>
      </c>
      <c r="G127" s="37" t="str">
        <f>Source!DD38</f>
        <v/>
      </c>
      <c r="H127" s="38">
        <f>ROUND(Source!AC38*Source!I38, 2)</f>
        <v>73089.83</v>
      </c>
      <c r="I127" s="37"/>
      <c r="J127" s="37">
        <f>IF(Source!BC38&lt;&gt; 0, Source!BC38, 1)</f>
        <v>3.28</v>
      </c>
      <c r="K127" s="38">
        <f>Source!P38</f>
        <v>239734.64</v>
      </c>
      <c r="L127" s="39"/>
    </row>
    <row r="128" spans="1:26" ht="14.4">
      <c r="A128" s="54"/>
      <c r="B128" s="55"/>
      <c r="C128" s="55" t="s">
        <v>1159</v>
      </c>
      <c r="D128" s="35" t="s">
        <v>1160</v>
      </c>
      <c r="E128" s="10">
        <f>Source!BZ38</f>
        <v>130</v>
      </c>
      <c r="F128" s="105"/>
      <c r="G128" s="37"/>
      <c r="H128" s="38">
        <f>SUM(S124:S130)</f>
        <v>883.74</v>
      </c>
      <c r="I128" s="40"/>
      <c r="J128" s="33">
        <f>Source!AT38</f>
        <v>130</v>
      </c>
      <c r="K128" s="38">
        <f>SUM(T124:T130)</f>
        <v>15580.33</v>
      </c>
      <c r="L128" s="39"/>
    </row>
    <row r="129" spans="1:26" ht="14.4">
      <c r="A129" s="54"/>
      <c r="B129" s="55"/>
      <c r="C129" s="55" t="s">
        <v>1161</v>
      </c>
      <c r="D129" s="35" t="s">
        <v>1160</v>
      </c>
      <c r="E129" s="10">
        <f>Source!CA38</f>
        <v>89</v>
      </c>
      <c r="F129" s="105"/>
      <c r="G129" s="37"/>
      <c r="H129" s="38">
        <f>SUM(U124:U130)</f>
        <v>605.02</v>
      </c>
      <c r="I129" s="40"/>
      <c r="J129" s="33">
        <f>Source!AU38</f>
        <v>89</v>
      </c>
      <c r="K129" s="38">
        <f>SUM(V124:V130)</f>
        <v>10666.53</v>
      </c>
      <c r="L129" s="39"/>
    </row>
    <row r="130" spans="1:26" ht="14.4">
      <c r="A130" s="56"/>
      <c r="B130" s="57"/>
      <c r="C130" s="57" t="s">
        <v>1162</v>
      </c>
      <c r="D130" s="41" t="s">
        <v>1163</v>
      </c>
      <c r="E130" s="42">
        <f>Source!AQ38</f>
        <v>6</v>
      </c>
      <c r="F130" s="106"/>
      <c r="G130" s="44" t="str">
        <f>Source!DI38</f>
        <v/>
      </c>
      <c r="H130" s="45"/>
      <c r="I130" s="44"/>
      <c r="J130" s="44"/>
      <c r="K130" s="45"/>
      <c r="L130" s="46">
        <f>Source!U38</f>
        <v>67.98</v>
      </c>
    </row>
    <row r="131" spans="1:26" ht="13.8">
      <c r="G131" s="94">
        <f>H125+H126+H127+H128+H129</f>
        <v>76006.170000000013</v>
      </c>
      <c r="H131" s="94"/>
      <c r="J131" s="94">
        <f>K125+K126+K127+K128+K129</f>
        <v>279454.45000000007</v>
      </c>
      <c r="K131" s="94"/>
      <c r="L131" s="47">
        <f>Source!U38</f>
        <v>67.98</v>
      </c>
      <c r="O131" s="27">
        <f>G131</f>
        <v>76006.170000000013</v>
      </c>
      <c r="P131" s="27">
        <f>J131</f>
        <v>279454.45000000007</v>
      </c>
      <c r="Q131" s="27">
        <f>L131</f>
        <v>67.98</v>
      </c>
      <c r="W131">
        <f>IF(Source!BI38&lt;=1,H125+H126+H127+H128+H129, 0)</f>
        <v>76006.170000000013</v>
      </c>
      <c r="X131">
        <f>IF(Source!BI38=2,H125+H126+H127+H128+H129, 0)</f>
        <v>0</v>
      </c>
      <c r="Y131">
        <f>IF(Source!BI38=3,H125+H126+H127+H128+H129, 0)</f>
        <v>0</v>
      </c>
      <c r="Z131">
        <f>IF(Source!BI38=4,H125+H126+H127+H128+H129, 0)</f>
        <v>0</v>
      </c>
    </row>
    <row r="132" spans="1:26" ht="41.4">
      <c r="A132" s="56" t="str">
        <f>Source!E39</f>
        <v>16</v>
      </c>
      <c r="B132" s="57" t="str">
        <f>Source!F39</f>
        <v>507-0595</v>
      </c>
      <c r="C132" s="57" t="str">
        <f>Source!G39</f>
        <v>Трубы напорные из полиэтилена низкого давления среднего типа, наружным диаметром 110 мм</v>
      </c>
      <c r="D132" s="41" t="str">
        <f>Source!H39</f>
        <v>10 м</v>
      </c>
      <c r="E132" s="42">
        <f>Source!I39</f>
        <v>-113.3</v>
      </c>
      <c r="F132" s="106">
        <f>Source!AL39</f>
        <v>645</v>
      </c>
      <c r="G132" s="44" t="str">
        <f>Source!DD39</f>
        <v/>
      </c>
      <c r="H132" s="45">
        <f>ROUND(Source!AC39*Source!I39, 2)</f>
        <v>-73078.5</v>
      </c>
      <c r="I132" s="44" t="str">
        <f>Source!BO39</f>
        <v>507-0595</v>
      </c>
      <c r="J132" s="44">
        <f>IF(Source!BC39&lt;&gt; 0, Source!BC39, 1)</f>
        <v>3.28</v>
      </c>
      <c r="K132" s="45">
        <f>Source!P39</f>
        <v>-239697.48</v>
      </c>
      <c r="L132" s="50"/>
      <c r="S132">
        <f>ROUND((Source!FX39/100)*((ROUND(Source!AF39*Source!I39, 2)+ROUND(Source!AE39*Source!I39, 2))), 2)</f>
        <v>0</v>
      </c>
      <c r="T132">
        <f>Source!X39</f>
        <v>0</v>
      </c>
      <c r="U132">
        <f>ROUND((Source!FY39/100)*((ROUND(Source!AF39*Source!I39, 2)+ROUND(Source!AE39*Source!I39, 2))), 2)</f>
        <v>0</v>
      </c>
      <c r="V132">
        <f>Source!Y39</f>
        <v>0</v>
      </c>
    </row>
    <row r="133" spans="1:26" ht="13.8">
      <c r="G133" s="94">
        <f>H132</f>
        <v>-73078.5</v>
      </c>
      <c r="H133" s="94"/>
      <c r="J133" s="94">
        <f>K132</f>
        <v>-239697.48</v>
      </c>
      <c r="K133" s="94"/>
      <c r="L133" s="47">
        <f>Source!U39</f>
        <v>0</v>
      </c>
      <c r="O133" s="27">
        <f>G133</f>
        <v>-73078.5</v>
      </c>
      <c r="P133" s="27">
        <f>J133</f>
        <v>-239697.48</v>
      </c>
      <c r="Q133" s="27">
        <f>L133</f>
        <v>0</v>
      </c>
      <c r="W133">
        <f>IF(Source!BI39&lt;=1,H132, 0)</f>
        <v>0</v>
      </c>
      <c r="X133">
        <f>IF(Source!BI39=2,H132, 0)</f>
        <v>-73078.5</v>
      </c>
      <c r="Y133">
        <f>IF(Source!BI39=3,H132, 0)</f>
        <v>0</v>
      </c>
      <c r="Z133">
        <f>IF(Source!BI39=4,H132, 0)</f>
        <v>0</v>
      </c>
    </row>
    <row r="134" spans="1:26" ht="41.4">
      <c r="A134" s="54" t="str">
        <f>Source!E40</f>
        <v>17</v>
      </c>
      <c r="B134" s="55" t="str">
        <f>Source!F40</f>
        <v>507-3759</v>
      </c>
      <c r="C134" s="55" t="str">
        <f>Source!G40</f>
        <v>Труба напорная из полиэтилена PE 100 для газопроводов ПЭ100 SDR17,6, размером 110х6,3 мм (ГОСТ Р 50838-95)</v>
      </c>
      <c r="D134" s="35" t="str">
        <f>Source!H40</f>
        <v>м</v>
      </c>
      <c r="E134" s="10">
        <f>Source!I40</f>
        <v>1152.5</v>
      </c>
      <c r="F134" s="104">
        <f>Source!AL40</f>
        <v>127.39</v>
      </c>
      <c r="G134" s="37" t="str">
        <f>Source!DD40</f>
        <v/>
      </c>
      <c r="H134" s="38">
        <f>ROUND(Source!AC40*Source!I40, 2)</f>
        <v>146367.5</v>
      </c>
      <c r="I134" s="37" t="str">
        <f>Source!BO40</f>
        <v>507-3759</v>
      </c>
      <c r="J134" s="37">
        <f>IF(Source!BC40&lt;&gt; 0, Source!BC40, 1)</f>
        <v>1.84</v>
      </c>
      <c r="K134" s="38">
        <f>Source!P40</f>
        <v>269316.2</v>
      </c>
      <c r="L134" s="39"/>
      <c r="S134">
        <f>ROUND((Source!FX40/100)*((ROUND(Source!AF40*Source!I40, 2)+ROUND(Source!AE40*Source!I40, 2))), 2)</f>
        <v>0</v>
      </c>
      <c r="T134">
        <f>Source!X40</f>
        <v>0</v>
      </c>
      <c r="U134">
        <f>ROUND((Source!FY40/100)*((ROUND(Source!AF40*Source!I40, 2)+ROUND(Source!AE40*Source!I40, 2))), 2)</f>
        <v>0</v>
      </c>
      <c r="V134">
        <f>Source!Y40</f>
        <v>0</v>
      </c>
    </row>
    <row r="135" spans="1:26">
      <c r="A135" s="29"/>
      <c r="B135" s="29"/>
      <c r="C135" s="30" t="str">
        <f>"Объем: "&amp;Source!I40&amp;"=1133+"&amp;"19,5"</f>
        <v>Объем: 1152,5=1133+19,5</v>
      </c>
      <c r="D135" s="29"/>
      <c r="E135" s="29"/>
      <c r="F135" s="108"/>
      <c r="G135" s="29"/>
      <c r="H135" s="29"/>
      <c r="I135" s="29"/>
      <c r="J135" s="29"/>
      <c r="K135" s="29"/>
      <c r="L135" s="29"/>
    </row>
    <row r="136" spans="1:26" ht="13.8">
      <c r="G136" s="94">
        <f>H134</f>
        <v>146367.5</v>
      </c>
      <c r="H136" s="94"/>
      <c r="J136" s="94">
        <f>K134</f>
        <v>269316.2</v>
      </c>
      <c r="K136" s="94"/>
      <c r="L136" s="47">
        <f>Source!U40</f>
        <v>0</v>
      </c>
      <c r="O136" s="27">
        <f>G136</f>
        <v>146367.5</v>
      </c>
      <c r="P136" s="27">
        <f>J136</f>
        <v>269316.2</v>
      </c>
      <c r="Q136" s="27">
        <f>L136</f>
        <v>0</v>
      </c>
      <c r="W136">
        <f>IF(Source!BI40&lt;=1,H134, 0)</f>
        <v>0</v>
      </c>
      <c r="X136">
        <f>IF(Source!BI40=2,H134, 0)</f>
        <v>146367.5</v>
      </c>
      <c r="Y136">
        <f>IF(Source!BI40=3,H134, 0)</f>
        <v>0</v>
      </c>
      <c r="Z136">
        <f>IF(Source!BI40=4,H134, 0)</f>
        <v>0</v>
      </c>
    </row>
    <row r="137" spans="1:26" ht="27.6">
      <c r="A137" s="54" t="str">
        <f>Source!E41</f>
        <v>18</v>
      </c>
      <c r="B137" s="55" t="str">
        <f>Source!F41</f>
        <v>24-02-004-2</v>
      </c>
      <c r="C137" s="55" t="str">
        <f>Source!G41</f>
        <v>Механическая резка полиэтиленовых труб, диаметр труб 110 мм</v>
      </c>
      <c r="D137" s="35" t="str">
        <f>Source!H41</f>
        <v>1 КОНЕЦ</v>
      </c>
      <c r="E137" s="10">
        <f>Source!I41</f>
        <v>5</v>
      </c>
      <c r="F137" s="104">
        <f>Source!AL41+Source!AM41+Source!AO41</f>
        <v>3.7299999999999995</v>
      </c>
      <c r="G137" s="37"/>
      <c r="H137" s="38"/>
      <c r="I137" s="37" t="str">
        <f>Source!BO41</f>
        <v>24-02-004-2</v>
      </c>
      <c r="J137" s="37"/>
      <c r="K137" s="38"/>
      <c r="L137" s="39"/>
      <c r="S137">
        <f>ROUND((Source!FX41/100)*((ROUND(Source!AF41*Source!I41, 2)+ROUND(Source!AE41*Source!I41, 2))), 2)</f>
        <v>6.5</v>
      </c>
      <c r="T137">
        <f>Source!X41</f>
        <v>114.6</v>
      </c>
      <c r="U137">
        <f>ROUND((Source!FY41/100)*((ROUND(Source!AF41*Source!I41, 2)+ROUND(Source!AE41*Source!I41, 2))), 2)</f>
        <v>4.45</v>
      </c>
      <c r="V137">
        <f>Source!Y41</f>
        <v>78.45</v>
      </c>
    </row>
    <row r="138" spans="1:26" ht="14.4">
      <c r="A138" s="54"/>
      <c r="B138" s="55"/>
      <c r="C138" s="55" t="s">
        <v>1158</v>
      </c>
      <c r="D138" s="35"/>
      <c r="E138" s="10"/>
      <c r="F138" s="104">
        <f>Source!AO41</f>
        <v>0.72</v>
      </c>
      <c r="G138" s="37" t="str">
        <f>Source!DG41</f>
        <v/>
      </c>
      <c r="H138" s="38">
        <f>ROUND(Source!AF41*Source!I41, 2)</f>
        <v>5</v>
      </c>
      <c r="I138" s="37"/>
      <c r="J138" s="37">
        <f>IF(Source!BA41&lt;&gt; 0, Source!BA41, 1)</f>
        <v>17.63</v>
      </c>
      <c r="K138" s="38">
        <f>Source!S41</f>
        <v>88.15</v>
      </c>
      <c r="L138" s="39"/>
      <c r="R138">
        <f>H138</f>
        <v>5</v>
      </c>
    </row>
    <row r="139" spans="1:26" ht="14.4">
      <c r="A139" s="54"/>
      <c r="B139" s="55"/>
      <c r="C139" s="55" t="s">
        <v>549</v>
      </c>
      <c r="D139" s="35"/>
      <c r="E139" s="10"/>
      <c r="F139" s="104">
        <f>Source!AM41</f>
        <v>3.01</v>
      </c>
      <c r="G139" s="37" t="str">
        <f>Source!DE41</f>
        <v/>
      </c>
      <c r="H139" s="38">
        <f>ROUND(Source!AD41*Source!I41, 2)</f>
        <v>15</v>
      </c>
      <c r="I139" s="37"/>
      <c r="J139" s="37">
        <f>IF(Source!BB41&lt;&gt; 0, Source!BB41, 1)</f>
        <v>1.98</v>
      </c>
      <c r="K139" s="38">
        <f>Source!Q41</f>
        <v>29.7</v>
      </c>
      <c r="L139" s="39"/>
    </row>
    <row r="140" spans="1:26" ht="14.4">
      <c r="A140" s="54"/>
      <c r="B140" s="55"/>
      <c r="C140" s="55" t="s">
        <v>1159</v>
      </c>
      <c r="D140" s="35" t="s">
        <v>1160</v>
      </c>
      <c r="E140" s="10">
        <f>Source!BZ41</f>
        <v>130</v>
      </c>
      <c r="F140" s="105"/>
      <c r="G140" s="37"/>
      <c r="H140" s="38">
        <f>SUM(S137:S142)</f>
        <v>6.5</v>
      </c>
      <c r="I140" s="40"/>
      <c r="J140" s="33">
        <f>Source!AT41</f>
        <v>130</v>
      </c>
      <c r="K140" s="38">
        <f>SUM(T137:T142)</f>
        <v>114.6</v>
      </c>
      <c r="L140" s="39"/>
    </row>
    <row r="141" spans="1:26" ht="14.4">
      <c r="A141" s="54"/>
      <c r="B141" s="55"/>
      <c r="C141" s="55" t="s">
        <v>1161</v>
      </c>
      <c r="D141" s="35" t="s">
        <v>1160</v>
      </c>
      <c r="E141" s="10">
        <f>Source!CA41</f>
        <v>89</v>
      </c>
      <c r="F141" s="105"/>
      <c r="G141" s="37"/>
      <c r="H141" s="38">
        <f>SUM(U137:U142)</f>
        <v>4.45</v>
      </c>
      <c r="I141" s="40"/>
      <c r="J141" s="33">
        <f>Source!AU41</f>
        <v>89</v>
      </c>
      <c r="K141" s="38">
        <f>SUM(V137:V142)</f>
        <v>78.45</v>
      </c>
      <c r="L141" s="39"/>
    </row>
    <row r="142" spans="1:26" ht="14.4">
      <c r="A142" s="56"/>
      <c r="B142" s="57"/>
      <c r="C142" s="57" t="s">
        <v>1162</v>
      </c>
      <c r="D142" s="41" t="s">
        <v>1163</v>
      </c>
      <c r="E142" s="42">
        <f>Source!AQ41</f>
        <v>0.08</v>
      </c>
      <c r="F142" s="106"/>
      <c r="G142" s="44" t="str">
        <f>Source!DI41</f>
        <v/>
      </c>
      <c r="H142" s="45"/>
      <c r="I142" s="44"/>
      <c r="J142" s="44"/>
      <c r="K142" s="45"/>
      <c r="L142" s="46">
        <f>Source!U41</f>
        <v>0.4</v>
      </c>
    </row>
    <row r="143" spans="1:26" ht="13.8">
      <c r="G143" s="94">
        <f>H138+H139+H140+H141</f>
        <v>30.95</v>
      </c>
      <c r="H143" s="94"/>
      <c r="J143" s="94">
        <f>K138+K139+K140+K141</f>
        <v>310.89999999999998</v>
      </c>
      <c r="K143" s="94"/>
      <c r="L143" s="47">
        <f>Source!U41</f>
        <v>0.4</v>
      </c>
      <c r="O143" s="27">
        <f>G143</f>
        <v>30.95</v>
      </c>
      <c r="P143" s="27">
        <f>J143</f>
        <v>310.89999999999998</v>
      </c>
      <c r="Q143" s="27">
        <f>L143</f>
        <v>0.4</v>
      </c>
      <c r="W143">
        <f>IF(Source!BI41&lt;=1,H138+H139+H140+H141, 0)</f>
        <v>30.95</v>
      </c>
      <c r="X143">
        <f>IF(Source!BI41=2,H138+H139+H140+H141, 0)</f>
        <v>0</v>
      </c>
      <c r="Y143">
        <f>IF(Source!BI41=3,H138+H139+H140+H141, 0)</f>
        <v>0</v>
      </c>
      <c r="Z143">
        <f>IF(Source!BI41=4,H138+H139+H140+H141, 0)</f>
        <v>0</v>
      </c>
    </row>
    <row r="144" spans="1:26" ht="55.2">
      <c r="A144" s="54" t="str">
        <f>Source!E42</f>
        <v>19</v>
      </c>
      <c r="B144" s="55" t="str">
        <f>Source!F42</f>
        <v>24-02-001-10</v>
      </c>
      <c r="C144" s="55" t="str">
        <f>Source!G42</f>
        <v>Сварка «встык» полиэтиленовых труб нагревательным элементом при автоматическом управлении процессом сварки, диаметр труб 110 мм</v>
      </c>
      <c r="D144" s="35" t="str">
        <f>Source!H42</f>
        <v>1 соединение</v>
      </c>
      <c r="E144" s="10">
        <f>Source!I42</f>
        <v>11</v>
      </c>
      <c r="F144" s="104">
        <f>Source!AL42+Source!AM42+Source!AO42</f>
        <v>43.82</v>
      </c>
      <c r="G144" s="37"/>
      <c r="H144" s="38"/>
      <c r="I144" s="37" t="str">
        <f>Source!BO42</f>
        <v>24-02-001-10</v>
      </c>
      <c r="J144" s="37"/>
      <c r="K144" s="38"/>
      <c r="L144" s="39"/>
      <c r="S144">
        <f>ROUND((Source!FX42/100)*((ROUND(Source!AF42*Source!I42, 2)+ROUND(Source!AE42*Source!I42, 2))), 2)</f>
        <v>157.30000000000001</v>
      </c>
      <c r="T144">
        <f>Source!X42</f>
        <v>2773.2</v>
      </c>
      <c r="U144">
        <f>ROUND((Source!FY42/100)*((ROUND(Source!AF42*Source!I42, 2)+ROUND(Source!AE42*Source!I42, 2))), 2)</f>
        <v>107.69</v>
      </c>
      <c r="V144">
        <f>Source!Y42</f>
        <v>1898.57</v>
      </c>
    </row>
    <row r="145" spans="1:26" ht="14.4">
      <c r="A145" s="54"/>
      <c r="B145" s="55"/>
      <c r="C145" s="55" t="s">
        <v>1158</v>
      </c>
      <c r="D145" s="35"/>
      <c r="E145" s="10"/>
      <c r="F145" s="104">
        <f>Source!AO42</f>
        <v>10.57</v>
      </c>
      <c r="G145" s="37" t="str">
        <f>Source!DG42</f>
        <v/>
      </c>
      <c r="H145" s="38">
        <f>ROUND(Source!AF42*Source!I42, 2)</f>
        <v>121</v>
      </c>
      <c r="I145" s="37"/>
      <c r="J145" s="37">
        <f>IF(Source!BA42&lt;&gt; 0, Source!BA42, 1)</f>
        <v>17.63</v>
      </c>
      <c r="K145" s="38">
        <f>Source!S42</f>
        <v>2133.23</v>
      </c>
      <c r="L145" s="39"/>
      <c r="R145">
        <f>H145</f>
        <v>121</v>
      </c>
    </row>
    <row r="146" spans="1:26" ht="14.4">
      <c r="A146" s="54"/>
      <c r="B146" s="55"/>
      <c r="C146" s="55" t="s">
        <v>549</v>
      </c>
      <c r="D146" s="35"/>
      <c r="E146" s="10"/>
      <c r="F146" s="104">
        <f>Source!AM42</f>
        <v>33.25</v>
      </c>
      <c r="G146" s="37" t="str">
        <f>Source!DE42</f>
        <v/>
      </c>
      <c r="H146" s="38">
        <f>ROUND(Source!AD42*Source!I42, 2)</f>
        <v>363</v>
      </c>
      <c r="I146" s="37"/>
      <c r="J146" s="37">
        <f>IF(Source!BB42&lt;&gt; 0, Source!BB42, 1)</f>
        <v>2.1</v>
      </c>
      <c r="K146" s="38">
        <f>Source!Q42</f>
        <v>762.3</v>
      </c>
      <c r="L146" s="39"/>
    </row>
    <row r="147" spans="1:26" ht="14.4">
      <c r="A147" s="54"/>
      <c r="B147" s="55"/>
      <c r="C147" s="55" t="s">
        <v>1159</v>
      </c>
      <c r="D147" s="35" t="s">
        <v>1160</v>
      </c>
      <c r="E147" s="10">
        <f>Source!BZ42</f>
        <v>130</v>
      </c>
      <c r="F147" s="105"/>
      <c r="G147" s="37"/>
      <c r="H147" s="38">
        <f>SUM(S144:S149)</f>
        <v>157.30000000000001</v>
      </c>
      <c r="I147" s="40"/>
      <c r="J147" s="33">
        <f>Source!AT42</f>
        <v>130</v>
      </c>
      <c r="K147" s="38">
        <f>SUM(T144:T149)</f>
        <v>2773.2</v>
      </c>
      <c r="L147" s="39"/>
    </row>
    <row r="148" spans="1:26" ht="14.4">
      <c r="A148" s="54"/>
      <c r="B148" s="55"/>
      <c r="C148" s="55" t="s">
        <v>1161</v>
      </c>
      <c r="D148" s="35" t="s">
        <v>1160</v>
      </c>
      <c r="E148" s="10">
        <f>Source!CA42</f>
        <v>89</v>
      </c>
      <c r="F148" s="105"/>
      <c r="G148" s="37"/>
      <c r="H148" s="38">
        <f>SUM(U144:U149)</f>
        <v>107.69</v>
      </c>
      <c r="I148" s="40"/>
      <c r="J148" s="33">
        <f>Source!AU42</f>
        <v>89</v>
      </c>
      <c r="K148" s="38">
        <f>SUM(V144:V149)</f>
        <v>1898.57</v>
      </c>
      <c r="L148" s="39"/>
    </row>
    <row r="149" spans="1:26" ht="14.4">
      <c r="A149" s="56"/>
      <c r="B149" s="57"/>
      <c r="C149" s="57" t="s">
        <v>1162</v>
      </c>
      <c r="D149" s="41" t="s">
        <v>1163</v>
      </c>
      <c r="E149" s="42">
        <f>Source!AQ42</f>
        <v>1.02</v>
      </c>
      <c r="F149" s="106"/>
      <c r="G149" s="44" t="str">
        <f>Source!DI42</f>
        <v/>
      </c>
      <c r="H149" s="45"/>
      <c r="I149" s="44"/>
      <c r="J149" s="44"/>
      <c r="K149" s="45"/>
      <c r="L149" s="46">
        <f>Source!U42</f>
        <v>11.22</v>
      </c>
    </row>
    <row r="150" spans="1:26" ht="13.8">
      <c r="G150" s="94">
        <f>H145+H146+H147+H148</f>
        <v>748.99</v>
      </c>
      <c r="H150" s="94"/>
      <c r="J150" s="94">
        <f>K145+K146+K147+K148</f>
        <v>7567.2999999999993</v>
      </c>
      <c r="K150" s="94"/>
      <c r="L150" s="47">
        <f>Source!U42</f>
        <v>11.22</v>
      </c>
      <c r="O150" s="27">
        <f>G150</f>
        <v>748.99</v>
      </c>
      <c r="P150" s="27">
        <f>J150</f>
        <v>7567.2999999999993</v>
      </c>
      <c r="Q150" s="27">
        <f>L150</f>
        <v>11.22</v>
      </c>
      <c r="W150">
        <f>IF(Source!BI42&lt;=1,H145+H146+H147+H148, 0)</f>
        <v>748.99</v>
      </c>
      <c r="X150">
        <f>IF(Source!BI42=2,H145+H146+H147+H148, 0)</f>
        <v>0</v>
      </c>
      <c r="Y150">
        <f>IF(Source!BI42=3,H145+H146+H147+H148, 0)</f>
        <v>0</v>
      </c>
      <c r="Z150">
        <f>IF(Source!BI42=4,H145+H146+H147+H148, 0)</f>
        <v>0</v>
      </c>
    </row>
    <row r="151" spans="1:26" ht="69">
      <c r="A151" s="54" t="str">
        <f>Source!E43</f>
        <v>20</v>
      </c>
      <c r="B151" s="55" t="str">
        <f>Source!F43</f>
        <v>24-02-002-8</v>
      </c>
      <c r="C151" s="55" t="str">
        <f>Source!G43</f>
        <v>Сварка полиэтиленовых труб при помощи соединительных деталей с закладными нагревателями и использованием двух комплектов оборудования, диаметр труб 110 мм</v>
      </c>
      <c r="D151" s="35" t="str">
        <f>Source!H43</f>
        <v>1 соединение</v>
      </c>
      <c r="E151" s="10">
        <f>Source!I43</f>
        <v>2</v>
      </c>
      <c r="F151" s="104">
        <f>Source!AL43+Source!AM43+Source!AO43</f>
        <v>357.32</v>
      </c>
      <c r="G151" s="37"/>
      <c r="H151" s="38"/>
      <c r="I151" s="37" t="str">
        <f>Source!BO43</f>
        <v>24-02-002-8</v>
      </c>
      <c r="J151" s="37"/>
      <c r="K151" s="38"/>
      <c r="L151" s="39"/>
      <c r="S151">
        <f>ROUND((Source!FX43/100)*((ROUND(Source!AF43*Source!I43, 2)+ROUND(Source!AE43*Source!I43, 2))), 2)</f>
        <v>39</v>
      </c>
      <c r="T151">
        <f>Source!X43</f>
        <v>687.57</v>
      </c>
      <c r="U151">
        <f>ROUND((Source!FY43/100)*((ROUND(Source!AF43*Source!I43, 2)+ROUND(Source!AE43*Source!I43, 2))), 2)</f>
        <v>26.7</v>
      </c>
      <c r="V151">
        <f>Source!Y43</f>
        <v>470.72</v>
      </c>
    </row>
    <row r="152" spans="1:26" ht="14.4">
      <c r="A152" s="54"/>
      <c r="B152" s="55"/>
      <c r="C152" s="55" t="s">
        <v>1158</v>
      </c>
      <c r="D152" s="35"/>
      <c r="E152" s="10"/>
      <c r="F152" s="104">
        <f>Source!AO43</f>
        <v>15.13</v>
      </c>
      <c r="G152" s="37" t="str">
        <f>Source!DG43</f>
        <v/>
      </c>
      <c r="H152" s="38">
        <f>ROUND(Source!AF43*Source!I43, 2)</f>
        <v>30</v>
      </c>
      <c r="I152" s="37"/>
      <c r="J152" s="37">
        <f>IF(Source!BA43&lt;&gt; 0, Source!BA43, 1)</f>
        <v>17.63</v>
      </c>
      <c r="K152" s="38">
        <f>Source!S43</f>
        <v>528.9</v>
      </c>
      <c r="L152" s="39"/>
      <c r="R152">
        <f>H152</f>
        <v>30</v>
      </c>
    </row>
    <row r="153" spans="1:26" ht="14.4">
      <c r="A153" s="54"/>
      <c r="B153" s="55"/>
      <c r="C153" s="55" t="s">
        <v>549</v>
      </c>
      <c r="D153" s="35"/>
      <c r="E153" s="10"/>
      <c r="F153" s="104">
        <f>Source!AM43</f>
        <v>49.67</v>
      </c>
      <c r="G153" s="37" t="str">
        <f>Source!DE43</f>
        <v/>
      </c>
      <c r="H153" s="38">
        <f>ROUND(Source!AD43*Source!I43, 2)</f>
        <v>100</v>
      </c>
      <c r="I153" s="37"/>
      <c r="J153" s="37">
        <f>IF(Source!BB43&lt;&gt; 0, Source!BB43, 1)</f>
        <v>2.1</v>
      </c>
      <c r="K153" s="38">
        <f>Source!Q43</f>
        <v>210</v>
      </c>
      <c r="L153" s="39"/>
    </row>
    <row r="154" spans="1:26" ht="14.4">
      <c r="A154" s="54"/>
      <c r="B154" s="55"/>
      <c r="C154" s="55" t="s">
        <v>1165</v>
      </c>
      <c r="D154" s="35"/>
      <c r="E154" s="10"/>
      <c r="F154" s="104">
        <f>Source!AL43</f>
        <v>292.52</v>
      </c>
      <c r="G154" s="37" t="str">
        <f>Source!DD43</f>
        <v/>
      </c>
      <c r="H154" s="38">
        <f>ROUND(Source!AC43*Source!I43, 2)</f>
        <v>586</v>
      </c>
      <c r="I154" s="37"/>
      <c r="J154" s="37">
        <f>IF(Source!BC43&lt;&gt; 0, Source!BC43, 1)</f>
        <v>2.29</v>
      </c>
      <c r="K154" s="38">
        <f>Source!P43</f>
        <v>1341.94</v>
      </c>
      <c r="L154" s="39"/>
    </row>
    <row r="155" spans="1:26" ht="14.4">
      <c r="A155" s="54"/>
      <c r="B155" s="55"/>
      <c r="C155" s="55" t="s">
        <v>1159</v>
      </c>
      <c r="D155" s="35" t="s">
        <v>1160</v>
      </c>
      <c r="E155" s="10">
        <f>Source!BZ43</f>
        <v>130</v>
      </c>
      <c r="F155" s="105"/>
      <c r="G155" s="37"/>
      <c r="H155" s="38">
        <f>SUM(S151:S157)</f>
        <v>39</v>
      </c>
      <c r="I155" s="40"/>
      <c r="J155" s="33">
        <f>Source!AT43</f>
        <v>130</v>
      </c>
      <c r="K155" s="38">
        <f>SUM(T151:T157)</f>
        <v>687.57</v>
      </c>
      <c r="L155" s="39"/>
    </row>
    <row r="156" spans="1:26" ht="14.4">
      <c r="A156" s="54"/>
      <c r="B156" s="55"/>
      <c r="C156" s="55" t="s">
        <v>1161</v>
      </c>
      <c r="D156" s="35" t="s">
        <v>1160</v>
      </c>
      <c r="E156" s="10">
        <f>Source!CA43</f>
        <v>89</v>
      </c>
      <c r="F156" s="105"/>
      <c r="G156" s="37"/>
      <c r="H156" s="38">
        <f>SUM(U151:U157)</f>
        <v>26.7</v>
      </c>
      <c r="I156" s="40"/>
      <c r="J156" s="33">
        <f>Source!AU43</f>
        <v>89</v>
      </c>
      <c r="K156" s="38">
        <f>SUM(V151:V157)</f>
        <v>470.72</v>
      </c>
      <c r="L156" s="39"/>
    </row>
    <row r="157" spans="1:26" ht="14.4">
      <c r="A157" s="56"/>
      <c r="B157" s="57"/>
      <c r="C157" s="57" t="s">
        <v>1162</v>
      </c>
      <c r="D157" s="41" t="s">
        <v>1163</v>
      </c>
      <c r="E157" s="42">
        <f>Source!AQ43</f>
        <v>1.46</v>
      </c>
      <c r="F157" s="106"/>
      <c r="G157" s="44" t="str">
        <f>Source!DI43</f>
        <v/>
      </c>
      <c r="H157" s="45"/>
      <c r="I157" s="44"/>
      <c r="J157" s="44"/>
      <c r="K157" s="45"/>
      <c r="L157" s="46">
        <f>Source!U43</f>
        <v>2.92</v>
      </c>
    </row>
    <row r="158" spans="1:26" ht="13.8">
      <c r="G158" s="94">
        <f>H152+H153+H154+H155+H156</f>
        <v>781.7</v>
      </c>
      <c r="H158" s="94"/>
      <c r="J158" s="94">
        <f>K152+K153+K154+K155+K156</f>
        <v>3239.13</v>
      </c>
      <c r="K158" s="94"/>
      <c r="L158" s="47">
        <f>Source!U43</f>
        <v>2.92</v>
      </c>
      <c r="O158" s="27">
        <f>G158</f>
        <v>781.7</v>
      </c>
      <c r="P158" s="27">
        <f>J158</f>
        <v>3239.13</v>
      </c>
      <c r="Q158" s="27">
        <f>L158</f>
        <v>2.92</v>
      </c>
      <c r="W158">
        <f>IF(Source!BI43&lt;=1,H152+H153+H154+H155+H156, 0)</f>
        <v>781.7</v>
      </c>
      <c r="X158">
        <f>IF(Source!BI43=2,H152+H153+H154+H155+H156, 0)</f>
        <v>0</v>
      </c>
      <c r="Y158">
        <f>IF(Source!BI43=3,H152+H153+H154+H155+H156, 0)</f>
        <v>0</v>
      </c>
      <c r="Z158">
        <f>IF(Source!BI43=4,H152+H153+H154+H155+H156, 0)</f>
        <v>0</v>
      </c>
    </row>
    <row r="159" spans="1:26" ht="41.4">
      <c r="A159" s="54" t="str">
        <f>Source!E44</f>
        <v>21</v>
      </c>
      <c r="B159" s="55" t="str">
        <f>Source!F44</f>
        <v>24-02-005-3</v>
      </c>
      <c r="C159" s="55" t="str">
        <f>Source!G44</f>
        <v>Установка отвода на газопроводе из полиэтиленовых труб в горизонтальной плоскости, диаметр отвода 110 мм</v>
      </c>
      <c r="D159" s="35" t="str">
        <f>Source!H44</f>
        <v>1 отвод</v>
      </c>
      <c r="E159" s="10">
        <f>Source!I44</f>
        <v>1</v>
      </c>
      <c r="F159" s="104">
        <f>Source!AL44+Source!AM44+Source!AO44</f>
        <v>358.64</v>
      </c>
      <c r="G159" s="37"/>
      <c r="H159" s="38"/>
      <c r="I159" s="37" t="str">
        <f>Source!BO44</f>
        <v>24-02-005-3</v>
      </c>
      <c r="J159" s="37"/>
      <c r="K159" s="38"/>
      <c r="L159" s="39"/>
      <c r="S159">
        <f>ROUND((Source!FX44/100)*((ROUND(Source!AF44*Source!I44, 2)+ROUND(Source!AE44*Source!I44, 2))), 2)</f>
        <v>26</v>
      </c>
      <c r="T159">
        <f>Source!X44</f>
        <v>458.38</v>
      </c>
      <c r="U159">
        <f>ROUND((Source!FY44/100)*((ROUND(Source!AF44*Source!I44, 2)+ROUND(Source!AE44*Source!I44, 2))), 2)</f>
        <v>17.8</v>
      </c>
      <c r="V159">
        <f>Source!Y44</f>
        <v>313.81</v>
      </c>
    </row>
    <row r="160" spans="1:26" ht="14.4">
      <c r="A160" s="54"/>
      <c r="B160" s="55"/>
      <c r="C160" s="55" t="s">
        <v>1158</v>
      </c>
      <c r="D160" s="35"/>
      <c r="E160" s="10"/>
      <c r="F160" s="104">
        <f>Source!AO44</f>
        <v>19.68</v>
      </c>
      <c r="G160" s="37" t="str">
        <f>Source!DG44</f>
        <v/>
      </c>
      <c r="H160" s="38">
        <f>ROUND(Source!AF44*Source!I44, 2)</f>
        <v>20</v>
      </c>
      <c r="I160" s="37"/>
      <c r="J160" s="37">
        <f>IF(Source!BA44&lt;&gt; 0, Source!BA44, 1)</f>
        <v>17.63</v>
      </c>
      <c r="K160" s="38">
        <f>Source!S44</f>
        <v>352.6</v>
      </c>
      <c r="L160" s="39"/>
      <c r="R160">
        <f>H160</f>
        <v>20</v>
      </c>
    </row>
    <row r="161" spans="1:26" ht="14.4">
      <c r="A161" s="54"/>
      <c r="B161" s="55"/>
      <c r="C161" s="55" t="s">
        <v>549</v>
      </c>
      <c r="D161" s="35"/>
      <c r="E161" s="10"/>
      <c r="F161" s="104">
        <f>Source!AM44</f>
        <v>42.12</v>
      </c>
      <c r="G161" s="37" t="str">
        <f>Source!DE44</f>
        <v/>
      </c>
      <c r="H161" s="38">
        <f>ROUND(Source!AD44*Source!I44, 2)</f>
        <v>42</v>
      </c>
      <c r="I161" s="37"/>
      <c r="J161" s="37">
        <f>IF(Source!BB44&lt;&gt; 0, Source!BB44, 1)</f>
        <v>2.14</v>
      </c>
      <c r="K161" s="38">
        <f>Source!Q44</f>
        <v>89.88</v>
      </c>
      <c r="L161" s="39"/>
    </row>
    <row r="162" spans="1:26" ht="14.4">
      <c r="A162" s="54"/>
      <c r="B162" s="55"/>
      <c r="C162" s="55" t="s">
        <v>1165</v>
      </c>
      <c r="D162" s="35"/>
      <c r="E162" s="10"/>
      <c r="F162" s="104">
        <f>Source!AL44</f>
        <v>296.83999999999997</v>
      </c>
      <c r="G162" s="37" t="str">
        <f>Source!DD44</f>
        <v/>
      </c>
      <c r="H162" s="38">
        <f>ROUND(Source!AC44*Source!I44, 2)</f>
        <v>297</v>
      </c>
      <c r="I162" s="37"/>
      <c r="J162" s="37">
        <f>IF(Source!BC44&lt;&gt; 0, Source!BC44, 1)</f>
        <v>2.33</v>
      </c>
      <c r="K162" s="38">
        <f>Source!P44</f>
        <v>692.01</v>
      </c>
      <c r="L162" s="39"/>
    </row>
    <row r="163" spans="1:26" ht="14.4">
      <c r="A163" s="54"/>
      <c r="B163" s="55"/>
      <c r="C163" s="55" t="s">
        <v>1159</v>
      </c>
      <c r="D163" s="35" t="s">
        <v>1160</v>
      </c>
      <c r="E163" s="10">
        <f>Source!BZ44</f>
        <v>130</v>
      </c>
      <c r="F163" s="105"/>
      <c r="G163" s="37"/>
      <c r="H163" s="38">
        <f>SUM(S159:S166)</f>
        <v>26</v>
      </c>
      <c r="I163" s="40"/>
      <c r="J163" s="33">
        <f>Source!AT44</f>
        <v>130</v>
      </c>
      <c r="K163" s="38">
        <f>SUM(T159:T166)</f>
        <v>458.38</v>
      </c>
      <c r="L163" s="39"/>
    </row>
    <row r="164" spans="1:26" ht="14.4">
      <c r="A164" s="54"/>
      <c r="B164" s="55"/>
      <c r="C164" s="55" t="s">
        <v>1161</v>
      </c>
      <c r="D164" s="35" t="s">
        <v>1160</v>
      </c>
      <c r="E164" s="10">
        <f>Source!CA44</f>
        <v>89</v>
      </c>
      <c r="F164" s="105"/>
      <c r="G164" s="37"/>
      <c r="H164" s="38">
        <f>SUM(U159:U166)</f>
        <v>17.8</v>
      </c>
      <c r="I164" s="40"/>
      <c r="J164" s="33">
        <f>Source!AU44</f>
        <v>89</v>
      </c>
      <c r="K164" s="38">
        <f>SUM(V159:V166)</f>
        <v>313.81</v>
      </c>
      <c r="L164" s="39"/>
    </row>
    <row r="165" spans="1:26" ht="14.4">
      <c r="A165" s="54"/>
      <c r="B165" s="55"/>
      <c r="C165" s="55" t="s">
        <v>1162</v>
      </c>
      <c r="D165" s="35" t="s">
        <v>1163</v>
      </c>
      <c r="E165" s="10">
        <f>Source!AQ44</f>
        <v>1.9</v>
      </c>
      <c r="F165" s="104"/>
      <c r="G165" s="37" t="str">
        <f>Source!DI44</f>
        <v/>
      </c>
      <c r="H165" s="38"/>
      <c r="I165" s="37"/>
      <c r="J165" s="37"/>
      <c r="K165" s="38"/>
      <c r="L165" s="51">
        <f>Source!U44</f>
        <v>1.9</v>
      </c>
    </row>
    <row r="166" spans="1:26" ht="41.4">
      <c r="A166" s="56" t="str">
        <f>Source!E45</f>
        <v>21,1</v>
      </c>
      <c r="B166" s="57" t="str">
        <f>Source!F45</f>
        <v>507-9502</v>
      </c>
      <c r="C166" s="57" t="str">
        <f>Source!G45</f>
        <v>Детали соединительные из полиэтилена с удлиненными хвостовиками (тройники, отводы, переходники, заглушки)</v>
      </c>
      <c r="D166" s="41" t="str">
        <f>Source!H45</f>
        <v>шт.</v>
      </c>
      <c r="E166" s="42">
        <f>Source!I45</f>
        <v>1</v>
      </c>
      <c r="F166" s="106">
        <f>Source!AL45+Source!AM45+Source!AO45</f>
        <v>0</v>
      </c>
      <c r="G166" s="52" t="s">
        <v>3</v>
      </c>
      <c r="H166" s="45">
        <f>ROUND(Source!AC45*Source!I45, 2)+ROUND(Source!AD45*Source!I45, 2)+ROUND(Source!AF45*Source!I45, 2)</f>
        <v>0</v>
      </c>
      <c r="I166" s="44"/>
      <c r="J166" s="44">
        <f>IF(Source!BC45&lt;&gt; 0, Source!BC45, 1)</f>
        <v>1</v>
      </c>
      <c r="K166" s="45">
        <f>Source!O45</f>
        <v>0</v>
      </c>
      <c r="L166" s="50"/>
      <c r="S166">
        <f>ROUND((Source!FX45/100)*((ROUND(Source!AF45*Source!I45, 2)+ROUND(Source!AE45*Source!I45, 2))), 2)</f>
        <v>0</v>
      </c>
      <c r="T166">
        <f>Source!X45</f>
        <v>0</v>
      </c>
      <c r="U166">
        <f>ROUND((Source!FY45/100)*((ROUND(Source!AF45*Source!I45, 2)+ROUND(Source!AE45*Source!I45, 2))), 2)</f>
        <v>0</v>
      </c>
      <c r="V166">
        <f>Source!Y45</f>
        <v>0</v>
      </c>
      <c r="W166">
        <f>IF(Source!BI45&lt;=1,H166, 0)</f>
        <v>0</v>
      </c>
      <c r="X166">
        <f>IF(Source!BI45=2,H166, 0)</f>
        <v>0</v>
      </c>
      <c r="Y166">
        <f>IF(Source!BI45=3,H166, 0)</f>
        <v>0</v>
      </c>
      <c r="Z166">
        <f>IF(Source!BI45=4,H166, 0)</f>
        <v>0</v>
      </c>
    </row>
    <row r="167" spans="1:26" ht="13.8">
      <c r="G167" s="94">
        <f>H160+H161+H162+H163+H164+SUM(H166:H166)</f>
        <v>402.8</v>
      </c>
      <c r="H167" s="94"/>
      <c r="J167" s="94">
        <f>K160+K161+K162+K163+K164+SUM(K166:K166)</f>
        <v>1906.6799999999998</v>
      </c>
      <c r="K167" s="94"/>
      <c r="L167" s="47">
        <f>Source!U44</f>
        <v>1.9</v>
      </c>
      <c r="O167" s="27">
        <f>G167</f>
        <v>402.8</v>
      </c>
      <c r="P167" s="27">
        <f>J167</f>
        <v>1906.6799999999998</v>
      </c>
      <c r="Q167" s="27">
        <f>L167</f>
        <v>1.9</v>
      </c>
      <c r="W167">
        <f>IF(Source!BI44&lt;=1,H160+H161+H162+H163+H164, 0)</f>
        <v>402.8</v>
      </c>
      <c r="X167">
        <f>IF(Source!BI44=2,H160+H161+H162+H163+H164, 0)</f>
        <v>0</v>
      </c>
      <c r="Y167">
        <f>IF(Source!BI44=3,H160+H161+H162+H163+H164, 0)</f>
        <v>0</v>
      </c>
      <c r="Z167">
        <f>IF(Source!BI44=4,H160+H161+H162+H163+H164, 0)</f>
        <v>0</v>
      </c>
    </row>
    <row r="168" spans="1:26" ht="41.4">
      <c r="A168" s="56" t="str">
        <f>Source!E46</f>
        <v>22</v>
      </c>
      <c r="B168" s="57" t="str">
        <f>Source!F46</f>
        <v>507-0782</v>
      </c>
      <c r="C168" s="57" t="str">
        <f>Source!G46</f>
        <v>Переход полиэтиленовый с удлиненным хвостовиком SDR 11, 110х63 (ТУ2248-001-18425183-01)</v>
      </c>
      <c r="D168" s="41" t="str">
        <f>Source!H46</f>
        <v>шт.</v>
      </c>
      <c r="E168" s="42">
        <f>Source!I46</f>
        <v>1</v>
      </c>
      <c r="F168" s="106">
        <f>Source!AL46</f>
        <v>105.96</v>
      </c>
      <c r="G168" s="44" t="str">
        <f>Source!DD46</f>
        <v/>
      </c>
      <c r="H168" s="45">
        <f>ROUND(Source!AC46*Source!I46, 2)</f>
        <v>106</v>
      </c>
      <c r="I168" s="44" t="str">
        <f>Source!BO46</f>
        <v>507-0782</v>
      </c>
      <c r="J168" s="44">
        <f>IF(Source!BC46&lt;&gt; 0, Source!BC46, 1)</f>
        <v>2.2200000000000002</v>
      </c>
      <c r="K168" s="45">
        <f>Source!P46</f>
        <v>235.32</v>
      </c>
      <c r="L168" s="50"/>
      <c r="S168">
        <f>ROUND((Source!FX46/100)*((ROUND(Source!AF46*Source!I46, 2)+ROUND(Source!AE46*Source!I46, 2))), 2)</f>
        <v>0</v>
      </c>
      <c r="T168">
        <f>Source!X46</f>
        <v>0</v>
      </c>
      <c r="U168">
        <f>ROUND((Source!FY46/100)*((ROUND(Source!AF46*Source!I46, 2)+ROUND(Source!AE46*Source!I46, 2))), 2)</f>
        <v>0</v>
      </c>
      <c r="V168">
        <f>Source!Y46</f>
        <v>0</v>
      </c>
    </row>
    <row r="169" spans="1:26" ht="13.8">
      <c r="G169" s="94">
        <f>H168</f>
        <v>106</v>
      </c>
      <c r="H169" s="94"/>
      <c r="J169" s="94">
        <f>K168</f>
        <v>235.32</v>
      </c>
      <c r="K169" s="94"/>
      <c r="L169" s="47">
        <f>Source!U46</f>
        <v>0</v>
      </c>
      <c r="O169" s="27">
        <f>G169</f>
        <v>106</v>
      </c>
      <c r="P169" s="27">
        <f>J169</f>
        <v>235.32</v>
      </c>
      <c r="Q169" s="27">
        <f>L169</f>
        <v>0</v>
      </c>
      <c r="W169">
        <f>IF(Source!BI46&lt;=1,H168, 0)</f>
        <v>0</v>
      </c>
      <c r="X169">
        <f>IF(Source!BI46=2,H168, 0)</f>
        <v>106</v>
      </c>
      <c r="Y169">
        <f>IF(Source!BI46=3,H168, 0)</f>
        <v>0</v>
      </c>
      <c r="Z169">
        <f>IF(Source!BI46=4,H168, 0)</f>
        <v>0</v>
      </c>
    </row>
    <row r="170" spans="1:26" ht="41.4">
      <c r="A170" s="54" t="str">
        <f>Source!E47</f>
        <v>23</v>
      </c>
      <c r="B170" s="55" t="str">
        <f>Source!F47</f>
        <v>24-02-005-3</v>
      </c>
      <c r="C170" s="55" t="str">
        <f>Source!G47</f>
        <v>Установка отвода на газопроводе из полиэтиленовых труб в горизонтальной плоскости, диаметр отвода 110 мм</v>
      </c>
      <c r="D170" s="35" t="str">
        <f>Source!H47</f>
        <v>1 отвод</v>
      </c>
      <c r="E170" s="10">
        <f>Source!I47</f>
        <v>4</v>
      </c>
      <c r="F170" s="104">
        <f>Source!AL47+Source!AM47+Source!AO47</f>
        <v>358.64</v>
      </c>
      <c r="G170" s="37"/>
      <c r="H170" s="38"/>
      <c r="I170" s="37" t="str">
        <f>Source!BO47</f>
        <v>24-02-005-3</v>
      </c>
      <c r="J170" s="37"/>
      <c r="K170" s="38"/>
      <c r="L170" s="39"/>
      <c r="S170">
        <f>ROUND((Source!FX47/100)*((ROUND(Source!AF47*Source!I47, 2)+ROUND(Source!AE47*Source!I47, 2))), 2)</f>
        <v>104</v>
      </c>
      <c r="T170">
        <f>Source!X47</f>
        <v>1833.52</v>
      </c>
      <c r="U170">
        <f>ROUND((Source!FY47/100)*((ROUND(Source!AF47*Source!I47, 2)+ROUND(Source!AE47*Source!I47, 2))), 2)</f>
        <v>71.2</v>
      </c>
      <c r="V170">
        <f>Source!Y47</f>
        <v>1255.26</v>
      </c>
    </row>
    <row r="171" spans="1:26" ht="14.4">
      <c r="A171" s="54"/>
      <c r="B171" s="55"/>
      <c r="C171" s="55" t="s">
        <v>1158</v>
      </c>
      <c r="D171" s="35"/>
      <c r="E171" s="10"/>
      <c r="F171" s="104">
        <f>Source!AO47</f>
        <v>19.68</v>
      </c>
      <c r="G171" s="37" t="str">
        <f>Source!DG47</f>
        <v/>
      </c>
      <c r="H171" s="38">
        <f>ROUND(Source!AF47*Source!I47, 2)</f>
        <v>80</v>
      </c>
      <c r="I171" s="37"/>
      <c r="J171" s="37">
        <f>IF(Source!BA47&lt;&gt; 0, Source!BA47, 1)</f>
        <v>17.63</v>
      </c>
      <c r="K171" s="38">
        <f>Source!S47</f>
        <v>1410.4</v>
      </c>
      <c r="L171" s="39"/>
      <c r="R171">
        <f>H171</f>
        <v>80</v>
      </c>
    </row>
    <row r="172" spans="1:26" ht="14.4">
      <c r="A172" s="54"/>
      <c r="B172" s="55"/>
      <c r="C172" s="55" t="s">
        <v>549</v>
      </c>
      <c r="D172" s="35"/>
      <c r="E172" s="10"/>
      <c r="F172" s="104">
        <f>Source!AM47</f>
        <v>42.12</v>
      </c>
      <c r="G172" s="37" t="str">
        <f>Source!DE47</f>
        <v/>
      </c>
      <c r="H172" s="38">
        <f>ROUND(Source!AD47*Source!I47, 2)</f>
        <v>168</v>
      </c>
      <c r="I172" s="37"/>
      <c r="J172" s="37">
        <f>IF(Source!BB47&lt;&gt; 0, Source!BB47, 1)</f>
        <v>2.14</v>
      </c>
      <c r="K172" s="38">
        <f>Source!Q47</f>
        <v>359.52</v>
      </c>
      <c r="L172" s="39"/>
    </row>
    <row r="173" spans="1:26" ht="14.4">
      <c r="A173" s="54"/>
      <c r="B173" s="55"/>
      <c r="C173" s="55" t="s">
        <v>1165</v>
      </c>
      <c r="D173" s="35"/>
      <c r="E173" s="10"/>
      <c r="F173" s="104">
        <f>Source!AL47</f>
        <v>296.83999999999997</v>
      </c>
      <c r="G173" s="37" t="str">
        <f>Source!DD47</f>
        <v/>
      </c>
      <c r="H173" s="38">
        <f>ROUND(Source!AC47*Source!I47, 2)</f>
        <v>1188</v>
      </c>
      <c r="I173" s="37"/>
      <c r="J173" s="37">
        <f>IF(Source!BC47&lt;&gt; 0, Source!BC47, 1)</f>
        <v>2.33</v>
      </c>
      <c r="K173" s="38">
        <f>Source!P47</f>
        <v>2768.04</v>
      </c>
      <c r="L173" s="39"/>
    </row>
    <row r="174" spans="1:26" ht="14.4">
      <c r="A174" s="54"/>
      <c r="B174" s="55"/>
      <c r="C174" s="55" t="s">
        <v>1159</v>
      </c>
      <c r="D174" s="35" t="s">
        <v>1160</v>
      </c>
      <c r="E174" s="10">
        <f>Source!BZ47</f>
        <v>130</v>
      </c>
      <c r="F174" s="105"/>
      <c r="G174" s="37"/>
      <c r="H174" s="38">
        <f>SUM(S170:S177)</f>
        <v>104</v>
      </c>
      <c r="I174" s="40"/>
      <c r="J174" s="33">
        <f>Source!AT47</f>
        <v>130</v>
      </c>
      <c r="K174" s="38">
        <f>SUM(T170:T177)</f>
        <v>1833.52</v>
      </c>
      <c r="L174" s="39"/>
    </row>
    <row r="175" spans="1:26" ht="14.4">
      <c r="A175" s="54"/>
      <c r="B175" s="55"/>
      <c r="C175" s="55" t="s">
        <v>1161</v>
      </c>
      <c r="D175" s="35" t="s">
        <v>1160</v>
      </c>
      <c r="E175" s="10">
        <f>Source!CA47</f>
        <v>89</v>
      </c>
      <c r="F175" s="105"/>
      <c r="G175" s="37"/>
      <c r="H175" s="38">
        <f>SUM(U170:U177)</f>
        <v>71.2</v>
      </c>
      <c r="I175" s="40"/>
      <c r="J175" s="33">
        <f>Source!AU47</f>
        <v>89</v>
      </c>
      <c r="K175" s="38">
        <f>SUM(V170:V177)</f>
        <v>1255.26</v>
      </c>
      <c r="L175" s="39"/>
    </row>
    <row r="176" spans="1:26" ht="14.4">
      <c r="A176" s="54"/>
      <c r="B176" s="55"/>
      <c r="C176" s="55" t="s">
        <v>1162</v>
      </c>
      <c r="D176" s="35" t="s">
        <v>1163</v>
      </c>
      <c r="E176" s="10">
        <f>Source!AQ47</f>
        <v>1.9</v>
      </c>
      <c r="F176" s="104"/>
      <c r="G176" s="37" t="str">
        <f>Source!DI47</f>
        <v/>
      </c>
      <c r="H176" s="38"/>
      <c r="I176" s="37"/>
      <c r="J176" s="37"/>
      <c r="K176" s="38"/>
      <c r="L176" s="51">
        <f>Source!U47</f>
        <v>7.6</v>
      </c>
    </row>
    <row r="177" spans="1:26" ht="41.4">
      <c r="A177" s="56" t="str">
        <f>Source!E48</f>
        <v>23,1</v>
      </c>
      <c r="B177" s="57" t="str">
        <f>Source!F48</f>
        <v>507-9502</v>
      </c>
      <c r="C177" s="57" t="str">
        <f>Source!G48</f>
        <v>Детали соединительные из полиэтилена с удлиненными хвостовиками (тройники, отводы, переходники, заглушки)</v>
      </c>
      <c r="D177" s="41" t="str">
        <f>Source!H48</f>
        <v>шт.</v>
      </c>
      <c r="E177" s="42">
        <f>Source!I48</f>
        <v>4</v>
      </c>
      <c r="F177" s="106">
        <f>Source!AL48+Source!AM48+Source!AO48</f>
        <v>0</v>
      </c>
      <c r="G177" s="52" t="s">
        <v>3</v>
      </c>
      <c r="H177" s="45">
        <f>ROUND(Source!AC48*Source!I48, 2)+ROUND(Source!AD48*Source!I48, 2)+ROUND(Source!AF48*Source!I48, 2)</f>
        <v>0</v>
      </c>
      <c r="I177" s="44"/>
      <c r="J177" s="44">
        <f>IF(Source!BC48&lt;&gt; 0, Source!BC48, 1)</f>
        <v>1</v>
      </c>
      <c r="K177" s="45">
        <f>Source!O48</f>
        <v>0</v>
      </c>
      <c r="L177" s="50"/>
      <c r="S177">
        <f>ROUND((Source!FX48/100)*((ROUND(Source!AF48*Source!I48, 2)+ROUND(Source!AE48*Source!I48, 2))), 2)</f>
        <v>0</v>
      </c>
      <c r="T177">
        <f>Source!X48</f>
        <v>0</v>
      </c>
      <c r="U177">
        <f>ROUND((Source!FY48/100)*((ROUND(Source!AF48*Source!I48, 2)+ROUND(Source!AE48*Source!I48, 2))), 2)</f>
        <v>0</v>
      </c>
      <c r="V177">
        <f>Source!Y48</f>
        <v>0</v>
      </c>
      <c r="W177">
        <f>IF(Source!BI48&lt;=1,H177, 0)</f>
        <v>0</v>
      </c>
      <c r="X177">
        <f>IF(Source!BI48=2,H177, 0)</f>
        <v>0</v>
      </c>
      <c r="Y177">
        <f>IF(Source!BI48=3,H177, 0)</f>
        <v>0</v>
      </c>
      <c r="Z177">
        <f>IF(Source!BI48=4,H177, 0)</f>
        <v>0</v>
      </c>
    </row>
    <row r="178" spans="1:26" ht="13.8">
      <c r="G178" s="94">
        <f>H171+H172+H173+H174+H175+SUM(H177:H177)</f>
        <v>1611.2</v>
      </c>
      <c r="H178" s="94"/>
      <c r="J178" s="94">
        <f>K171+K172+K173+K174+K175+SUM(K177:K177)</f>
        <v>7626.74</v>
      </c>
      <c r="K178" s="94"/>
      <c r="L178" s="47">
        <f>Source!U47</f>
        <v>7.6</v>
      </c>
      <c r="O178" s="27">
        <f>G178</f>
        <v>1611.2</v>
      </c>
      <c r="P178" s="27">
        <f>J178</f>
        <v>7626.74</v>
      </c>
      <c r="Q178" s="27">
        <f>L178</f>
        <v>7.6</v>
      </c>
      <c r="W178">
        <f>IF(Source!BI47&lt;=1,H171+H172+H173+H174+H175, 0)</f>
        <v>1611.2</v>
      </c>
      <c r="X178">
        <f>IF(Source!BI47=2,H171+H172+H173+H174+H175, 0)</f>
        <v>0</v>
      </c>
      <c r="Y178">
        <f>IF(Source!BI47=3,H171+H172+H173+H174+H175, 0)</f>
        <v>0</v>
      </c>
      <c r="Z178">
        <f>IF(Source!BI47=4,H171+H172+H173+H174+H175, 0)</f>
        <v>0</v>
      </c>
    </row>
    <row r="179" spans="1:26" ht="41.4">
      <c r="A179" s="56" t="str">
        <f>Source!E49</f>
        <v>24</v>
      </c>
      <c r="B179" s="57" t="str">
        <f>Source!F49</f>
        <v>507-0833</v>
      </c>
      <c r="C179" s="57" t="str">
        <f>Source!G49</f>
        <v>Отвод 90° полиэтиленовый с удлиненным хвостовиком, диаметр 110 мм (ТУ2248-001-18425183-01)</v>
      </c>
      <c r="D179" s="41" t="str">
        <f>Source!H49</f>
        <v>шт.</v>
      </c>
      <c r="E179" s="42">
        <f>Source!I49</f>
        <v>4</v>
      </c>
      <c r="F179" s="106">
        <f>Source!AL49</f>
        <v>193.26</v>
      </c>
      <c r="G179" s="44" t="str">
        <f>Source!DD49</f>
        <v/>
      </c>
      <c r="H179" s="45">
        <f>ROUND(Source!AC49*Source!I49, 2)</f>
        <v>772</v>
      </c>
      <c r="I179" s="44" t="str">
        <f>Source!BO49</f>
        <v>507-0833</v>
      </c>
      <c r="J179" s="44">
        <f>IF(Source!BC49&lt;&gt; 0, Source!BC49, 1)</f>
        <v>2.1</v>
      </c>
      <c r="K179" s="45">
        <f>Source!P49</f>
        <v>1621.2</v>
      </c>
      <c r="L179" s="50"/>
      <c r="S179">
        <f>ROUND((Source!FX49/100)*((ROUND(Source!AF49*Source!I49, 2)+ROUND(Source!AE49*Source!I49, 2))), 2)</f>
        <v>0</v>
      </c>
      <c r="T179">
        <f>Source!X49</f>
        <v>0</v>
      </c>
      <c r="U179">
        <f>ROUND((Source!FY49/100)*((ROUND(Source!AF49*Source!I49, 2)+ROUND(Source!AE49*Source!I49, 2))), 2)</f>
        <v>0</v>
      </c>
      <c r="V179">
        <f>Source!Y49</f>
        <v>0</v>
      </c>
    </row>
    <row r="180" spans="1:26" ht="13.8">
      <c r="G180" s="94">
        <f>H179</f>
        <v>772</v>
      </c>
      <c r="H180" s="94"/>
      <c r="J180" s="94">
        <f>K179</f>
        <v>1621.2</v>
      </c>
      <c r="K180" s="94"/>
      <c r="L180" s="47">
        <f>Source!U49</f>
        <v>0</v>
      </c>
      <c r="O180" s="27">
        <f>G180</f>
        <v>772</v>
      </c>
      <c r="P180" s="27">
        <f>J180</f>
        <v>1621.2</v>
      </c>
      <c r="Q180" s="27">
        <f>L180</f>
        <v>0</v>
      </c>
      <c r="W180">
        <f>IF(Source!BI49&lt;=1,H179, 0)</f>
        <v>0</v>
      </c>
      <c r="X180">
        <f>IF(Source!BI49=2,H179, 0)</f>
        <v>772</v>
      </c>
      <c r="Y180">
        <f>IF(Source!BI49=3,H179, 0)</f>
        <v>0</v>
      </c>
      <c r="Z180">
        <f>IF(Source!BI49=4,H179, 0)</f>
        <v>0</v>
      </c>
    </row>
    <row r="181" spans="1:26" ht="41.4">
      <c r="A181" s="54" t="str">
        <f>Source!E50</f>
        <v>25</v>
      </c>
      <c r="B181" s="55" t="str">
        <f>Source!F50</f>
        <v>24-02-005-2</v>
      </c>
      <c r="C181" s="55" t="str">
        <f>Source!G50</f>
        <v>Установка отвода на газопроводе из полиэтиленовых труб в горизонтальной плоскости, диаметр отвода 63 мм</v>
      </c>
      <c r="D181" s="35" t="str">
        <f>Source!H50</f>
        <v>1 отвод</v>
      </c>
      <c r="E181" s="10">
        <f>Source!I50</f>
        <v>3</v>
      </c>
      <c r="F181" s="104">
        <f>Source!AL50+Source!AM50+Source!AO50</f>
        <v>177.92</v>
      </c>
      <c r="G181" s="37"/>
      <c r="H181" s="38"/>
      <c r="I181" s="37" t="str">
        <f>Source!BO50</f>
        <v>24-02-005-2</v>
      </c>
      <c r="J181" s="37"/>
      <c r="K181" s="38"/>
      <c r="L181" s="39"/>
      <c r="S181">
        <f>ROUND((Source!FX50/100)*((ROUND(Source!AF50*Source!I50, 2)+ROUND(Source!AE50*Source!I50, 2))), 2)</f>
        <v>46.8</v>
      </c>
      <c r="T181">
        <f>Source!X50</f>
        <v>825.08</v>
      </c>
      <c r="U181">
        <f>ROUND((Source!FY50/100)*((ROUND(Source!AF50*Source!I50, 2)+ROUND(Source!AE50*Source!I50, 2))), 2)</f>
        <v>32.04</v>
      </c>
      <c r="V181">
        <f>Source!Y50</f>
        <v>564.87</v>
      </c>
    </row>
    <row r="182" spans="1:26" ht="14.4">
      <c r="A182" s="54"/>
      <c r="B182" s="55"/>
      <c r="C182" s="55" t="s">
        <v>1158</v>
      </c>
      <c r="D182" s="35"/>
      <c r="E182" s="10"/>
      <c r="F182" s="104">
        <f>Source!AO50</f>
        <v>12.22</v>
      </c>
      <c r="G182" s="37" t="str">
        <f>Source!DG50</f>
        <v/>
      </c>
      <c r="H182" s="38">
        <f>ROUND(Source!AF50*Source!I50, 2)</f>
        <v>36</v>
      </c>
      <c r="I182" s="37"/>
      <c r="J182" s="37">
        <f>IF(Source!BA50&lt;&gt; 0, Source!BA50, 1)</f>
        <v>17.63</v>
      </c>
      <c r="K182" s="38">
        <f>Source!S50</f>
        <v>634.67999999999995</v>
      </c>
      <c r="L182" s="39"/>
      <c r="R182">
        <f>H182</f>
        <v>36</v>
      </c>
    </row>
    <row r="183" spans="1:26" ht="14.4">
      <c r="A183" s="54"/>
      <c r="B183" s="55"/>
      <c r="C183" s="55" t="s">
        <v>549</v>
      </c>
      <c r="D183" s="35"/>
      <c r="E183" s="10"/>
      <c r="F183" s="104">
        <f>Source!AM50</f>
        <v>21.1</v>
      </c>
      <c r="G183" s="37" t="str">
        <f>Source!DE50</f>
        <v/>
      </c>
      <c r="H183" s="38">
        <f>ROUND(Source!AD50*Source!I50, 2)</f>
        <v>63</v>
      </c>
      <c r="I183" s="37"/>
      <c r="J183" s="37">
        <f>IF(Source!BB50&lt;&gt; 0, Source!BB50, 1)</f>
        <v>2.1800000000000002</v>
      </c>
      <c r="K183" s="38">
        <f>Source!Q50</f>
        <v>137.34</v>
      </c>
      <c r="L183" s="39"/>
    </row>
    <row r="184" spans="1:26" ht="14.4">
      <c r="A184" s="54"/>
      <c r="B184" s="55"/>
      <c r="C184" s="55" t="s">
        <v>1165</v>
      </c>
      <c r="D184" s="35"/>
      <c r="E184" s="10"/>
      <c r="F184" s="104">
        <f>Source!AL50</f>
        <v>144.6</v>
      </c>
      <c r="G184" s="37" t="str">
        <f>Source!DD50</f>
        <v/>
      </c>
      <c r="H184" s="38">
        <f>ROUND(Source!AC50*Source!I50, 2)</f>
        <v>435</v>
      </c>
      <c r="I184" s="37"/>
      <c r="J184" s="37">
        <f>IF(Source!BC50&lt;&gt; 0, Source!BC50, 1)</f>
        <v>2.16</v>
      </c>
      <c r="K184" s="38">
        <f>Source!P50</f>
        <v>939.6</v>
      </c>
      <c r="L184" s="39"/>
    </row>
    <row r="185" spans="1:26" ht="14.4">
      <c r="A185" s="54"/>
      <c r="B185" s="55"/>
      <c r="C185" s="55" t="s">
        <v>1159</v>
      </c>
      <c r="D185" s="35" t="s">
        <v>1160</v>
      </c>
      <c r="E185" s="10">
        <f>Source!BZ50</f>
        <v>130</v>
      </c>
      <c r="F185" s="105"/>
      <c r="G185" s="37"/>
      <c r="H185" s="38">
        <f>SUM(S181:S188)</f>
        <v>46.8</v>
      </c>
      <c r="I185" s="40"/>
      <c r="J185" s="33">
        <f>Source!AT50</f>
        <v>130</v>
      </c>
      <c r="K185" s="38">
        <f>SUM(T181:T188)</f>
        <v>825.08</v>
      </c>
      <c r="L185" s="39"/>
    </row>
    <row r="186" spans="1:26" ht="14.4">
      <c r="A186" s="54"/>
      <c r="B186" s="55"/>
      <c r="C186" s="55" t="s">
        <v>1161</v>
      </c>
      <c r="D186" s="35" t="s">
        <v>1160</v>
      </c>
      <c r="E186" s="10">
        <f>Source!CA50</f>
        <v>89</v>
      </c>
      <c r="F186" s="105"/>
      <c r="G186" s="37"/>
      <c r="H186" s="38">
        <f>SUM(U181:U188)</f>
        <v>32.04</v>
      </c>
      <c r="I186" s="40"/>
      <c r="J186" s="33">
        <f>Source!AU50</f>
        <v>89</v>
      </c>
      <c r="K186" s="38">
        <f>SUM(V181:V188)</f>
        <v>564.87</v>
      </c>
      <c r="L186" s="39"/>
    </row>
    <row r="187" spans="1:26" ht="14.4">
      <c r="A187" s="54"/>
      <c r="B187" s="55"/>
      <c r="C187" s="55" t="s">
        <v>1162</v>
      </c>
      <c r="D187" s="35" t="s">
        <v>1163</v>
      </c>
      <c r="E187" s="10">
        <f>Source!AQ50</f>
        <v>1.18</v>
      </c>
      <c r="F187" s="104"/>
      <c r="G187" s="37" t="str">
        <f>Source!DI50</f>
        <v/>
      </c>
      <c r="H187" s="38"/>
      <c r="I187" s="37"/>
      <c r="J187" s="37"/>
      <c r="K187" s="38"/>
      <c r="L187" s="51">
        <f>Source!U50</f>
        <v>3.54</v>
      </c>
    </row>
    <row r="188" spans="1:26" ht="41.4">
      <c r="A188" s="56" t="str">
        <f>Source!E51</f>
        <v>25,1</v>
      </c>
      <c r="B188" s="57" t="str">
        <f>Source!F51</f>
        <v>507-9502</v>
      </c>
      <c r="C188" s="57" t="str">
        <f>Source!G51</f>
        <v>Детали соединительные из полиэтилена с удлиненными хвостовиками (тройники, отводы, переходники, заглушки)</v>
      </c>
      <c r="D188" s="41" t="str">
        <f>Source!H51</f>
        <v>шт.</v>
      </c>
      <c r="E188" s="42">
        <f>Source!I51</f>
        <v>3</v>
      </c>
      <c r="F188" s="106">
        <f>Source!AL51+Source!AM51+Source!AO51</f>
        <v>0</v>
      </c>
      <c r="G188" s="52" t="s">
        <v>3</v>
      </c>
      <c r="H188" s="45">
        <f>ROUND(Source!AC51*Source!I51, 2)+ROUND(Source!AD51*Source!I51, 2)+ROUND(Source!AF51*Source!I51, 2)</f>
        <v>0</v>
      </c>
      <c r="I188" s="44"/>
      <c r="J188" s="44">
        <f>IF(Source!BC51&lt;&gt; 0, Source!BC51, 1)</f>
        <v>1</v>
      </c>
      <c r="K188" s="45">
        <f>Source!O51</f>
        <v>0</v>
      </c>
      <c r="L188" s="50"/>
      <c r="S188">
        <f>ROUND((Source!FX51/100)*((ROUND(Source!AF51*Source!I51, 2)+ROUND(Source!AE51*Source!I51, 2))), 2)</f>
        <v>0</v>
      </c>
      <c r="T188">
        <f>Source!X51</f>
        <v>0</v>
      </c>
      <c r="U188">
        <f>ROUND((Source!FY51/100)*((ROUND(Source!AF51*Source!I51, 2)+ROUND(Source!AE51*Source!I51, 2))), 2)</f>
        <v>0</v>
      </c>
      <c r="V188">
        <f>Source!Y51</f>
        <v>0</v>
      </c>
      <c r="W188">
        <f>IF(Source!BI51&lt;=1,H188, 0)</f>
        <v>0</v>
      </c>
      <c r="X188">
        <f>IF(Source!BI51=2,H188, 0)</f>
        <v>0</v>
      </c>
      <c r="Y188">
        <f>IF(Source!BI51=3,H188, 0)</f>
        <v>0</v>
      </c>
      <c r="Z188">
        <f>IF(Source!BI51=4,H188, 0)</f>
        <v>0</v>
      </c>
    </row>
    <row r="189" spans="1:26" ht="13.8">
      <c r="G189" s="94">
        <f>H182+H183+H184+H185+H186+SUM(H188:H188)</f>
        <v>612.83999999999992</v>
      </c>
      <c r="H189" s="94"/>
      <c r="J189" s="94">
        <f>K182+K183+K184+K185+K186+SUM(K188:K188)</f>
        <v>3101.5699999999997</v>
      </c>
      <c r="K189" s="94"/>
      <c r="L189" s="47">
        <f>Source!U50</f>
        <v>3.54</v>
      </c>
      <c r="O189" s="27">
        <f>G189</f>
        <v>612.83999999999992</v>
      </c>
      <c r="P189" s="27">
        <f>J189</f>
        <v>3101.5699999999997</v>
      </c>
      <c r="Q189" s="27">
        <f>L189</f>
        <v>3.54</v>
      </c>
      <c r="W189">
        <f>IF(Source!BI50&lt;=1,H182+H183+H184+H185+H186, 0)</f>
        <v>612.83999999999992</v>
      </c>
      <c r="X189">
        <f>IF(Source!BI50=2,H182+H183+H184+H185+H186, 0)</f>
        <v>0</v>
      </c>
      <c r="Y189">
        <f>IF(Source!BI50=3,H182+H183+H184+H185+H186, 0)</f>
        <v>0</v>
      </c>
      <c r="Z189">
        <f>IF(Source!BI50=4,H182+H183+H184+H185+H186, 0)</f>
        <v>0</v>
      </c>
    </row>
    <row r="190" spans="1:26" ht="41.4">
      <c r="A190" s="56" t="str">
        <f>Source!E52</f>
        <v>26</v>
      </c>
      <c r="B190" s="57" t="str">
        <f>Source!F52</f>
        <v>507-0832</v>
      </c>
      <c r="C190" s="57" t="str">
        <f>Source!G52</f>
        <v>Отвод 90° полиэтиленовый с удлиненным хвостовиком, диаметр 63 мм (ТУ2248-001-18425183-01)</v>
      </c>
      <c r="D190" s="41" t="str">
        <f>Source!H52</f>
        <v>шт.</v>
      </c>
      <c r="E190" s="42">
        <f>Source!I52</f>
        <v>3</v>
      </c>
      <c r="F190" s="106">
        <f>Source!AL52</f>
        <v>83.44</v>
      </c>
      <c r="G190" s="44" t="str">
        <f>Source!DD52</f>
        <v/>
      </c>
      <c r="H190" s="45">
        <f>ROUND(Source!AC52*Source!I52, 2)</f>
        <v>249</v>
      </c>
      <c r="I190" s="44" t="str">
        <f>Source!BO52</f>
        <v>507-0832</v>
      </c>
      <c r="J190" s="44">
        <f>IF(Source!BC52&lt;&gt; 0, Source!BC52, 1)</f>
        <v>1.57</v>
      </c>
      <c r="K190" s="45">
        <f>Source!P52</f>
        <v>390.93</v>
      </c>
      <c r="L190" s="50"/>
      <c r="S190">
        <f>ROUND((Source!FX52/100)*((ROUND(Source!AF52*Source!I52, 2)+ROUND(Source!AE52*Source!I52, 2))), 2)</f>
        <v>0</v>
      </c>
      <c r="T190">
        <f>Source!X52</f>
        <v>0</v>
      </c>
      <c r="U190">
        <f>ROUND((Source!FY52/100)*((ROUND(Source!AF52*Source!I52, 2)+ROUND(Source!AE52*Source!I52, 2))), 2)</f>
        <v>0</v>
      </c>
      <c r="V190">
        <f>Source!Y52</f>
        <v>0</v>
      </c>
    </row>
    <row r="191" spans="1:26" ht="13.8">
      <c r="G191" s="94">
        <f>H190</f>
        <v>249</v>
      </c>
      <c r="H191" s="94"/>
      <c r="J191" s="94">
        <f>K190</f>
        <v>390.93</v>
      </c>
      <c r="K191" s="94"/>
      <c r="L191" s="47">
        <f>Source!U52</f>
        <v>0</v>
      </c>
      <c r="O191" s="27">
        <f>G191</f>
        <v>249</v>
      </c>
      <c r="P191" s="27">
        <f>J191</f>
        <v>390.93</v>
      </c>
      <c r="Q191" s="27">
        <f>L191</f>
        <v>0</v>
      </c>
      <c r="W191">
        <f>IF(Source!BI52&lt;=1,H190, 0)</f>
        <v>0</v>
      </c>
      <c r="X191">
        <f>IF(Source!BI52=2,H190, 0)</f>
        <v>249</v>
      </c>
      <c r="Y191">
        <f>IF(Source!BI52=3,H190, 0)</f>
        <v>0</v>
      </c>
      <c r="Z191">
        <f>IF(Source!BI52=4,H190, 0)</f>
        <v>0</v>
      </c>
    </row>
    <row r="192" spans="1:26" ht="28.8">
      <c r="A192" s="54" t="str">
        <f>Source!E53</f>
        <v>27</v>
      </c>
      <c r="B192" s="55" t="str">
        <f>Source!F53</f>
        <v>м10-06-048-5</v>
      </c>
      <c r="C192" s="55" t="str">
        <f>Source!G53</f>
        <v>Прокладка волоконно-оптических кабелей в траншее</v>
      </c>
      <c r="D192" s="35" t="str">
        <f>Source!H53</f>
        <v>1 км кабеля</v>
      </c>
      <c r="E192" s="10">
        <f>Source!I53</f>
        <v>1.3360000000000001</v>
      </c>
      <c r="F192" s="104">
        <f>Source!AL53+Source!AM53+Source!AO53</f>
        <v>2596.2199999999998</v>
      </c>
      <c r="G192" s="37"/>
      <c r="H192" s="38"/>
      <c r="I192" s="37" t="str">
        <f>Source!BO53</f>
        <v>м10-06-048-5</v>
      </c>
      <c r="J192" s="37"/>
      <c r="K192" s="38"/>
      <c r="L192" s="39"/>
      <c r="S192">
        <f>ROUND((Source!FX53/100)*((ROUND(Source!AF53*Source!I53, 2)+ROUND(Source!AE53*Source!I53, 2))), 2)</f>
        <v>126.92</v>
      </c>
      <c r="T192">
        <f>Source!X53</f>
        <v>2237.6</v>
      </c>
      <c r="U192">
        <f>ROUND((Source!FY53/100)*((ROUND(Source!AF53*Source!I53, 2)+ROUND(Source!AE53*Source!I53, 2))), 2)</f>
        <v>82.5</v>
      </c>
      <c r="V192">
        <f>Source!Y53</f>
        <v>1454.44</v>
      </c>
    </row>
    <row r="193" spans="1:26" ht="14.4">
      <c r="A193" s="54"/>
      <c r="B193" s="55"/>
      <c r="C193" s="55" t="s">
        <v>1158</v>
      </c>
      <c r="D193" s="35"/>
      <c r="E193" s="10"/>
      <c r="F193" s="104">
        <f>Source!AO53</f>
        <v>216.2</v>
      </c>
      <c r="G193" s="37" t="str">
        <f>Source!DG53</f>
        <v>)*0,3</v>
      </c>
      <c r="H193" s="38">
        <f>ROUND(Source!AF53*Source!I53, 2)</f>
        <v>86.84</v>
      </c>
      <c r="I193" s="37"/>
      <c r="J193" s="37">
        <f>IF(Source!BA53&lt;&gt; 0, Source!BA53, 1)</f>
        <v>17.63</v>
      </c>
      <c r="K193" s="38">
        <f>Source!S53</f>
        <v>1530.99</v>
      </c>
      <c r="L193" s="39"/>
      <c r="R193">
        <f>H193</f>
        <v>86.84</v>
      </c>
    </row>
    <row r="194" spans="1:26" ht="14.4">
      <c r="A194" s="54"/>
      <c r="B194" s="55"/>
      <c r="C194" s="55" t="s">
        <v>549</v>
      </c>
      <c r="D194" s="35"/>
      <c r="E194" s="10"/>
      <c r="F194" s="104">
        <f>Source!AM53</f>
        <v>2375.6999999999998</v>
      </c>
      <c r="G194" s="37" t="str">
        <f>Source!DE53</f>
        <v>)*0,3</v>
      </c>
      <c r="H194" s="38">
        <f>ROUND(Source!AD53*Source!I53, 2)</f>
        <v>951.23</v>
      </c>
      <c r="I194" s="37"/>
      <c r="J194" s="37">
        <f>IF(Source!BB53&lt;&gt; 0, Source!BB53, 1)</f>
        <v>4.75</v>
      </c>
      <c r="K194" s="38">
        <f>Source!Q53</f>
        <v>4518.3500000000004</v>
      </c>
      <c r="L194" s="39"/>
    </row>
    <row r="195" spans="1:26" ht="14.4">
      <c r="A195" s="54"/>
      <c r="B195" s="55"/>
      <c r="C195" s="55" t="s">
        <v>1164</v>
      </c>
      <c r="D195" s="35"/>
      <c r="E195" s="10"/>
      <c r="F195" s="104">
        <f>Source!AN53</f>
        <v>101.25</v>
      </c>
      <c r="G195" s="37" t="str">
        <f>Source!DF53</f>
        <v>)*0,3</v>
      </c>
      <c r="H195" s="48">
        <f>ROUND(Source!AE53*Source!I53, 2)</f>
        <v>40.08</v>
      </c>
      <c r="I195" s="37"/>
      <c r="J195" s="37">
        <f>IF(Source!BS53&lt;&gt; 0, Source!BS53, 1)</f>
        <v>17.63</v>
      </c>
      <c r="K195" s="48">
        <f>Source!R53</f>
        <v>706.61</v>
      </c>
      <c r="L195" s="39"/>
      <c r="R195">
        <f>H195</f>
        <v>40.08</v>
      </c>
    </row>
    <row r="196" spans="1:26" ht="14.4">
      <c r="A196" s="54"/>
      <c r="B196" s="55"/>
      <c r="C196" s="55" t="s">
        <v>1165</v>
      </c>
      <c r="D196" s="35"/>
      <c r="E196" s="10"/>
      <c r="F196" s="104">
        <f>Source!AL53</f>
        <v>4.32</v>
      </c>
      <c r="G196" s="37" t="str">
        <f>Source!DD53</f>
        <v>)*0,3</v>
      </c>
      <c r="H196" s="38">
        <f>ROUND(Source!AC53*Source!I53, 2)</f>
        <v>1.34</v>
      </c>
      <c r="I196" s="37"/>
      <c r="J196" s="37">
        <f>IF(Source!BC53&lt;&gt; 0, Source!BC53, 1)</f>
        <v>17.649999999999999</v>
      </c>
      <c r="K196" s="38">
        <f>Source!P53</f>
        <v>23.58</v>
      </c>
      <c r="L196" s="39"/>
    </row>
    <row r="197" spans="1:26" ht="14.4">
      <c r="A197" s="54"/>
      <c r="B197" s="55"/>
      <c r="C197" s="55" t="s">
        <v>1159</v>
      </c>
      <c r="D197" s="35" t="s">
        <v>1160</v>
      </c>
      <c r="E197" s="10">
        <f>Source!BZ53</f>
        <v>100</v>
      </c>
      <c r="F197" s="105"/>
      <c r="G197" s="37"/>
      <c r="H197" s="38">
        <f>SUM(S192:S199)</f>
        <v>126.92</v>
      </c>
      <c r="I197" s="40"/>
      <c r="J197" s="33">
        <f>Source!AT53</f>
        <v>100</v>
      </c>
      <c r="K197" s="38">
        <f>SUM(T192:T199)</f>
        <v>2237.6</v>
      </c>
      <c r="L197" s="39"/>
    </row>
    <row r="198" spans="1:26" ht="14.4">
      <c r="A198" s="54"/>
      <c r="B198" s="55"/>
      <c r="C198" s="55" t="s">
        <v>1161</v>
      </c>
      <c r="D198" s="35" t="s">
        <v>1160</v>
      </c>
      <c r="E198" s="10">
        <f>Source!CA53</f>
        <v>65</v>
      </c>
      <c r="F198" s="105"/>
      <c r="G198" s="37"/>
      <c r="H198" s="38">
        <f>SUM(U192:U199)</f>
        <v>82.5</v>
      </c>
      <c r="I198" s="40"/>
      <c r="J198" s="33">
        <f>Source!AU53</f>
        <v>65</v>
      </c>
      <c r="K198" s="38">
        <f>SUM(V192:V199)</f>
        <v>1454.44</v>
      </c>
      <c r="L198" s="39"/>
    </row>
    <row r="199" spans="1:26" ht="14.4">
      <c r="A199" s="56"/>
      <c r="B199" s="57"/>
      <c r="C199" s="57" t="s">
        <v>1162</v>
      </c>
      <c r="D199" s="41" t="s">
        <v>1163</v>
      </c>
      <c r="E199" s="42">
        <f>Source!AQ53</f>
        <v>23</v>
      </c>
      <c r="F199" s="106"/>
      <c r="G199" s="44" t="str">
        <f>Source!DI53</f>
        <v>)*0,3</v>
      </c>
      <c r="H199" s="45"/>
      <c r="I199" s="44"/>
      <c r="J199" s="44"/>
      <c r="K199" s="45"/>
      <c r="L199" s="46">
        <f>Source!U53</f>
        <v>9.218399999999999</v>
      </c>
    </row>
    <row r="200" spans="1:26" ht="13.8">
      <c r="G200" s="94">
        <f>H193+H194+H196+H197+H198</f>
        <v>1248.83</v>
      </c>
      <c r="H200" s="94"/>
      <c r="J200" s="94">
        <f>K193+K194+K196+K197+K198</f>
        <v>9764.9600000000009</v>
      </c>
      <c r="K200" s="94"/>
      <c r="L200" s="47">
        <f>Source!U53</f>
        <v>9.218399999999999</v>
      </c>
      <c r="O200" s="27">
        <f>G200</f>
        <v>1248.83</v>
      </c>
      <c r="P200" s="27">
        <f>J200</f>
        <v>9764.9600000000009</v>
      </c>
      <c r="Q200" s="27">
        <f>L200</f>
        <v>9.218399999999999</v>
      </c>
      <c r="W200">
        <f>IF(Source!BI53&lt;=1,H193+H194+H196+H197+H198, 0)</f>
        <v>0</v>
      </c>
      <c r="X200">
        <f>IF(Source!BI53=2,H193+H194+H196+H197+H198, 0)</f>
        <v>1248.83</v>
      </c>
      <c r="Y200">
        <f>IF(Source!BI53=3,H193+H194+H196+H197+H198, 0)</f>
        <v>0</v>
      </c>
      <c r="Z200">
        <f>IF(Source!BI53=4,H193+H194+H196+H197+H198, 0)</f>
        <v>0</v>
      </c>
    </row>
    <row r="201" spans="1:26" ht="54">
      <c r="A201" s="56" t="str">
        <f>Source!E54</f>
        <v>28</v>
      </c>
      <c r="B201" s="57" t="str">
        <f>Source!F54</f>
        <v>прайс-лист №2</v>
      </c>
      <c r="C201" s="57" t="s">
        <v>1166</v>
      </c>
      <c r="D201" s="41" t="str">
        <f>Source!H54</f>
        <v>м</v>
      </c>
      <c r="E201" s="42">
        <f>Source!I54</f>
        <v>1336</v>
      </c>
      <c r="F201" s="106">
        <f>Source!AL54</f>
        <v>2.54</v>
      </c>
      <c r="G201" s="44" t="str">
        <f>Source!DD54</f>
        <v/>
      </c>
      <c r="H201" s="45">
        <f>ROUND(Source!AC54*Source!I54, 2)</f>
        <v>4008</v>
      </c>
      <c r="I201" s="44" t="str">
        <f>Source!BO54</f>
        <v>507-3538</v>
      </c>
      <c r="J201" s="44">
        <f>IF(Source!BC54&lt;&gt; 0, Source!BC54, 1)</f>
        <v>3.62</v>
      </c>
      <c r="K201" s="45">
        <f>Source!P54</f>
        <v>14508.96</v>
      </c>
      <c r="L201" s="50"/>
      <c r="S201">
        <f>ROUND((Source!FX54/100)*((ROUND(Source!AF54*Source!I54, 2)+ROUND(Source!AE54*Source!I54, 2))), 2)</f>
        <v>0</v>
      </c>
      <c r="T201">
        <f>Source!X54</f>
        <v>0</v>
      </c>
      <c r="U201">
        <f>ROUND((Source!FY54/100)*((ROUND(Source!AF54*Source!I54, 2)+ROUND(Source!AE54*Source!I54, 2))), 2)</f>
        <v>0</v>
      </c>
      <c r="V201">
        <f>Source!Y54</f>
        <v>0</v>
      </c>
    </row>
    <row r="202" spans="1:26" ht="13.8">
      <c r="G202" s="94">
        <f>H201</f>
        <v>4008</v>
      </c>
      <c r="H202" s="94"/>
      <c r="J202" s="94">
        <f>K201</f>
        <v>14508.96</v>
      </c>
      <c r="K202" s="94"/>
      <c r="L202" s="47">
        <f>Source!U54</f>
        <v>0</v>
      </c>
      <c r="O202" s="27">
        <f>G202</f>
        <v>4008</v>
      </c>
      <c r="P202" s="27">
        <f>J202</f>
        <v>14508.96</v>
      </c>
      <c r="Q202" s="27">
        <f>L202</f>
        <v>0</v>
      </c>
      <c r="W202">
        <f>IF(Source!BI54&lt;=1,H201, 0)</f>
        <v>0</v>
      </c>
      <c r="X202">
        <f>IF(Source!BI54=2,H201, 0)</f>
        <v>4008</v>
      </c>
      <c r="Y202">
        <f>IF(Source!BI54=3,H201, 0)</f>
        <v>0</v>
      </c>
      <c r="Z202">
        <f>IF(Source!BI54=4,H201, 0)</f>
        <v>0</v>
      </c>
    </row>
    <row r="203" spans="1:26" ht="86.4">
      <c r="A203" s="54" t="str">
        <f>Source!E55</f>
        <v>29</v>
      </c>
      <c r="B203" s="55" t="str">
        <f>Source!F55</f>
        <v>24-02-110-1</v>
      </c>
      <c r="C203" s="55" t="str">
        <f>Source!G55</f>
        <v>Установка и монтаж контрольно-измерительного пункта, электрода сравнения и датчика потенциала на газопроводах городов и поселков</v>
      </c>
      <c r="D203" s="35" t="str">
        <f>Source!H55</f>
        <v>1 контрольно-измерительный пункт</v>
      </c>
      <c r="E203" s="10">
        <f>Source!I55</f>
        <v>2</v>
      </c>
      <c r="F203" s="104">
        <f>Source!AL55+Source!AM55+Source!AO55</f>
        <v>253.69</v>
      </c>
      <c r="G203" s="37"/>
      <c r="H203" s="38"/>
      <c r="I203" s="37" t="str">
        <f>Source!BO55</f>
        <v>24-02-110-1</v>
      </c>
      <c r="J203" s="37"/>
      <c r="K203" s="38"/>
      <c r="L203" s="39"/>
      <c r="S203">
        <f>ROUND((Source!FX55/100)*((ROUND(Source!AF55*Source!I55, 2)+ROUND(Source!AE55*Source!I55, 2))), 2)</f>
        <v>156</v>
      </c>
      <c r="T203">
        <f>Source!X55</f>
        <v>2750.28</v>
      </c>
      <c r="U203">
        <f>ROUND((Source!FY55/100)*((ROUND(Source!AF55*Source!I55, 2)+ROUND(Source!AE55*Source!I55, 2))), 2)</f>
        <v>106.8</v>
      </c>
      <c r="V203">
        <f>Source!Y55</f>
        <v>1882.88</v>
      </c>
    </row>
    <row r="204" spans="1:26" ht="14.4">
      <c r="A204" s="54"/>
      <c r="B204" s="55"/>
      <c r="C204" s="55" t="s">
        <v>1158</v>
      </c>
      <c r="D204" s="35"/>
      <c r="E204" s="10"/>
      <c r="F204" s="104">
        <f>Source!AO55</f>
        <v>60.12</v>
      </c>
      <c r="G204" s="37" t="str">
        <f>Source!DG55</f>
        <v/>
      </c>
      <c r="H204" s="38">
        <f>ROUND(Source!AF55*Source!I55, 2)</f>
        <v>120</v>
      </c>
      <c r="I204" s="37"/>
      <c r="J204" s="37">
        <f>IF(Source!BA55&lt;&gt; 0, Source!BA55, 1)</f>
        <v>17.63</v>
      </c>
      <c r="K204" s="38">
        <f>Source!S55</f>
        <v>2115.6</v>
      </c>
      <c r="L204" s="39"/>
      <c r="R204">
        <f>H204</f>
        <v>120</v>
      </c>
    </row>
    <row r="205" spans="1:26" ht="14.4">
      <c r="A205" s="54"/>
      <c r="B205" s="55"/>
      <c r="C205" s="55" t="s">
        <v>549</v>
      </c>
      <c r="D205" s="35"/>
      <c r="E205" s="10"/>
      <c r="F205" s="104">
        <f>Source!AM55</f>
        <v>22.23</v>
      </c>
      <c r="G205" s="37" t="str">
        <f>Source!DE55</f>
        <v/>
      </c>
      <c r="H205" s="38">
        <f>ROUND(Source!AD55*Source!I55, 2)</f>
        <v>44</v>
      </c>
      <c r="I205" s="37"/>
      <c r="J205" s="37">
        <f>IF(Source!BB55&lt;&gt; 0, Source!BB55, 1)</f>
        <v>7.15</v>
      </c>
      <c r="K205" s="38">
        <f>Source!Q55</f>
        <v>314.60000000000002</v>
      </c>
      <c r="L205" s="39"/>
    </row>
    <row r="206" spans="1:26" ht="14.4">
      <c r="A206" s="54"/>
      <c r="B206" s="55"/>
      <c r="C206" s="55" t="s">
        <v>1165</v>
      </c>
      <c r="D206" s="35"/>
      <c r="E206" s="10"/>
      <c r="F206" s="104">
        <f>Source!AL55</f>
        <v>171.34</v>
      </c>
      <c r="G206" s="37" t="str">
        <f>Source!DD55</f>
        <v/>
      </c>
      <c r="H206" s="38">
        <f>ROUND(Source!AC55*Source!I55, 2)</f>
        <v>342</v>
      </c>
      <c r="I206" s="37"/>
      <c r="J206" s="37">
        <f>IF(Source!BC55&lt;&gt; 0, Source!BC55, 1)</f>
        <v>6.3</v>
      </c>
      <c r="K206" s="38">
        <f>Source!P55</f>
        <v>2154.6</v>
      </c>
      <c r="L206" s="39"/>
    </row>
    <row r="207" spans="1:26" ht="14.4">
      <c r="A207" s="54"/>
      <c r="B207" s="55"/>
      <c r="C207" s="55" t="s">
        <v>1159</v>
      </c>
      <c r="D207" s="35" t="s">
        <v>1160</v>
      </c>
      <c r="E207" s="10">
        <f>Source!BZ55</f>
        <v>130</v>
      </c>
      <c r="F207" s="105"/>
      <c r="G207" s="37"/>
      <c r="H207" s="38">
        <f>SUM(S203:S210)</f>
        <v>156</v>
      </c>
      <c r="I207" s="40"/>
      <c r="J207" s="33">
        <f>Source!AT55</f>
        <v>130</v>
      </c>
      <c r="K207" s="38">
        <f>SUM(T203:T210)</f>
        <v>2750.28</v>
      </c>
      <c r="L207" s="39"/>
    </row>
    <row r="208" spans="1:26" ht="14.4">
      <c r="A208" s="54"/>
      <c r="B208" s="55"/>
      <c r="C208" s="55" t="s">
        <v>1161</v>
      </c>
      <c r="D208" s="35" t="s">
        <v>1160</v>
      </c>
      <c r="E208" s="10">
        <f>Source!CA55</f>
        <v>89</v>
      </c>
      <c r="F208" s="105"/>
      <c r="G208" s="37"/>
      <c r="H208" s="38">
        <f>SUM(U203:U210)</f>
        <v>106.8</v>
      </c>
      <c r="I208" s="40"/>
      <c r="J208" s="33">
        <f>Source!AU55</f>
        <v>89</v>
      </c>
      <c r="K208" s="38">
        <f>SUM(V203:V210)</f>
        <v>1882.88</v>
      </c>
      <c r="L208" s="39"/>
    </row>
    <row r="209" spans="1:26" ht="14.4">
      <c r="A209" s="54"/>
      <c r="B209" s="55"/>
      <c r="C209" s="55" t="s">
        <v>1162</v>
      </c>
      <c r="D209" s="35" t="s">
        <v>1163</v>
      </c>
      <c r="E209" s="10">
        <f>Source!AQ55</f>
        <v>7.09</v>
      </c>
      <c r="F209" s="104"/>
      <c r="G209" s="37" t="str">
        <f>Source!DI55</f>
        <v/>
      </c>
      <c r="H209" s="38"/>
      <c r="I209" s="37"/>
      <c r="J209" s="37"/>
      <c r="K209" s="38"/>
      <c r="L209" s="51">
        <f>Source!U55</f>
        <v>14.18</v>
      </c>
    </row>
    <row r="210" spans="1:26" ht="27.6">
      <c r="A210" s="56" t="str">
        <f>Source!E56</f>
        <v>29,1</v>
      </c>
      <c r="B210" s="57" t="str">
        <f>Source!F56</f>
        <v>301-9344</v>
      </c>
      <c r="C210" s="57" t="str">
        <f>Source!G56</f>
        <v>Электроды сравнения с датчиком потенциала</v>
      </c>
      <c r="D210" s="41" t="str">
        <f>Source!H56</f>
        <v>шт.</v>
      </c>
      <c r="E210" s="42">
        <f>Source!I56</f>
        <v>2</v>
      </c>
      <c r="F210" s="106">
        <f>Source!AL56+Source!AM56+Source!AO56</f>
        <v>0</v>
      </c>
      <c r="G210" s="52" t="s">
        <v>3</v>
      </c>
      <c r="H210" s="45">
        <f>ROUND(Source!AC56*Source!I56, 2)+ROUND(Source!AD56*Source!I56, 2)+ROUND(Source!AF56*Source!I56, 2)</f>
        <v>0</v>
      </c>
      <c r="I210" s="44"/>
      <c r="J210" s="44">
        <f>IF(Source!BC56&lt;&gt; 0, Source!BC56, 1)</f>
        <v>1</v>
      </c>
      <c r="K210" s="45">
        <f>Source!O56</f>
        <v>0</v>
      </c>
      <c r="L210" s="50"/>
      <c r="S210">
        <f>ROUND((Source!FX56/100)*((ROUND(Source!AF56*Source!I56, 2)+ROUND(Source!AE56*Source!I56, 2))), 2)</f>
        <v>0</v>
      </c>
      <c r="T210">
        <f>Source!X56</f>
        <v>0</v>
      </c>
      <c r="U210">
        <f>ROUND((Source!FY56/100)*((ROUND(Source!AF56*Source!I56, 2)+ROUND(Source!AE56*Source!I56, 2))), 2)</f>
        <v>0</v>
      </c>
      <c r="V210">
        <f>Source!Y56</f>
        <v>0</v>
      </c>
      <c r="W210">
        <f>IF(Source!BI56&lt;=1,H210, 0)</f>
        <v>0</v>
      </c>
      <c r="X210">
        <f>IF(Source!BI56=2,H210, 0)</f>
        <v>0</v>
      </c>
      <c r="Y210">
        <f>IF(Source!BI56=3,H210, 0)</f>
        <v>0</v>
      </c>
      <c r="Z210">
        <f>IF(Source!BI56=4,H210, 0)</f>
        <v>0</v>
      </c>
    </row>
    <row r="211" spans="1:26" ht="13.8">
      <c r="G211" s="94">
        <f>H204+H205+H206+H207+H208+SUM(H210:H210)</f>
        <v>768.8</v>
      </c>
      <c r="H211" s="94"/>
      <c r="J211" s="94">
        <f>K204+K205+K206+K207+K208+SUM(K210:K210)</f>
        <v>9217.9599999999991</v>
      </c>
      <c r="K211" s="94"/>
      <c r="L211" s="47">
        <f>Source!U55</f>
        <v>14.18</v>
      </c>
      <c r="O211" s="27">
        <f>G211</f>
        <v>768.8</v>
      </c>
      <c r="P211" s="27">
        <f>J211</f>
        <v>9217.9599999999991</v>
      </c>
      <c r="Q211" s="27">
        <f>L211</f>
        <v>14.18</v>
      </c>
      <c r="W211">
        <f>IF(Source!BI55&lt;=1,H204+H205+H206+H207+H208, 0)</f>
        <v>768.8</v>
      </c>
      <c r="X211">
        <f>IF(Source!BI55=2,H204+H205+H206+H207+H208, 0)</f>
        <v>0</v>
      </c>
      <c r="Y211">
        <f>IF(Source!BI55=3,H204+H205+H206+H207+H208, 0)</f>
        <v>0</v>
      </c>
      <c r="Z211">
        <f>IF(Source!BI55=4,H204+H205+H206+H207+H208, 0)</f>
        <v>0</v>
      </c>
    </row>
    <row r="212" spans="1:26" ht="27.6">
      <c r="A212" s="56" t="str">
        <f>Source!E57</f>
        <v>30</v>
      </c>
      <c r="B212" s="57" t="str">
        <f>Source!F57</f>
        <v>110-0615</v>
      </c>
      <c r="C212" s="57" t="str">
        <f>Source!G57</f>
        <v>Колонка контрольно-измерительная СКИП-1-2</v>
      </c>
      <c r="D212" s="41" t="str">
        <f>Source!H57</f>
        <v>шт.</v>
      </c>
      <c r="E212" s="42">
        <f>Source!I57</f>
        <v>2</v>
      </c>
      <c r="F212" s="106">
        <f>Source!AL57</f>
        <v>911.27</v>
      </c>
      <c r="G212" s="44" t="str">
        <f>Source!DD57</f>
        <v/>
      </c>
      <c r="H212" s="45">
        <f>ROUND(Source!AC57*Source!I57, 2)</f>
        <v>1822</v>
      </c>
      <c r="I212" s="44" t="str">
        <f>Source!BO57</f>
        <v>110-0615</v>
      </c>
      <c r="J212" s="44">
        <f>IF(Source!BC57&lt;&gt; 0, Source!BC57, 1)</f>
        <v>3.14</v>
      </c>
      <c r="K212" s="45">
        <f>Source!P57</f>
        <v>5721.08</v>
      </c>
      <c r="L212" s="50"/>
      <c r="S212">
        <f>ROUND((Source!FX57/100)*((ROUND(Source!AF57*Source!I57, 2)+ROUND(Source!AE57*Source!I57, 2))), 2)</f>
        <v>0</v>
      </c>
      <c r="T212">
        <f>Source!X57</f>
        <v>0</v>
      </c>
      <c r="U212">
        <f>ROUND((Source!FY57/100)*((ROUND(Source!AF57*Source!I57, 2)+ROUND(Source!AE57*Source!I57, 2))), 2)</f>
        <v>0</v>
      </c>
      <c r="V212">
        <f>Source!Y57</f>
        <v>0</v>
      </c>
    </row>
    <row r="213" spans="1:26" ht="13.8">
      <c r="G213" s="94">
        <f>H212</f>
        <v>1822</v>
      </c>
      <c r="H213" s="94"/>
      <c r="J213" s="94">
        <f>K212</f>
        <v>5721.08</v>
      </c>
      <c r="K213" s="94"/>
      <c r="L213" s="47">
        <f>Source!U57</f>
        <v>0</v>
      </c>
      <c r="O213" s="27">
        <f>G213</f>
        <v>1822</v>
      </c>
      <c r="P213" s="27">
        <f>J213</f>
        <v>5721.08</v>
      </c>
      <c r="Q213" s="27">
        <f>L213</f>
        <v>0</v>
      </c>
      <c r="W213">
        <f>IF(Source!BI57&lt;=1,H212, 0)</f>
        <v>1822</v>
      </c>
      <c r="X213">
        <f>IF(Source!BI57=2,H212, 0)</f>
        <v>0</v>
      </c>
      <c r="Y213">
        <f>IF(Source!BI57=3,H212, 0)</f>
        <v>0</v>
      </c>
      <c r="Z213">
        <f>IF(Source!BI57=4,H212, 0)</f>
        <v>0</v>
      </c>
    </row>
    <row r="214" spans="1:26" ht="27.6">
      <c r="A214" s="54" t="str">
        <f>Source!E58</f>
        <v>31</v>
      </c>
      <c r="B214" s="55" t="str">
        <f>Source!F58</f>
        <v>27-09-004-1</v>
      </c>
      <c r="C214" s="55" t="str">
        <f>Source!G58</f>
        <v>Установка столбиков железобетонных</v>
      </c>
      <c r="D214" s="35" t="str">
        <f>Source!H58</f>
        <v>100 шт.</v>
      </c>
      <c r="E214" s="10">
        <f>Source!I58</f>
        <v>0.08</v>
      </c>
      <c r="F214" s="104">
        <f>Source!AL58+Source!AM58+Source!AO58</f>
        <v>4140.13</v>
      </c>
      <c r="G214" s="37"/>
      <c r="H214" s="38"/>
      <c r="I214" s="37" t="str">
        <f>Source!BO58</f>
        <v>27-09-004-1</v>
      </c>
      <c r="J214" s="37"/>
      <c r="K214" s="38"/>
      <c r="L214" s="39"/>
      <c r="S214">
        <f>ROUND((Source!FX58/100)*((ROUND(Source!AF58*Source!I58, 2)+ROUND(Source!AE58*Source!I58, 2))), 2)</f>
        <v>93.04</v>
      </c>
      <c r="T214">
        <f>Source!X58</f>
        <v>1640.26</v>
      </c>
      <c r="U214">
        <f>ROUND((Source!FY58/100)*((ROUND(Source!AF58*Source!I58, 2)+ROUND(Source!AE58*Source!I58, 2))), 2)</f>
        <v>62.24</v>
      </c>
      <c r="V214">
        <f>Source!Y58</f>
        <v>1097.3499999999999</v>
      </c>
    </row>
    <row r="215" spans="1:26" ht="14.4">
      <c r="A215" s="54"/>
      <c r="B215" s="55"/>
      <c r="C215" s="55" t="s">
        <v>1158</v>
      </c>
      <c r="D215" s="35"/>
      <c r="E215" s="10"/>
      <c r="F215" s="104">
        <f>Source!AO58</f>
        <v>561.22</v>
      </c>
      <c r="G215" s="37" t="str">
        <f>Source!DG58</f>
        <v/>
      </c>
      <c r="H215" s="38">
        <f>ROUND(Source!AF58*Source!I58, 2)</f>
        <v>44.88</v>
      </c>
      <c r="I215" s="37"/>
      <c r="J215" s="37">
        <f>IF(Source!BA58&lt;&gt; 0, Source!BA58, 1)</f>
        <v>17.63</v>
      </c>
      <c r="K215" s="38">
        <f>Source!S58</f>
        <v>791.23</v>
      </c>
      <c r="L215" s="39"/>
      <c r="R215">
        <f>H215</f>
        <v>44.88</v>
      </c>
    </row>
    <row r="216" spans="1:26" ht="14.4">
      <c r="A216" s="54"/>
      <c r="B216" s="55"/>
      <c r="C216" s="55" t="s">
        <v>549</v>
      </c>
      <c r="D216" s="35"/>
      <c r="E216" s="10"/>
      <c r="F216" s="104">
        <f>Source!AM58</f>
        <v>2794.6</v>
      </c>
      <c r="G216" s="37" t="str">
        <f>Source!DE58</f>
        <v/>
      </c>
      <c r="H216" s="38">
        <f>ROUND(Source!AD58*Source!I58, 2)</f>
        <v>223.52</v>
      </c>
      <c r="I216" s="37"/>
      <c r="J216" s="37">
        <f>IF(Source!BB58&lt;&gt; 0, Source!BB58, 1)</f>
        <v>6.68</v>
      </c>
      <c r="K216" s="38">
        <f>Source!Q58</f>
        <v>1493.11</v>
      </c>
      <c r="L216" s="39"/>
    </row>
    <row r="217" spans="1:26" ht="14.4">
      <c r="A217" s="54"/>
      <c r="B217" s="55"/>
      <c r="C217" s="55" t="s">
        <v>1164</v>
      </c>
      <c r="D217" s="35"/>
      <c r="E217" s="10"/>
      <c r="F217" s="104">
        <f>Source!AN58</f>
        <v>258.42</v>
      </c>
      <c r="G217" s="37" t="str">
        <f>Source!DF58</f>
        <v/>
      </c>
      <c r="H217" s="48">
        <f>ROUND(Source!AE58*Source!I58, 2)</f>
        <v>20.64</v>
      </c>
      <c r="I217" s="37"/>
      <c r="J217" s="37">
        <f>IF(Source!BS58&lt;&gt; 0, Source!BS58, 1)</f>
        <v>17.63</v>
      </c>
      <c r="K217" s="48">
        <f>Source!R58</f>
        <v>363.88</v>
      </c>
      <c r="L217" s="39"/>
      <c r="R217">
        <f>H217</f>
        <v>20.64</v>
      </c>
    </row>
    <row r="218" spans="1:26" ht="14.4">
      <c r="A218" s="54"/>
      <c r="B218" s="55"/>
      <c r="C218" s="55" t="s">
        <v>1165</v>
      </c>
      <c r="D218" s="35"/>
      <c r="E218" s="10"/>
      <c r="F218" s="104">
        <f>Source!AL58</f>
        <v>784.31</v>
      </c>
      <c r="G218" s="37" t="str">
        <f>Source!DD58</f>
        <v/>
      </c>
      <c r="H218" s="38">
        <f>ROUND(Source!AC58*Source!I58, 2)</f>
        <v>62.72</v>
      </c>
      <c r="I218" s="37"/>
      <c r="J218" s="37">
        <f>IF(Source!BC58&lt;&gt; 0, Source!BC58, 1)</f>
        <v>4.1100000000000003</v>
      </c>
      <c r="K218" s="38">
        <f>Source!P58</f>
        <v>257.77999999999997</v>
      </c>
      <c r="L218" s="39"/>
    </row>
    <row r="219" spans="1:26" ht="14.4">
      <c r="A219" s="54"/>
      <c r="B219" s="55"/>
      <c r="C219" s="55" t="s">
        <v>1159</v>
      </c>
      <c r="D219" s="35" t="s">
        <v>1160</v>
      </c>
      <c r="E219" s="10">
        <f>Source!BZ58</f>
        <v>142</v>
      </c>
      <c r="F219" s="105"/>
      <c r="G219" s="37"/>
      <c r="H219" s="38">
        <f>SUM(S214:S221)</f>
        <v>93.04</v>
      </c>
      <c r="I219" s="40"/>
      <c r="J219" s="33">
        <f>Source!AT58</f>
        <v>142</v>
      </c>
      <c r="K219" s="38">
        <f>SUM(T214:T221)</f>
        <v>1640.26</v>
      </c>
      <c r="L219" s="39"/>
    </row>
    <row r="220" spans="1:26" ht="14.4">
      <c r="A220" s="54"/>
      <c r="B220" s="55"/>
      <c r="C220" s="55" t="s">
        <v>1161</v>
      </c>
      <c r="D220" s="35" t="s">
        <v>1160</v>
      </c>
      <c r="E220" s="10">
        <f>Source!CA58</f>
        <v>95</v>
      </c>
      <c r="F220" s="105"/>
      <c r="G220" s="37"/>
      <c r="H220" s="38">
        <f>SUM(U214:U221)</f>
        <v>62.24</v>
      </c>
      <c r="I220" s="40"/>
      <c r="J220" s="33">
        <f>Source!AU58</f>
        <v>95</v>
      </c>
      <c r="K220" s="38">
        <f>SUM(V214:V221)</f>
        <v>1097.3499999999999</v>
      </c>
      <c r="L220" s="39"/>
    </row>
    <row r="221" spans="1:26" ht="14.4">
      <c r="A221" s="56"/>
      <c r="B221" s="57"/>
      <c r="C221" s="57" t="s">
        <v>1162</v>
      </c>
      <c r="D221" s="41" t="s">
        <v>1163</v>
      </c>
      <c r="E221" s="42">
        <f>Source!AQ58</f>
        <v>71.040000000000006</v>
      </c>
      <c r="F221" s="106"/>
      <c r="G221" s="44" t="str">
        <f>Source!DI58</f>
        <v/>
      </c>
      <c r="H221" s="45"/>
      <c r="I221" s="44"/>
      <c r="J221" s="44"/>
      <c r="K221" s="45"/>
      <c r="L221" s="46">
        <f>Source!U58</f>
        <v>5.6832000000000003</v>
      </c>
    </row>
    <row r="222" spans="1:26" ht="13.8">
      <c r="G222" s="94">
        <f>H215+H216+H218+H219+H220</f>
        <v>486.40000000000003</v>
      </c>
      <c r="H222" s="94"/>
      <c r="J222" s="94">
        <f>K215+K216+K218+K219+K220</f>
        <v>5279.73</v>
      </c>
      <c r="K222" s="94"/>
      <c r="L222" s="47">
        <f>Source!U58</f>
        <v>5.6832000000000003</v>
      </c>
      <c r="O222" s="27">
        <f>G222</f>
        <v>486.40000000000003</v>
      </c>
      <c r="P222" s="27">
        <f>J222</f>
        <v>5279.73</v>
      </c>
      <c r="Q222" s="27">
        <f>L222</f>
        <v>5.6832000000000003</v>
      </c>
      <c r="W222">
        <f>IF(Source!BI58&lt;=1,H215+H216+H218+H219+H220, 0)</f>
        <v>486.40000000000003</v>
      </c>
      <c r="X222">
        <f>IF(Source!BI58=2,H215+H216+H218+H219+H220, 0)</f>
        <v>0</v>
      </c>
      <c r="Y222">
        <f>IF(Source!BI58=3,H215+H216+H218+H219+H220, 0)</f>
        <v>0</v>
      </c>
      <c r="Z222">
        <f>IF(Source!BI58=4,H215+H216+H218+H219+H220, 0)</f>
        <v>0</v>
      </c>
    </row>
    <row r="223" spans="1:26" ht="14.4">
      <c r="A223" s="56" t="str">
        <f>Source!E60</f>
        <v>32</v>
      </c>
      <c r="B223" s="57" t="str">
        <f>Source!F60</f>
        <v>403-1642</v>
      </c>
      <c r="C223" s="57" t="str">
        <f>Source!G60</f>
        <v>Столбики сигнальные железобетонные</v>
      </c>
      <c r="D223" s="41" t="str">
        <f>Source!H60</f>
        <v>шт.</v>
      </c>
      <c r="E223" s="42">
        <f>Source!I60</f>
        <v>8</v>
      </c>
      <c r="F223" s="106">
        <f>Source!AL60</f>
        <v>250.46</v>
      </c>
      <c r="G223" s="44" t="str">
        <f>Source!DD60</f>
        <v/>
      </c>
      <c r="H223" s="45">
        <f>ROUND(Source!AC60*Source!I60, 2)</f>
        <v>2000</v>
      </c>
      <c r="I223" s="44" t="str">
        <f>Source!BO60</f>
        <v>403-1642</v>
      </c>
      <c r="J223" s="44">
        <f>IF(Source!BC60&lt;&gt; 0, Source!BC60, 1)</f>
        <v>7.36</v>
      </c>
      <c r="K223" s="45">
        <f>Source!P60</f>
        <v>14720</v>
      </c>
      <c r="L223" s="50"/>
      <c r="S223">
        <f>ROUND((Source!FX60/100)*((ROUND(Source!AF60*Source!I60, 2)+ROUND(Source!AE60*Source!I60, 2))), 2)</f>
        <v>0</v>
      </c>
      <c r="T223">
        <f>Source!X60</f>
        <v>0</v>
      </c>
      <c r="U223">
        <f>ROUND((Source!FY60/100)*((ROUND(Source!AF60*Source!I60, 2)+ROUND(Source!AE60*Source!I60, 2))), 2)</f>
        <v>0</v>
      </c>
      <c r="V223">
        <f>Source!Y60</f>
        <v>0</v>
      </c>
    </row>
    <row r="224" spans="1:26" ht="13.8">
      <c r="G224" s="94">
        <f>H223</f>
        <v>2000</v>
      </c>
      <c r="H224" s="94"/>
      <c r="J224" s="94">
        <f>K223</f>
        <v>14720</v>
      </c>
      <c r="K224" s="94"/>
      <c r="L224" s="47">
        <f>Source!U60</f>
        <v>0</v>
      </c>
      <c r="O224" s="27">
        <f>G224</f>
        <v>2000</v>
      </c>
      <c r="P224" s="27">
        <f>J224</f>
        <v>14720</v>
      </c>
      <c r="Q224" s="27">
        <f>L224</f>
        <v>0</v>
      </c>
      <c r="W224">
        <f>IF(Source!BI60&lt;=1,H223, 0)</f>
        <v>2000</v>
      </c>
      <c r="X224">
        <f>IF(Source!BI60=2,H223, 0)</f>
        <v>0</v>
      </c>
      <c r="Y224">
        <f>IF(Source!BI60=3,H223, 0)</f>
        <v>0</v>
      </c>
      <c r="Z224">
        <f>IF(Source!BI60=4,H223, 0)</f>
        <v>0</v>
      </c>
    </row>
    <row r="225" spans="1:26" ht="28.8">
      <c r="A225" s="54" t="str">
        <f>Source!E61</f>
        <v>33</v>
      </c>
      <c r="B225" s="55" t="str">
        <f>Source!F61</f>
        <v>27-09-012-1</v>
      </c>
      <c r="C225" s="55" t="str">
        <f>Source!G61</f>
        <v>Установка указателей</v>
      </c>
      <c r="D225" s="35" t="str">
        <f>Source!H61</f>
        <v>100 знаков</v>
      </c>
      <c r="E225" s="10">
        <f>Source!I61</f>
        <v>0.01</v>
      </c>
      <c r="F225" s="104">
        <f>Source!AL61+Source!AM61+Source!AO61</f>
        <v>837.4</v>
      </c>
      <c r="G225" s="37"/>
      <c r="H225" s="38"/>
      <c r="I225" s="37" t="str">
        <f>Source!BO61</f>
        <v>27-09-012-1</v>
      </c>
      <c r="J225" s="37"/>
      <c r="K225" s="38"/>
      <c r="L225" s="39"/>
      <c r="S225">
        <f>ROUND((Source!FX61/100)*((ROUND(Source!AF61*Source!I61, 2)+ROUND(Source!AE61*Source!I61, 2))), 2)</f>
        <v>7.81</v>
      </c>
      <c r="T225">
        <f>Source!X61</f>
        <v>137.69999999999999</v>
      </c>
      <c r="U225">
        <f>ROUND((Source!FY61/100)*((ROUND(Source!AF61*Source!I61, 2)+ROUND(Source!AE61*Source!I61, 2))), 2)</f>
        <v>5.23</v>
      </c>
      <c r="V225">
        <f>Source!Y61</f>
        <v>92.12</v>
      </c>
    </row>
    <row r="226" spans="1:26" ht="14.4">
      <c r="A226" s="54"/>
      <c r="B226" s="55"/>
      <c r="C226" s="55" t="s">
        <v>1158</v>
      </c>
      <c r="D226" s="35"/>
      <c r="E226" s="10"/>
      <c r="F226" s="104">
        <f>Source!AO61</f>
        <v>549.92999999999995</v>
      </c>
      <c r="G226" s="37" t="str">
        <f>Source!DG61</f>
        <v/>
      </c>
      <c r="H226" s="38">
        <f>ROUND(Source!AF61*Source!I61, 2)</f>
        <v>5.5</v>
      </c>
      <c r="I226" s="37"/>
      <c r="J226" s="37">
        <f>IF(Source!BA61&lt;&gt; 0, Source!BA61, 1)</f>
        <v>17.63</v>
      </c>
      <c r="K226" s="38">
        <f>Source!S61</f>
        <v>96.97</v>
      </c>
      <c r="L226" s="39"/>
      <c r="R226">
        <f>H226</f>
        <v>5.5</v>
      </c>
    </row>
    <row r="227" spans="1:26" ht="14.4">
      <c r="A227" s="54"/>
      <c r="B227" s="55"/>
      <c r="C227" s="55" t="s">
        <v>1165</v>
      </c>
      <c r="D227" s="35"/>
      <c r="E227" s="10"/>
      <c r="F227" s="104">
        <f>Source!AL61</f>
        <v>287.47000000000003</v>
      </c>
      <c r="G227" s="37" t="str">
        <f>Source!DD61</f>
        <v/>
      </c>
      <c r="H227" s="38">
        <f>ROUND(Source!AC61*Source!I61, 2)</f>
        <v>2.87</v>
      </c>
      <c r="I227" s="37"/>
      <c r="J227" s="37">
        <f>IF(Source!BC61&lt;&gt; 0, Source!BC61, 1)</f>
        <v>5.55</v>
      </c>
      <c r="K227" s="38">
        <f>Source!P61</f>
        <v>15.93</v>
      </c>
      <c r="L227" s="39"/>
    </row>
    <row r="228" spans="1:26" ht="14.4">
      <c r="A228" s="54"/>
      <c r="B228" s="55"/>
      <c r="C228" s="55" t="s">
        <v>1159</v>
      </c>
      <c r="D228" s="35" t="s">
        <v>1160</v>
      </c>
      <c r="E228" s="10">
        <f>Source!BZ61</f>
        <v>142</v>
      </c>
      <c r="F228" s="105"/>
      <c r="G228" s="37"/>
      <c r="H228" s="38">
        <f>SUM(S225:S230)</f>
        <v>7.81</v>
      </c>
      <c r="I228" s="40"/>
      <c r="J228" s="33">
        <f>Source!AT61</f>
        <v>142</v>
      </c>
      <c r="K228" s="38">
        <f>SUM(T225:T230)</f>
        <v>137.69999999999999</v>
      </c>
      <c r="L228" s="39"/>
    </row>
    <row r="229" spans="1:26" ht="14.4">
      <c r="A229" s="54"/>
      <c r="B229" s="55"/>
      <c r="C229" s="55" t="s">
        <v>1161</v>
      </c>
      <c r="D229" s="35" t="s">
        <v>1160</v>
      </c>
      <c r="E229" s="10">
        <f>Source!CA61</f>
        <v>95</v>
      </c>
      <c r="F229" s="105"/>
      <c r="G229" s="37"/>
      <c r="H229" s="38">
        <f>SUM(U225:U230)</f>
        <v>5.23</v>
      </c>
      <c r="I229" s="40"/>
      <c r="J229" s="33">
        <f>Source!AU61</f>
        <v>95</v>
      </c>
      <c r="K229" s="38">
        <f>SUM(V225:V230)</f>
        <v>92.12</v>
      </c>
      <c r="L229" s="39"/>
    </row>
    <row r="230" spans="1:26" ht="14.4">
      <c r="A230" s="56"/>
      <c r="B230" s="57"/>
      <c r="C230" s="57" t="s">
        <v>1162</v>
      </c>
      <c r="D230" s="41" t="s">
        <v>1163</v>
      </c>
      <c r="E230" s="42">
        <f>Source!AQ61</f>
        <v>69</v>
      </c>
      <c r="F230" s="106"/>
      <c r="G230" s="44" t="str">
        <f>Source!DI61</f>
        <v/>
      </c>
      <c r="H230" s="45"/>
      <c r="I230" s="44"/>
      <c r="J230" s="44"/>
      <c r="K230" s="45"/>
      <c r="L230" s="46">
        <f>Source!U61</f>
        <v>0.69000000000000006</v>
      </c>
    </row>
    <row r="231" spans="1:26" ht="13.8">
      <c r="G231" s="94">
        <f>H226+H227+H228+H229</f>
        <v>21.41</v>
      </c>
      <c r="H231" s="94"/>
      <c r="J231" s="94">
        <f>K226+K227+K228+K229</f>
        <v>342.72</v>
      </c>
      <c r="K231" s="94"/>
      <c r="L231" s="47">
        <f>Source!U61</f>
        <v>0.69000000000000006</v>
      </c>
      <c r="O231" s="27">
        <f>G231</f>
        <v>21.41</v>
      </c>
      <c r="P231" s="27">
        <f>J231</f>
        <v>342.72</v>
      </c>
      <c r="Q231" s="27">
        <f>L231</f>
        <v>0.69000000000000006</v>
      </c>
      <c r="W231">
        <f>IF(Source!BI61&lt;=1,H226+H227+H228+H229, 0)</f>
        <v>21.41</v>
      </c>
      <c r="X231">
        <f>IF(Source!BI61=2,H226+H227+H228+H229, 0)</f>
        <v>0</v>
      </c>
      <c r="Y231">
        <f>IF(Source!BI61=3,H226+H227+H228+H229, 0)</f>
        <v>0</v>
      </c>
      <c r="Z231">
        <f>IF(Source!BI61=4,H226+H227+H228+H229, 0)</f>
        <v>0</v>
      </c>
    </row>
    <row r="232" spans="1:26" ht="14.4">
      <c r="A232" s="56" t="str">
        <f>Source!E62</f>
        <v>34</v>
      </c>
      <c r="B232" s="57" t="str">
        <f>Source!F62</f>
        <v>101-2024</v>
      </c>
      <c r="C232" s="57" t="str">
        <f>Source!G62</f>
        <v>Указатель</v>
      </c>
      <c r="D232" s="41" t="str">
        <f>Source!H62</f>
        <v>шт.</v>
      </c>
      <c r="E232" s="42">
        <f>Source!I62</f>
        <v>1</v>
      </c>
      <c r="F232" s="106">
        <f>Source!AL62</f>
        <v>4.46</v>
      </c>
      <c r="G232" s="44" t="str">
        <f>Source!DD62</f>
        <v/>
      </c>
      <c r="H232" s="45">
        <f>ROUND(Source!AC62*Source!I62, 2)</f>
        <v>4</v>
      </c>
      <c r="I232" s="44" t="str">
        <f>Source!BO62</f>
        <v>101-2024</v>
      </c>
      <c r="J232" s="44">
        <f>IF(Source!BC62&lt;&gt; 0, Source!BC62, 1)</f>
        <v>32.85</v>
      </c>
      <c r="K232" s="45">
        <f>Source!P62</f>
        <v>131.4</v>
      </c>
      <c r="L232" s="50"/>
      <c r="S232">
        <f>ROUND((Source!FX62/100)*((ROUND(Source!AF62*Source!I62, 2)+ROUND(Source!AE62*Source!I62, 2))), 2)</f>
        <v>0</v>
      </c>
      <c r="T232">
        <f>Source!X62</f>
        <v>0</v>
      </c>
      <c r="U232">
        <f>ROUND((Source!FY62/100)*((ROUND(Source!AF62*Source!I62, 2)+ROUND(Source!AE62*Source!I62, 2))), 2)</f>
        <v>0</v>
      </c>
      <c r="V232">
        <f>Source!Y62</f>
        <v>0</v>
      </c>
    </row>
    <row r="233" spans="1:26" ht="13.8">
      <c r="G233" s="94">
        <f>H232</f>
        <v>4</v>
      </c>
      <c r="H233" s="94"/>
      <c r="J233" s="94">
        <f>K232</f>
        <v>131.4</v>
      </c>
      <c r="K233" s="94"/>
      <c r="L233" s="47">
        <f>Source!U62</f>
        <v>0</v>
      </c>
      <c r="O233" s="27">
        <f>G233</f>
        <v>4</v>
      </c>
      <c r="P233" s="27">
        <f>J233</f>
        <v>131.4</v>
      </c>
      <c r="Q233" s="27">
        <f>L233</f>
        <v>0</v>
      </c>
      <c r="W233">
        <f>IF(Source!BI62&lt;=1,H232, 0)</f>
        <v>4</v>
      </c>
      <c r="X233">
        <f>IF(Source!BI62=2,H232, 0)</f>
        <v>0</v>
      </c>
      <c r="Y233">
        <f>IF(Source!BI62=3,H232, 0)</f>
        <v>0</v>
      </c>
      <c r="Z233">
        <f>IF(Source!BI62=4,H232, 0)</f>
        <v>0</v>
      </c>
    </row>
    <row r="234" spans="1:26" ht="69">
      <c r="A234" s="54" t="str">
        <f>Source!E63</f>
        <v>35</v>
      </c>
      <c r="B234" s="55" t="str">
        <f>Source!F63</f>
        <v>24-02-090-2</v>
      </c>
      <c r="C234" s="55" t="str">
        <f>Source!G63</f>
        <v>Врезка штуцером в действующие стальные газопроводы низкого давления под газом со снижением давления, условный диаметр врезаемого газопровода до 80 мм</v>
      </c>
      <c r="D234" s="35" t="str">
        <f>Source!H63</f>
        <v>10 врезок</v>
      </c>
      <c r="E234" s="10">
        <f>Source!I63</f>
        <v>0.1</v>
      </c>
      <c r="F234" s="104">
        <f>Source!AL63+Source!AM63+Source!AO63</f>
        <v>1436.9</v>
      </c>
      <c r="G234" s="37"/>
      <c r="H234" s="38"/>
      <c r="I234" s="37" t="str">
        <f>Source!BO63</f>
        <v>24-02-090-2</v>
      </c>
      <c r="J234" s="37"/>
      <c r="K234" s="38"/>
      <c r="L234" s="39"/>
      <c r="S234">
        <f>ROUND((Source!FX63/100)*((ROUND(Source!AF63*Source!I63, 2)+ROUND(Source!AE63*Source!I63, 2))), 2)</f>
        <v>58.76</v>
      </c>
      <c r="T234">
        <f>Source!X63</f>
        <v>1035.94</v>
      </c>
      <c r="U234">
        <f>ROUND((Source!FY63/100)*((ROUND(Source!AF63*Source!I63, 2)+ROUND(Source!AE63*Source!I63, 2))), 2)</f>
        <v>40.229999999999997</v>
      </c>
      <c r="V234">
        <f>Source!Y63</f>
        <v>709.22</v>
      </c>
    </row>
    <row r="235" spans="1:26" ht="14.4">
      <c r="A235" s="54"/>
      <c r="B235" s="55"/>
      <c r="C235" s="55" t="s">
        <v>1158</v>
      </c>
      <c r="D235" s="35"/>
      <c r="E235" s="10"/>
      <c r="F235" s="104">
        <f>Source!AO63</f>
        <v>452.28</v>
      </c>
      <c r="G235" s="37" t="str">
        <f>Source!DG63</f>
        <v/>
      </c>
      <c r="H235" s="38">
        <f>ROUND(Source!AF63*Source!I63, 2)</f>
        <v>45.2</v>
      </c>
      <c r="I235" s="37"/>
      <c r="J235" s="37">
        <f>IF(Source!BA63&lt;&gt; 0, Source!BA63, 1)</f>
        <v>17.63</v>
      </c>
      <c r="K235" s="38">
        <f>Source!S63</f>
        <v>796.88</v>
      </c>
      <c r="L235" s="39"/>
      <c r="R235">
        <f>H235</f>
        <v>45.2</v>
      </c>
    </row>
    <row r="236" spans="1:26" ht="14.4">
      <c r="A236" s="54"/>
      <c r="B236" s="55"/>
      <c r="C236" s="55" t="s">
        <v>549</v>
      </c>
      <c r="D236" s="35"/>
      <c r="E236" s="10"/>
      <c r="F236" s="104">
        <f>Source!AM63</f>
        <v>469.79</v>
      </c>
      <c r="G236" s="37" t="str">
        <f>Source!DE63</f>
        <v/>
      </c>
      <c r="H236" s="38">
        <f>ROUND(Source!AD63*Source!I63, 2)</f>
        <v>47</v>
      </c>
      <c r="I236" s="37"/>
      <c r="J236" s="37">
        <f>IF(Source!BB63&lt;&gt; 0, Source!BB63, 1)</f>
        <v>5.53</v>
      </c>
      <c r="K236" s="38">
        <f>Source!Q63</f>
        <v>259.91000000000003</v>
      </c>
      <c r="L236" s="39"/>
    </row>
    <row r="237" spans="1:26" ht="14.4">
      <c r="A237" s="54"/>
      <c r="B237" s="55"/>
      <c r="C237" s="55" t="s">
        <v>1165</v>
      </c>
      <c r="D237" s="35"/>
      <c r="E237" s="10"/>
      <c r="F237" s="104">
        <f>Source!AL63</f>
        <v>514.83000000000004</v>
      </c>
      <c r="G237" s="37" t="str">
        <f>Source!DD63</f>
        <v/>
      </c>
      <c r="H237" s="38">
        <f>ROUND(Source!AC63*Source!I63, 2)</f>
        <v>51.5</v>
      </c>
      <c r="I237" s="37"/>
      <c r="J237" s="37">
        <f>IF(Source!BC63&lt;&gt; 0, Source!BC63, 1)</f>
        <v>5.69</v>
      </c>
      <c r="K237" s="38">
        <f>Source!P63</f>
        <v>293.04000000000002</v>
      </c>
      <c r="L237" s="39"/>
    </row>
    <row r="238" spans="1:26" ht="14.4">
      <c r="A238" s="54"/>
      <c r="B238" s="55"/>
      <c r="C238" s="55" t="s">
        <v>1159</v>
      </c>
      <c r="D238" s="35" t="s">
        <v>1160</v>
      </c>
      <c r="E238" s="10">
        <f>Source!BZ63</f>
        <v>130</v>
      </c>
      <c r="F238" s="105"/>
      <c r="G238" s="37"/>
      <c r="H238" s="38">
        <f>SUM(S234:S240)</f>
        <v>58.76</v>
      </c>
      <c r="I238" s="40"/>
      <c r="J238" s="33">
        <f>Source!AT63</f>
        <v>130</v>
      </c>
      <c r="K238" s="38">
        <f>SUM(T234:T240)</f>
        <v>1035.94</v>
      </c>
      <c r="L238" s="39"/>
    </row>
    <row r="239" spans="1:26" ht="14.4">
      <c r="A239" s="54"/>
      <c r="B239" s="55"/>
      <c r="C239" s="55" t="s">
        <v>1161</v>
      </c>
      <c r="D239" s="35" t="s">
        <v>1160</v>
      </c>
      <c r="E239" s="10">
        <f>Source!CA63</f>
        <v>89</v>
      </c>
      <c r="F239" s="105"/>
      <c r="G239" s="37"/>
      <c r="H239" s="38">
        <f>SUM(U234:U240)</f>
        <v>40.229999999999997</v>
      </c>
      <c r="I239" s="40"/>
      <c r="J239" s="33">
        <f>Source!AU63</f>
        <v>89</v>
      </c>
      <c r="K239" s="38">
        <f>SUM(V234:V240)</f>
        <v>709.22</v>
      </c>
      <c r="L239" s="39"/>
    </row>
    <row r="240" spans="1:26" ht="14.4">
      <c r="A240" s="56"/>
      <c r="B240" s="57"/>
      <c r="C240" s="57" t="s">
        <v>1162</v>
      </c>
      <c r="D240" s="41" t="s">
        <v>1163</v>
      </c>
      <c r="E240" s="42">
        <f>Source!AQ63</f>
        <v>48.79</v>
      </c>
      <c r="F240" s="106"/>
      <c r="G240" s="44" t="str">
        <f>Source!DI63</f>
        <v/>
      </c>
      <c r="H240" s="45"/>
      <c r="I240" s="44"/>
      <c r="J240" s="44"/>
      <c r="K240" s="45"/>
      <c r="L240" s="46">
        <f>Source!U63</f>
        <v>4.8790000000000004</v>
      </c>
    </row>
    <row r="241" spans="1:26" ht="13.8">
      <c r="G241" s="94">
        <f>H235+H236+H237+H238+H239</f>
        <v>242.68999999999997</v>
      </c>
      <c r="H241" s="94"/>
      <c r="J241" s="94">
        <f>K235+K236+K237+K238+K239</f>
        <v>3094.99</v>
      </c>
      <c r="K241" s="94"/>
      <c r="L241" s="47">
        <f>Source!U63</f>
        <v>4.8790000000000004</v>
      </c>
      <c r="O241" s="27">
        <f>G241</f>
        <v>242.68999999999997</v>
      </c>
      <c r="P241" s="27">
        <f>J241</f>
        <v>3094.99</v>
      </c>
      <c r="Q241" s="27">
        <f>L241</f>
        <v>4.8790000000000004</v>
      </c>
      <c r="W241">
        <f>IF(Source!BI63&lt;=1,H235+H236+H237+H238+H239, 0)</f>
        <v>242.68999999999997</v>
      </c>
      <c r="X241">
        <f>IF(Source!BI63=2,H235+H236+H237+H238+H239, 0)</f>
        <v>0</v>
      </c>
      <c r="Y241">
        <f>IF(Source!BI63=3,H235+H236+H237+H238+H239, 0)</f>
        <v>0</v>
      </c>
      <c r="Z241">
        <f>IF(Source!BI63=4,H235+H236+H237+H238+H239, 0)</f>
        <v>0</v>
      </c>
    </row>
    <row r="242" spans="1:26" ht="43.2">
      <c r="A242" s="54" t="str">
        <f>Source!E64</f>
        <v>36</v>
      </c>
      <c r="B242" s="55" t="str">
        <f>Source!F64</f>
        <v>24-02-041-3</v>
      </c>
      <c r="C242" s="55" t="str">
        <f>Source!G64</f>
        <v>Надземная прокладка стальных газопроводов на металлических опорах, условный диаметр газопровода 80 мм</v>
      </c>
      <c r="D242" s="35" t="str">
        <f>Source!H64</f>
        <v>100 м газопровода</v>
      </c>
      <c r="E242" s="10">
        <f>Source!I64</f>
        <v>1.4999999999999999E-2</v>
      </c>
      <c r="F242" s="104">
        <f>Source!AL64+Source!AM64+Source!AO64</f>
        <v>8872.32</v>
      </c>
      <c r="G242" s="37"/>
      <c r="H242" s="38"/>
      <c r="I242" s="37" t="str">
        <f>Source!BO64</f>
        <v>24-02-041-3</v>
      </c>
      <c r="J242" s="37"/>
      <c r="K242" s="38"/>
      <c r="L242" s="39"/>
      <c r="S242">
        <f>ROUND((Source!FX64/100)*((ROUND(Source!AF64*Source!I64, 2)+ROUND(Source!AE64*Source!I64, 2))), 2)</f>
        <v>6.68</v>
      </c>
      <c r="T242">
        <f>Source!X64</f>
        <v>117.57</v>
      </c>
      <c r="U242">
        <f>ROUND((Source!FY64/100)*((ROUND(Source!AF64*Source!I64, 2)+ROUND(Source!AE64*Source!I64, 2))), 2)</f>
        <v>4.57</v>
      </c>
      <c r="V242">
        <f>Source!Y64</f>
        <v>80.489999999999995</v>
      </c>
    </row>
    <row r="243" spans="1:26" ht="14.4">
      <c r="A243" s="54"/>
      <c r="B243" s="55"/>
      <c r="C243" s="55" t="s">
        <v>1158</v>
      </c>
      <c r="D243" s="35"/>
      <c r="E243" s="10"/>
      <c r="F243" s="104">
        <f>Source!AO64</f>
        <v>186.81</v>
      </c>
      <c r="G243" s="37" t="str">
        <f>Source!DG64</f>
        <v/>
      </c>
      <c r="H243" s="38">
        <f>ROUND(Source!AF64*Source!I64, 2)</f>
        <v>2.81</v>
      </c>
      <c r="I243" s="37"/>
      <c r="J243" s="37">
        <f>IF(Source!BA64&lt;&gt; 0, Source!BA64, 1)</f>
        <v>17.63</v>
      </c>
      <c r="K243" s="38">
        <f>Source!S64</f>
        <v>49.45</v>
      </c>
      <c r="L243" s="39"/>
      <c r="R243">
        <f>H243</f>
        <v>2.81</v>
      </c>
    </row>
    <row r="244" spans="1:26" ht="14.4">
      <c r="A244" s="54"/>
      <c r="B244" s="55"/>
      <c r="C244" s="55" t="s">
        <v>549</v>
      </c>
      <c r="D244" s="35"/>
      <c r="E244" s="10"/>
      <c r="F244" s="104">
        <f>Source!AM64</f>
        <v>1984.7</v>
      </c>
      <c r="G244" s="37" t="str">
        <f>Source!DE64</f>
        <v/>
      </c>
      <c r="H244" s="38">
        <f>ROUND(Source!AD64*Source!I64, 2)</f>
        <v>29.78</v>
      </c>
      <c r="I244" s="37"/>
      <c r="J244" s="37">
        <f>IF(Source!BB64&lt;&gt; 0, Source!BB64, 1)</f>
        <v>5.43</v>
      </c>
      <c r="K244" s="38">
        <f>Source!Q64</f>
        <v>161.68</v>
      </c>
      <c r="L244" s="39"/>
    </row>
    <row r="245" spans="1:26" ht="14.4">
      <c r="A245" s="54"/>
      <c r="B245" s="55"/>
      <c r="C245" s="55" t="s">
        <v>1164</v>
      </c>
      <c r="D245" s="35"/>
      <c r="E245" s="10"/>
      <c r="F245" s="104">
        <f>Source!AN64</f>
        <v>155.09</v>
      </c>
      <c r="G245" s="37" t="str">
        <f>Source!DF64</f>
        <v/>
      </c>
      <c r="H245" s="48">
        <f>ROUND(Source!AE64*Source!I64, 2)</f>
        <v>2.33</v>
      </c>
      <c r="I245" s="37"/>
      <c r="J245" s="37">
        <f>IF(Source!BS64&lt;&gt; 0, Source!BS64, 1)</f>
        <v>17.63</v>
      </c>
      <c r="K245" s="48">
        <f>Source!R64</f>
        <v>40.99</v>
      </c>
      <c r="L245" s="39"/>
      <c r="R245">
        <f>H245</f>
        <v>2.33</v>
      </c>
    </row>
    <row r="246" spans="1:26" ht="14.4">
      <c r="A246" s="54"/>
      <c r="B246" s="55"/>
      <c r="C246" s="55" t="s">
        <v>1165</v>
      </c>
      <c r="D246" s="35"/>
      <c r="E246" s="10"/>
      <c r="F246" s="104">
        <f>Source!AL64</f>
        <v>6700.81</v>
      </c>
      <c r="G246" s="37" t="str">
        <f>Source!DD64</f>
        <v/>
      </c>
      <c r="H246" s="38">
        <f>ROUND(Source!AC64*Source!I64, 2)</f>
        <v>100.52</v>
      </c>
      <c r="I246" s="37"/>
      <c r="J246" s="37">
        <f>IF(Source!BC64&lt;&gt; 0, Source!BC64, 1)</f>
        <v>4.75</v>
      </c>
      <c r="K246" s="38">
        <f>Source!P64</f>
        <v>477.45</v>
      </c>
      <c r="L246" s="39"/>
    </row>
    <row r="247" spans="1:26" ht="14.4">
      <c r="A247" s="54"/>
      <c r="B247" s="55"/>
      <c r="C247" s="55" t="s">
        <v>1159</v>
      </c>
      <c r="D247" s="35" t="s">
        <v>1160</v>
      </c>
      <c r="E247" s="10">
        <f>Source!BZ64</f>
        <v>130</v>
      </c>
      <c r="F247" s="105"/>
      <c r="G247" s="37"/>
      <c r="H247" s="38">
        <f>SUM(S242:S249)</f>
        <v>6.68</v>
      </c>
      <c r="I247" s="40"/>
      <c r="J247" s="33">
        <f>Source!AT64</f>
        <v>130</v>
      </c>
      <c r="K247" s="38">
        <f>SUM(T242:T249)</f>
        <v>117.57</v>
      </c>
      <c r="L247" s="39"/>
    </row>
    <row r="248" spans="1:26" ht="14.4">
      <c r="A248" s="54"/>
      <c r="B248" s="55"/>
      <c r="C248" s="55" t="s">
        <v>1161</v>
      </c>
      <c r="D248" s="35" t="s">
        <v>1160</v>
      </c>
      <c r="E248" s="10">
        <f>Source!CA64</f>
        <v>89</v>
      </c>
      <c r="F248" s="105"/>
      <c r="G248" s="37"/>
      <c r="H248" s="38">
        <f>SUM(U242:U249)</f>
        <v>4.57</v>
      </c>
      <c r="I248" s="40"/>
      <c r="J248" s="33">
        <f>Source!AU64</f>
        <v>89</v>
      </c>
      <c r="K248" s="38">
        <f>SUM(V242:V249)</f>
        <v>80.489999999999995</v>
      </c>
      <c r="L248" s="39"/>
    </row>
    <row r="249" spans="1:26" ht="14.4">
      <c r="A249" s="56"/>
      <c r="B249" s="57"/>
      <c r="C249" s="57" t="s">
        <v>1162</v>
      </c>
      <c r="D249" s="41" t="s">
        <v>1163</v>
      </c>
      <c r="E249" s="42">
        <f>Source!AQ64</f>
        <v>22.03</v>
      </c>
      <c r="F249" s="106"/>
      <c r="G249" s="44" t="str">
        <f>Source!DI64</f>
        <v/>
      </c>
      <c r="H249" s="45"/>
      <c r="I249" s="44"/>
      <c r="J249" s="44"/>
      <c r="K249" s="45"/>
      <c r="L249" s="46">
        <f>Source!U64</f>
        <v>0.33045000000000002</v>
      </c>
    </row>
    <row r="250" spans="1:26" ht="13.8">
      <c r="G250" s="94">
        <f>H243+H244+H246+H247+H248</f>
        <v>144.36000000000001</v>
      </c>
      <c r="H250" s="94"/>
      <c r="J250" s="94">
        <f>K243+K244+K246+K247+K248</f>
        <v>886.63999999999987</v>
      </c>
      <c r="K250" s="94"/>
      <c r="L250" s="47">
        <f>Source!U64</f>
        <v>0.33045000000000002</v>
      </c>
      <c r="O250" s="27">
        <f>G250</f>
        <v>144.36000000000001</v>
      </c>
      <c r="P250" s="27">
        <f>J250</f>
        <v>886.63999999999987</v>
      </c>
      <c r="Q250" s="27">
        <f>L250</f>
        <v>0.33045000000000002</v>
      </c>
      <c r="W250">
        <f>IF(Source!BI64&lt;=1,H243+H244+H246+H247+H248, 0)</f>
        <v>144.36000000000001</v>
      </c>
      <c r="X250">
        <f>IF(Source!BI64=2,H243+H244+H246+H247+H248, 0)</f>
        <v>0</v>
      </c>
      <c r="Y250">
        <f>IF(Source!BI64=3,H243+H244+H246+H247+H248, 0)</f>
        <v>0</v>
      </c>
      <c r="Z250">
        <f>IF(Source!BI64=4,H243+H244+H246+H247+H248, 0)</f>
        <v>0</v>
      </c>
    </row>
    <row r="251" spans="1:26" ht="69">
      <c r="A251" s="56" t="str">
        <f>Source!E65</f>
        <v>37</v>
      </c>
      <c r="B251" s="57" t="str">
        <f>Source!F65</f>
        <v>103-0150</v>
      </c>
      <c r="C251" s="57" t="str">
        <f>Source!G65</f>
        <v>Трубы стальные электросварные прямошовные со снятой фаской из стали марок БСт2кп-БСт4кп и БСт2пс-БСт4пс наружный диаметр 83 мм, толщина стенки 4,5 мм</v>
      </c>
      <c r="D251" s="41" t="str">
        <f>Source!H65</f>
        <v>м</v>
      </c>
      <c r="E251" s="42">
        <f>Source!I65</f>
        <v>-1.5149999999999999</v>
      </c>
      <c r="F251" s="106">
        <f>Source!AL65</f>
        <v>63.88</v>
      </c>
      <c r="G251" s="44" t="str">
        <f>Source!DD65</f>
        <v/>
      </c>
      <c r="H251" s="45">
        <f>ROUND(Source!AC65*Source!I65, 2)</f>
        <v>-96.96</v>
      </c>
      <c r="I251" s="44" t="str">
        <f>Source!BO65</f>
        <v>103-0150</v>
      </c>
      <c r="J251" s="44">
        <f>IF(Source!BC65&lt;&gt; 0, Source!BC65, 1)</f>
        <v>4.76</v>
      </c>
      <c r="K251" s="45">
        <f>Source!P65</f>
        <v>-461.53</v>
      </c>
      <c r="L251" s="50"/>
      <c r="S251">
        <f>ROUND((Source!FX65/100)*((ROUND(Source!AF65*Source!I65, 2)+ROUND(Source!AE65*Source!I65, 2))), 2)</f>
        <v>0</v>
      </c>
      <c r="T251">
        <f>Source!X65</f>
        <v>0</v>
      </c>
      <c r="U251">
        <f>ROUND((Source!FY65/100)*((ROUND(Source!AF65*Source!I65, 2)+ROUND(Source!AE65*Source!I65, 2))), 2)</f>
        <v>0</v>
      </c>
      <c r="V251">
        <f>Source!Y65</f>
        <v>0</v>
      </c>
    </row>
    <row r="252" spans="1:26" ht="13.8">
      <c r="G252" s="94">
        <f>H251</f>
        <v>-96.96</v>
      </c>
      <c r="H252" s="94"/>
      <c r="J252" s="94">
        <f>K251</f>
        <v>-461.53</v>
      </c>
      <c r="K252" s="94"/>
      <c r="L252" s="47">
        <f>Source!U65</f>
        <v>0</v>
      </c>
      <c r="O252" s="27">
        <f>G252</f>
        <v>-96.96</v>
      </c>
      <c r="P252" s="27">
        <f>J252</f>
        <v>-461.53</v>
      </c>
      <c r="Q252" s="27">
        <f>L252</f>
        <v>0</v>
      </c>
      <c r="W252">
        <f>IF(Source!BI65&lt;=1,H251, 0)</f>
        <v>-96.96</v>
      </c>
      <c r="X252">
        <f>IF(Source!BI65=2,H251, 0)</f>
        <v>0</v>
      </c>
      <c r="Y252">
        <f>IF(Source!BI65=3,H251, 0)</f>
        <v>0</v>
      </c>
      <c r="Z252">
        <f>IF(Source!BI65=4,H251, 0)</f>
        <v>0</v>
      </c>
    </row>
    <row r="253" spans="1:26" ht="69">
      <c r="A253" s="56" t="str">
        <f>Source!E66</f>
        <v>38</v>
      </c>
      <c r="B253" s="57" t="str">
        <f>Source!F66</f>
        <v>103-0154</v>
      </c>
      <c r="C253" s="57" t="str">
        <f>Source!G66</f>
        <v>Трубы стальные электросварные прямошовные со снятой фаской из стали марок БСт2кп-БСт4кп и БСт2пс-БСт4пс наружный диаметр 89 мм, толщина стенки 3,5 мм</v>
      </c>
      <c r="D253" s="41" t="str">
        <f>Source!H66</f>
        <v>м</v>
      </c>
      <c r="E253" s="42">
        <f>Source!I66</f>
        <v>1.5149999999999999</v>
      </c>
      <c r="F253" s="106">
        <f>Source!AL66</f>
        <v>54.63</v>
      </c>
      <c r="G253" s="44" t="str">
        <f>Source!DD66</f>
        <v/>
      </c>
      <c r="H253" s="45">
        <f>ROUND(Source!AC66*Source!I66, 2)</f>
        <v>83.33</v>
      </c>
      <c r="I253" s="44" t="str">
        <f>Source!BO66</f>
        <v>103-0154</v>
      </c>
      <c r="J253" s="44">
        <f>IF(Source!BC66&lt;&gt; 0, Source!BC66, 1)</f>
        <v>5.46</v>
      </c>
      <c r="K253" s="45">
        <f>Source!P66</f>
        <v>454.95</v>
      </c>
      <c r="L253" s="50"/>
      <c r="S253">
        <f>ROUND((Source!FX66/100)*((ROUND(Source!AF66*Source!I66, 2)+ROUND(Source!AE66*Source!I66, 2))), 2)</f>
        <v>0</v>
      </c>
      <c r="T253">
        <f>Source!X66</f>
        <v>0</v>
      </c>
      <c r="U253">
        <f>ROUND((Source!FY66/100)*((ROUND(Source!AF66*Source!I66, 2)+ROUND(Source!AE66*Source!I66, 2))), 2)</f>
        <v>0</v>
      </c>
      <c r="V253">
        <f>Source!Y66</f>
        <v>0</v>
      </c>
    </row>
    <row r="254" spans="1:26" ht="13.8">
      <c r="G254" s="94">
        <f>H253</f>
        <v>83.33</v>
      </c>
      <c r="H254" s="94"/>
      <c r="J254" s="94">
        <f>K253</f>
        <v>454.95</v>
      </c>
      <c r="K254" s="94"/>
      <c r="L254" s="47">
        <f>Source!U66</f>
        <v>0</v>
      </c>
      <c r="O254" s="27">
        <f>G254</f>
        <v>83.33</v>
      </c>
      <c r="P254" s="27">
        <f>J254</f>
        <v>454.95</v>
      </c>
      <c r="Q254" s="27">
        <f>L254</f>
        <v>0</v>
      </c>
      <c r="W254">
        <f>IF(Source!BI66&lt;=1,H253, 0)</f>
        <v>83.33</v>
      </c>
      <c r="X254">
        <f>IF(Source!BI66=2,H253, 0)</f>
        <v>0</v>
      </c>
      <c r="Y254">
        <f>IF(Source!BI66=3,H253, 0)</f>
        <v>0</v>
      </c>
      <c r="Z254">
        <f>IF(Source!BI66=4,H253, 0)</f>
        <v>0</v>
      </c>
    </row>
    <row r="255" spans="1:26" ht="43.2">
      <c r="A255" s="54" t="str">
        <f>Source!E67</f>
        <v>39</v>
      </c>
      <c r="B255" s="55" t="str">
        <f>Source!F67</f>
        <v>24-02-041-4</v>
      </c>
      <c r="C255" s="55" t="str">
        <f>Source!G67</f>
        <v>Надземная прокладка стальных газопроводов на металлических опорах, условный диаметр газопровода 100 мм</v>
      </c>
      <c r="D255" s="35" t="str">
        <f>Source!H67</f>
        <v>100 м газопровода</v>
      </c>
      <c r="E255" s="10">
        <f>Source!I67</f>
        <v>0.02</v>
      </c>
      <c r="F255" s="104">
        <f>Source!AL67+Source!AM67+Source!AO67</f>
        <v>10841.099999999999</v>
      </c>
      <c r="G255" s="37"/>
      <c r="H255" s="38"/>
      <c r="I255" s="37" t="str">
        <f>Source!BO67</f>
        <v>24-02-041-4</v>
      </c>
      <c r="J255" s="37"/>
      <c r="K255" s="38"/>
      <c r="L255" s="39"/>
      <c r="S255">
        <f>ROUND((Source!FX67/100)*((ROUND(Source!AF67*Source!I67, 2)+ROUND(Source!AE67*Source!I67, 2))), 2)</f>
        <v>11.75</v>
      </c>
      <c r="T255">
        <f>Source!X67</f>
        <v>207.19</v>
      </c>
      <c r="U255">
        <f>ROUND((Source!FY67/100)*((ROUND(Source!AF67*Source!I67, 2)+ROUND(Source!AE67*Source!I67, 2))), 2)</f>
        <v>8.0500000000000007</v>
      </c>
      <c r="V255">
        <f>Source!Y67</f>
        <v>141.85</v>
      </c>
    </row>
    <row r="256" spans="1:26" ht="14.4">
      <c r="A256" s="54"/>
      <c r="B256" s="55"/>
      <c r="C256" s="55" t="s">
        <v>1158</v>
      </c>
      <c r="D256" s="35"/>
      <c r="E256" s="10"/>
      <c r="F256" s="104">
        <f>Source!AO67</f>
        <v>248.63</v>
      </c>
      <c r="G256" s="37" t="str">
        <f>Source!DG67</f>
        <v/>
      </c>
      <c r="H256" s="38">
        <f>ROUND(Source!AF67*Source!I67, 2)</f>
        <v>4.9800000000000004</v>
      </c>
      <c r="I256" s="37"/>
      <c r="J256" s="37">
        <f>IF(Source!BA67&lt;&gt; 0, Source!BA67, 1)</f>
        <v>17.63</v>
      </c>
      <c r="K256" s="38">
        <f>Source!S67</f>
        <v>87.8</v>
      </c>
      <c r="L256" s="39"/>
      <c r="R256">
        <f>H256</f>
        <v>4.9800000000000004</v>
      </c>
    </row>
    <row r="257" spans="1:26" ht="14.4">
      <c r="A257" s="54"/>
      <c r="B257" s="55"/>
      <c r="C257" s="55" t="s">
        <v>549</v>
      </c>
      <c r="D257" s="35"/>
      <c r="E257" s="10"/>
      <c r="F257" s="104">
        <f>Source!AM67</f>
        <v>2608.35</v>
      </c>
      <c r="G257" s="37" t="str">
        <f>Source!DE67</f>
        <v/>
      </c>
      <c r="H257" s="38">
        <f>ROUND(Source!AD67*Source!I67, 2)</f>
        <v>52.16</v>
      </c>
      <c r="I257" s="37"/>
      <c r="J257" s="37">
        <f>IF(Source!BB67&lt;&gt; 0, Source!BB67, 1)</f>
        <v>5.42</v>
      </c>
      <c r="K257" s="38">
        <f>Source!Q67</f>
        <v>282.70999999999998</v>
      </c>
      <c r="L257" s="39"/>
    </row>
    <row r="258" spans="1:26" ht="14.4">
      <c r="A258" s="54"/>
      <c r="B258" s="55"/>
      <c r="C258" s="55" t="s">
        <v>1164</v>
      </c>
      <c r="D258" s="35"/>
      <c r="E258" s="10"/>
      <c r="F258" s="104">
        <f>Source!AN67</f>
        <v>203.29</v>
      </c>
      <c r="G258" s="37" t="str">
        <f>Source!DF67</f>
        <v/>
      </c>
      <c r="H258" s="48">
        <f>ROUND(Source!AE67*Source!I67, 2)</f>
        <v>4.0599999999999996</v>
      </c>
      <c r="I258" s="37"/>
      <c r="J258" s="37">
        <f>IF(Source!BS67&lt;&gt; 0, Source!BS67, 1)</f>
        <v>17.63</v>
      </c>
      <c r="K258" s="48">
        <f>Source!R67</f>
        <v>71.58</v>
      </c>
      <c r="L258" s="39"/>
      <c r="R258">
        <f>H258</f>
        <v>4.0599999999999996</v>
      </c>
    </row>
    <row r="259" spans="1:26" ht="14.4">
      <c r="A259" s="54"/>
      <c r="B259" s="55"/>
      <c r="C259" s="55" t="s">
        <v>1165</v>
      </c>
      <c r="D259" s="35"/>
      <c r="E259" s="10"/>
      <c r="F259" s="104">
        <f>Source!AL67</f>
        <v>7984.12</v>
      </c>
      <c r="G259" s="37" t="str">
        <f>Source!DD67</f>
        <v/>
      </c>
      <c r="H259" s="38">
        <f>ROUND(Source!AC67*Source!I67, 2)</f>
        <v>159.68</v>
      </c>
      <c r="I259" s="37"/>
      <c r="J259" s="37">
        <f>IF(Source!BC67&lt;&gt; 0, Source!BC67, 1)</f>
        <v>5.57</v>
      </c>
      <c r="K259" s="38">
        <f>Source!P67</f>
        <v>889.42</v>
      </c>
      <c r="L259" s="39"/>
    </row>
    <row r="260" spans="1:26" ht="14.4">
      <c r="A260" s="54"/>
      <c r="B260" s="55"/>
      <c r="C260" s="55" t="s">
        <v>1159</v>
      </c>
      <c r="D260" s="35" t="s">
        <v>1160</v>
      </c>
      <c r="E260" s="10">
        <f>Source!BZ67</f>
        <v>130</v>
      </c>
      <c r="F260" s="105"/>
      <c r="G260" s="37"/>
      <c r="H260" s="38">
        <f>SUM(S255:S262)</f>
        <v>11.75</v>
      </c>
      <c r="I260" s="40"/>
      <c r="J260" s="33">
        <f>Source!AT67</f>
        <v>130</v>
      </c>
      <c r="K260" s="38">
        <f>SUM(T255:T262)</f>
        <v>207.19</v>
      </c>
      <c r="L260" s="39"/>
    </row>
    <row r="261" spans="1:26" ht="14.4">
      <c r="A261" s="54"/>
      <c r="B261" s="55"/>
      <c r="C261" s="55" t="s">
        <v>1161</v>
      </c>
      <c r="D261" s="35" t="s">
        <v>1160</v>
      </c>
      <c r="E261" s="10">
        <f>Source!CA67</f>
        <v>89</v>
      </c>
      <c r="F261" s="105"/>
      <c r="G261" s="37"/>
      <c r="H261" s="38">
        <f>SUM(U255:U262)</f>
        <v>8.0500000000000007</v>
      </c>
      <c r="I261" s="40"/>
      <c r="J261" s="33">
        <f>Source!AU67</f>
        <v>89</v>
      </c>
      <c r="K261" s="38">
        <f>SUM(V255:V262)</f>
        <v>141.85</v>
      </c>
      <c r="L261" s="39"/>
    </row>
    <row r="262" spans="1:26" ht="14.4">
      <c r="A262" s="56"/>
      <c r="B262" s="57"/>
      <c r="C262" s="57" t="s">
        <v>1162</v>
      </c>
      <c r="D262" s="41" t="s">
        <v>1163</v>
      </c>
      <c r="E262" s="42">
        <f>Source!AQ67</f>
        <v>29.32</v>
      </c>
      <c r="F262" s="106"/>
      <c r="G262" s="44" t="str">
        <f>Source!DI67</f>
        <v/>
      </c>
      <c r="H262" s="45"/>
      <c r="I262" s="44"/>
      <c r="J262" s="44"/>
      <c r="K262" s="45"/>
      <c r="L262" s="46">
        <f>Source!U67</f>
        <v>0.58640000000000003</v>
      </c>
    </row>
    <row r="263" spans="1:26" ht="13.8">
      <c r="G263" s="94">
        <f>H256+H257+H259+H260+H261</f>
        <v>236.62</v>
      </c>
      <c r="H263" s="94"/>
      <c r="J263" s="94">
        <f>K256+K257+K259+K260+K261</f>
        <v>1608.9699999999998</v>
      </c>
      <c r="K263" s="94"/>
      <c r="L263" s="47">
        <f>Source!U67</f>
        <v>0.58640000000000003</v>
      </c>
      <c r="O263" s="27">
        <f>G263</f>
        <v>236.62</v>
      </c>
      <c r="P263" s="27">
        <f>J263</f>
        <v>1608.9699999999998</v>
      </c>
      <c r="Q263" s="27">
        <f>L263</f>
        <v>0.58640000000000003</v>
      </c>
      <c r="W263">
        <f>IF(Source!BI67&lt;=1,H256+H257+H259+H260+H261, 0)</f>
        <v>236.62</v>
      </c>
      <c r="X263">
        <f>IF(Source!BI67=2,H256+H257+H259+H260+H261, 0)</f>
        <v>0</v>
      </c>
      <c r="Y263">
        <f>IF(Source!BI67=3,H256+H257+H259+H260+H261, 0)</f>
        <v>0</v>
      </c>
      <c r="Z263">
        <f>IF(Source!BI67=4,H256+H257+H259+H260+H261, 0)</f>
        <v>0</v>
      </c>
    </row>
    <row r="264" spans="1:26" ht="43.2">
      <c r="A264" s="54" t="str">
        <f>Source!E68</f>
        <v>40</v>
      </c>
      <c r="B264" s="55" t="str">
        <f>Source!F68</f>
        <v>24-02-041-1</v>
      </c>
      <c r="C264" s="55" t="str">
        <f>Source!G68</f>
        <v>Надземная прокладка стальных газопроводов на металлических опорах, условный диаметр газопровода 50 мм</v>
      </c>
      <c r="D264" s="35" t="str">
        <f>Source!H68</f>
        <v>100 м газопровода</v>
      </c>
      <c r="E264" s="10">
        <f>Source!I68</f>
        <v>0.02</v>
      </c>
      <c r="F264" s="104">
        <f>Source!AL68+Source!AM68+Source!AO68</f>
        <v>4624.01</v>
      </c>
      <c r="G264" s="37"/>
      <c r="H264" s="38"/>
      <c r="I264" s="37" t="str">
        <f>Source!BO68</f>
        <v>24-02-041-1</v>
      </c>
      <c r="J264" s="37"/>
      <c r="K264" s="38"/>
      <c r="L264" s="39"/>
      <c r="S264">
        <f>ROUND((Source!FX68/100)*((ROUND(Source!AF68*Source!I68, 2)+ROUND(Source!AE68*Source!I68, 2))), 2)</f>
        <v>8.42</v>
      </c>
      <c r="T264">
        <f>Source!X68</f>
        <v>148.53</v>
      </c>
      <c r="U264">
        <f>ROUND((Source!FY68/100)*((ROUND(Source!AF68*Source!I68, 2)+ROUND(Source!AE68*Source!I68, 2))), 2)</f>
        <v>5.77</v>
      </c>
      <c r="V264">
        <f>Source!Y68</f>
        <v>101.68</v>
      </c>
    </row>
    <row r="265" spans="1:26" ht="14.4">
      <c r="A265" s="54"/>
      <c r="B265" s="55"/>
      <c r="C265" s="55" t="s">
        <v>1158</v>
      </c>
      <c r="D265" s="35"/>
      <c r="E265" s="10"/>
      <c r="F265" s="104">
        <f>Source!AO68</f>
        <v>171.87</v>
      </c>
      <c r="G265" s="37" t="str">
        <f>Source!DG68</f>
        <v/>
      </c>
      <c r="H265" s="38">
        <f>ROUND(Source!AF68*Source!I68, 2)</f>
        <v>3.44</v>
      </c>
      <c r="I265" s="37"/>
      <c r="J265" s="37">
        <f>IF(Source!BA68&lt;&gt; 0, Source!BA68, 1)</f>
        <v>17.63</v>
      </c>
      <c r="K265" s="38">
        <f>Source!S68</f>
        <v>60.65</v>
      </c>
      <c r="L265" s="39"/>
      <c r="R265">
        <f>H265</f>
        <v>3.44</v>
      </c>
    </row>
    <row r="266" spans="1:26" ht="14.4">
      <c r="A266" s="54"/>
      <c r="B266" s="55"/>
      <c r="C266" s="55" t="s">
        <v>549</v>
      </c>
      <c r="D266" s="35"/>
      <c r="E266" s="10"/>
      <c r="F266" s="104">
        <f>Source!AM68</f>
        <v>1947.28</v>
      </c>
      <c r="G266" s="37" t="str">
        <f>Source!DE68</f>
        <v/>
      </c>
      <c r="H266" s="38">
        <f>ROUND(Source!AD68*Source!I68, 2)</f>
        <v>38.94</v>
      </c>
      <c r="I266" s="37"/>
      <c r="J266" s="37">
        <f>IF(Source!BB68&lt;&gt; 0, Source!BB68, 1)</f>
        <v>5.4</v>
      </c>
      <c r="K266" s="38">
        <f>Source!Q68</f>
        <v>210.28</v>
      </c>
      <c r="L266" s="39"/>
    </row>
    <row r="267" spans="1:26" ht="14.4">
      <c r="A267" s="54"/>
      <c r="B267" s="55"/>
      <c r="C267" s="55" t="s">
        <v>1164</v>
      </c>
      <c r="D267" s="35"/>
      <c r="E267" s="10"/>
      <c r="F267" s="104">
        <f>Source!AN68</f>
        <v>152.25</v>
      </c>
      <c r="G267" s="37" t="str">
        <f>Source!DF68</f>
        <v/>
      </c>
      <c r="H267" s="48">
        <f>ROUND(Source!AE68*Source!I68, 2)</f>
        <v>3.04</v>
      </c>
      <c r="I267" s="37"/>
      <c r="J267" s="37">
        <f>IF(Source!BS68&lt;&gt; 0, Source!BS68, 1)</f>
        <v>17.63</v>
      </c>
      <c r="K267" s="48">
        <f>Source!R68</f>
        <v>53.6</v>
      </c>
      <c r="L267" s="39"/>
      <c r="R267">
        <f>H267</f>
        <v>3.04</v>
      </c>
    </row>
    <row r="268" spans="1:26" ht="14.4">
      <c r="A268" s="54"/>
      <c r="B268" s="55"/>
      <c r="C268" s="55" t="s">
        <v>1165</v>
      </c>
      <c r="D268" s="35"/>
      <c r="E268" s="10"/>
      <c r="F268" s="104">
        <f>Source!AL68</f>
        <v>2504.86</v>
      </c>
      <c r="G268" s="37" t="str">
        <f>Source!DD68</f>
        <v/>
      </c>
      <c r="H268" s="38">
        <f>ROUND(Source!AC68*Source!I68, 2)</f>
        <v>50.1</v>
      </c>
      <c r="I268" s="37"/>
      <c r="J268" s="37">
        <f>IF(Source!BC68&lt;&gt; 0, Source!BC68, 1)</f>
        <v>4.9800000000000004</v>
      </c>
      <c r="K268" s="38">
        <f>Source!P68</f>
        <v>249.5</v>
      </c>
      <c r="L268" s="39"/>
    </row>
    <row r="269" spans="1:26" ht="14.4">
      <c r="A269" s="54"/>
      <c r="B269" s="55"/>
      <c r="C269" s="55" t="s">
        <v>1159</v>
      </c>
      <c r="D269" s="35" t="s">
        <v>1160</v>
      </c>
      <c r="E269" s="10">
        <f>Source!BZ68</f>
        <v>130</v>
      </c>
      <c r="F269" s="105"/>
      <c r="G269" s="37"/>
      <c r="H269" s="38">
        <f>SUM(S264:S271)</f>
        <v>8.42</v>
      </c>
      <c r="I269" s="40"/>
      <c r="J269" s="33">
        <f>Source!AT68</f>
        <v>130</v>
      </c>
      <c r="K269" s="38">
        <f>SUM(T264:T271)</f>
        <v>148.53</v>
      </c>
      <c r="L269" s="39"/>
    </row>
    <row r="270" spans="1:26" ht="14.4">
      <c r="A270" s="54"/>
      <c r="B270" s="55"/>
      <c r="C270" s="55" t="s">
        <v>1161</v>
      </c>
      <c r="D270" s="35" t="s">
        <v>1160</v>
      </c>
      <c r="E270" s="10">
        <f>Source!CA68</f>
        <v>89</v>
      </c>
      <c r="F270" s="105"/>
      <c r="G270" s="37"/>
      <c r="H270" s="38">
        <f>SUM(U264:U271)</f>
        <v>5.77</v>
      </c>
      <c r="I270" s="40"/>
      <c r="J270" s="33">
        <f>Source!AU68</f>
        <v>89</v>
      </c>
      <c r="K270" s="38">
        <f>SUM(V264:V271)</f>
        <v>101.68</v>
      </c>
      <c r="L270" s="39"/>
    </row>
    <row r="271" spans="1:26" ht="14.4">
      <c r="A271" s="56"/>
      <c r="B271" s="57"/>
      <c r="C271" s="57" t="s">
        <v>1162</v>
      </c>
      <c r="D271" s="41" t="s">
        <v>1163</v>
      </c>
      <c r="E271" s="42">
        <f>Source!AQ68</f>
        <v>20.51</v>
      </c>
      <c r="F271" s="106"/>
      <c r="G271" s="44" t="str">
        <f>Source!DI68</f>
        <v/>
      </c>
      <c r="H271" s="45"/>
      <c r="I271" s="44"/>
      <c r="J271" s="44"/>
      <c r="K271" s="45"/>
      <c r="L271" s="46">
        <f>Source!U68</f>
        <v>0.41020000000000006</v>
      </c>
    </row>
    <row r="272" spans="1:26" ht="13.8">
      <c r="G272" s="94">
        <f>H265+H266+H268+H269+H270</f>
        <v>106.66999999999999</v>
      </c>
      <c r="H272" s="94"/>
      <c r="J272" s="94">
        <f>K265+K266+K268+K269+K270</f>
        <v>770.6400000000001</v>
      </c>
      <c r="K272" s="94"/>
      <c r="L272" s="47">
        <f>Source!U68</f>
        <v>0.41020000000000006</v>
      </c>
      <c r="O272" s="27">
        <f>G272</f>
        <v>106.66999999999999</v>
      </c>
      <c r="P272" s="27">
        <f>J272</f>
        <v>770.6400000000001</v>
      </c>
      <c r="Q272" s="27">
        <f>L272</f>
        <v>0.41020000000000006</v>
      </c>
      <c r="W272">
        <f>IF(Source!BI68&lt;=1,H265+H266+H268+H269+H270, 0)</f>
        <v>106.66999999999999</v>
      </c>
      <c r="X272">
        <f>IF(Source!BI68=2,H265+H266+H268+H269+H270, 0)</f>
        <v>0</v>
      </c>
      <c r="Y272">
        <f>IF(Source!BI68=3,H265+H266+H268+H269+H270, 0)</f>
        <v>0</v>
      </c>
      <c r="Z272">
        <f>IF(Source!BI68=4,H265+H266+H268+H269+H270, 0)</f>
        <v>0</v>
      </c>
    </row>
    <row r="273" spans="1:26" ht="69">
      <c r="A273" s="56" t="str">
        <f>Source!E69</f>
        <v>41</v>
      </c>
      <c r="B273" s="57" t="str">
        <f>Source!F69</f>
        <v>103-0136</v>
      </c>
      <c r="C273" s="57" t="str">
        <f>Source!G69</f>
        <v>Трубы стальные электросварные прямошовные со снятой фаской из стали марок БСт2кп-БСт4кп и БСт2пс-БСт4пс наружный диаметр 48 мм, толщина стенки 3,0 мм</v>
      </c>
      <c r="D273" s="41" t="str">
        <f>Source!H69</f>
        <v>м</v>
      </c>
      <c r="E273" s="42">
        <f>Source!I69</f>
        <v>-2.02</v>
      </c>
      <c r="F273" s="106">
        <f>Source!AL69</f>
        <v>23.24</v>
      </c>
      <c r="G273" s="44" t="str">
        <f>Source!DD69</f>
        <v/>
      </c>
      <c r="H273" s="45">
        <f>ROUND(Source!AC69*Source!I69, 2)</f>
        <v>-46.46</v>
      </c>
      <c r="I273" s="44" t="str">
        <f>Source!BO69</f>
        <v>103-0136</v>
      </c>
      <c r="J273" s="44">
        <f>IF(Source!BC69&lt;&gt; 0, Source!BC69, 1)</f>
        <v>5.01</v>
      </c>
      <c r="K273" s="45">
        <f>Source!P69</f>
        <v>-232.76</v>
      </c>
      <c r="L273" s="50"/>
      <c r="S273">
        <f>ROUND((Source!FX69/100)*((ROUND(Source!AF69*Source!I69, 2)+ROUND(Source!AE69*Source!I69, 2))), 2)</f>
        <v>0</v>
      </c>
      <c r="T273">
        <f>Source!X69</f>
        <v>0</v>
      </c>
      <c r="U273">
        <f>ROUND((Source!FY69/100)*((ROUND(Source!AF69*Source!I69, 2)+ROUND(Source!AE69*Source!I69, 2))), 2)</f>
        <v>0</v>
      </c>
      <c r="V273">
        <f>Source!Y69</f>
        <v>0</v>
      </c>
    </row>
    <row r="274" spans="1:26" ht="13.8">
      <c r="G274" s="94">
        <f>H273</f>
        <v>-46.46</v>
      </c>
      <c r="H274" s="94"/>
      <c r="J274" s="94">
        <f>K273</f>
        <v>-232.76</v>
      </c>
      <c r="K274" s="94"/>
      <c r="L274" s="47">
        <f>Source!U69</f>
        <v>0</v>
      </c>
      <c r="O274" s="27">
        <f>G274</f>
        <v>-46.46</v>
      </c>
      <c r="P274" s="27">
        <f>J274</f>
        <v>-232.76</v>
      </c>
      <c r="Q274" s="27">
        <f>L274</f>
        <v>0</v>
      </c>
      <c r="W274">
        <f>IF(Source!BI69&lt;=1,H273, 0)</f>
        <v>-46.46</v>
      </c>
      <c r="X274">
        <f>IF(Source!BI69=2,H273, 0)</f>
        <v>0</v>
      </c>
      <c r="Y274">
        <f>IF(Source!BI69=3,H273, 0)</f>
        <v>0</v>
      </c>
      <c r="Z274">
        <f>IF(Source!BI69=4,H273, 0)</f>
        <v>0</v>
      </c>
    </row>
    <row r="275" spans="1:26" ht="69">
      <c r="A275" s="56" t="str">
        <f>Source!E70</f>
        <v>42</v>
      </c>
      <c r="B275" s="57" t="str">
        <f>Source!F70</f>
        <v>103-0139</v>
      </c>
      <c r="C275" s="57" t="str">
        <f>Source!G70</f>
        <v>Трубы стальные электросварные прямошовные со снятой фаской из стали марок БСт2кп-БСт4кп и БСт2пс-БСт4пс наружный диаметр 57 мм, толщина стенки 3,5 мм</v>
      </c>
      <c r="D275" s="41" t="str">
        <f>Source!H70</f>
        <v>м</v>
      </c>
      <c r="E275" s="42">
        <f>Source!I70</f>
        <v>2.02</v>
      </c>
      <c r="F275" s="106">
        <f>Source!AL70</f>
        <v>39.159999999999997</v>
      </c>
      <c r="G275" s="44" t="str">
        <f>Source!DD70</f>
        <v/>
      </c>
      <c r="H275" s="45">
        <f>ROUND(Source!AC70*Source!I70, 2)</f>
        <v>78.78</v>
      </c>
      <c r="I275" s="44" t="str">
        <f>Source!BO70</f>
        <v>103-0139</v>
      </c>
      <c r="J275" s="44">
        <f>IF(Source!BC70&lt;&gt; 0, Source!BC70, 1)</f>
        <v>4.78</v>
      </c>
      <c r="K275" s="45">
        <f>Source!P70</f>
        <v>376.57</v>
      </c>
      <c r="L275" s="50"/>
      <c r="S275">
        <f>ROUND((Source!FX70/100)*((ROUND(Source!AF70*Source!I70, 2)+ROUND(Source!AE70*Source!I70, 2))), 2)</f>
        <v>0</v>
      </c>
      <c r="T275">
        <f>Source!X70</f>
        <v>0</v>
      </c>
      <c r="U275">
        <f>ROUND((Source!FY70/100)*((ROUND(Source!AF70*Source!I70, 2)+ROUND(Source!AE70*Source!I70, 2))), 2)</f>
        <v>0</v>
      </c>
      <c r="V275">
        <f>Source!Y70</f>
        <v>0</v>
      </c>
    </row>
    <row r="276" spans="1:26" ht="13.8">
      <c r="G276" s="94">
        <f>H275</f>
        <v>78.78</v>
      </c>
      <c r="H276" s="94"/>
      <c r="J276" s="94">
        <f>K275</f>
        <v>376.57</v>
      </c>
      <c r="K276" s="94"/>
      <c r="L276" s="47">
        <f>Source!U70</f>
        <v>0</v>
      </c>
      <c r="O276" s="27">
        <f>G276</f>
        <v>78.78</v>
      </c>
      <c r="P276" s="27">
        <f>J276</f>
        <v>376.57</v>
      </c>
      <c r="Q276" s="27">
        <f>L276</f>
        <v>0</v>
      </c>
      <c r="W276">
        <f>IF(Source!BI70&lt;=1,H275, 0)</f>
        <v>78.78</v>
      </c>
      <c r="X276">
        <f>IF(Source!BI70=2,H275, 0)</f>
        <v>0</v>
      </c>
      <c r="Y276">
        <f>IF(Source!BI70=3,H275, 0)</f>
        <v>0</v>
      </c>
      <c r="Z276">
        <f>IF(Source!BI70=4,H275, 0)</f>
        <v>0</v>
      </c>
    </row>
    <row r="277" spans="1:26" ht="27.6">
      <c r="A277" s="54" t="str">
        <f>Source!E71</f>
        <v>43</v>
      </c>
      <c r="B277" s="55" t="str">
        <f>Source!F71</f>
        <v>м12-10-001-1</v>
      </c>
      <c r="C277" s="55" t="str">
        <f>Source!G71</f>
        <v>Бобышки, штуцеры на условное давление до 10 МПа</v>
      </c>
      <c r="D277" s="35" t="str">
        <f>Source!H71</f>
        <v>100 шт.</v>
      </c>
      <c r="E277" s="10">
        <f>Source!I71</f>
        <v>0.02</v>
      </c>
      <c r="F277" s="104">
        <f>Source!AL71+Source!AM71+Source!AO71</f>
        <v>2949.3199999999997</v>
      </c>
      <c r="G277" s="37"/>
      <c r="H277" s="38"/>
      <c r="I277" s="37" t="str">
        <f>Source!BO71</f>
        <v>м12-10-001-1</v>
      </c>
      <c r="J277" s="37"/>
      <c r="K277" s="38"/>
      <c r="L277" s="39"/>
      <c r="S277">
        <f>ROUND((Source!FX71/100)*((ROUND(Source!AF71*Source!I71, 2)+ROUND(Source!AE71*Source!I71, 2))), 2)</f>
        <v>9.41</v>
      </c>
      <c r="T277">
        <f>Source!X71</f>
        <v>165.86</v>
      </c>
      <c r="U277">
        <f>ROUND((Source!FY71/100)*((ROUND(Source!AF71*Source!I71, 2)+ROUND(Source!AE71*Source!I71, 2))), 2)</f>
        <v>7.06</v>
      </c>
      <c r="V277">
        <f>Source!Y71</f>
        <v>124.4</v>
      </c>
    </row>
    <row r="278" spans="1:26" ht="14.4">
      <c r="A278" s="54"/>
      <c r="B278" s="55"/>
      <c r="C278" s="55" t="s">
        <v>1158</v>
      </c>
      <c r="D278" s="35"/>
      <c r="E278" s="10"/>
      <c r="F278" s="104">
        <f>Source!AO71</f>
        <v>587.95000000000005</v>
      </c>
      <c r="G278" s="37" t="str">
        <f>Source!DG71</f>
        <v/>
      </c>
      <c r="H278" s="38">
        <f>ROUND(Source!AF71*Source!I71, 2)</f>
        <v>11.76</v>
      </c>
      <c r="I278" s="37"/>
      <c r="J278" s="37">
        <f>IF(Source!BA71&lt;&gt; 0, Source!BA71, 1)</f>
        <v>17.63</v>
      </c>
      <c r="K278" s="38">
        <f>Source!S71</f>
        <v>207.33</v>
      </c>
      <c r="L278" s="39"/>
      <c r="R278">
        <f>H278</f>
        <v>11.76</v>
      </c>
    </row>
    <row r="279" spans="1:26" ht="14.4">
      <c r="A279" s="54"/>
      <c r="B279" s="55"/>
      <c r="C279" s="55" t="s">
        <v>549</v>
      </c>
      <c r="D279" s="35"/>
      <c r="E279" s="10"/>
      <c r="F279" s="104">
        <f>Source!AM71</f>
        <v>414.28</v>
      </c>
      <c r="G279" s="37" t="str">
        <f>Source!DE71</f>
        <v/>
      </c>
      <c r="H279" s="38">
        <f>ROUND(Source!AD71*Source!I71, 2)</f>
        <v>8.2799999999999994</v>
      </c>
      <c r="I279" s="37"/>
      <c r="J279" s="37">
        <f>IF(Source!BB71&lt;&gt; 0, Source!BB71, 1)</f>
        <v>5.14</v>
      </c>
      <c r="K279" s="38">
        <f>Source!Q71</f>
        <v>42.56</v>
      </c>
      <c r="L279" s="39"/>
    </row>
    <row r="280" spans="1:26" ht="14.4">
      <c r="A280" s="54"/>
      <c r="B280" s="55"/>
      <c r="C280" s="55" t="s">
        <v>1165</v>
      </c>
      <c r="D280" s="35"/>
      <c r="E280" s="10"/>
      <c r="F280" s="104">
        <f>Source!AL71</f>
        <v>1947.09</v>
      </c>
      <c r="G280" s="37" t="str">
        <f>Source!DD71</f>
        <v/>
      </c>
      <c r="H280" s="38">
        <f>ROUND(Source!AC71*Source!I71, 2)</f>
        <v>38.94</v>
      </c>
      <c r="I280" s="37"/>
      <c r="J280" s="37">
        <f>IF(Source!BC71&lt;&gt; 0, Source!BC71, 1)</f>
        <v>8.2200000000000006</v>
      </c>
      <c r="K280" s="38">
        <f>Source!P71</f>
        <v>320.08999999999997</v>
      </c>
      <c r="L280" s="39"/>
    </row>
    <row r="281" spans="1:26" ht="14.4">
      <c r="A281" s="54"/>
      <c r="B281" s="55"/>
      <c r="C281" s="55" t="s">
        <v>1159</v>
      </c>
      <c r="D281" s="35" t="s">
        <v>1160</v>
      </c>
      <c r="E281" s="10">
        <f>Source!BZ71</f>
        <v>80</v>
      </c>
      <c r="F281" s="105"/>
      <c r="G281" s="37"/>
      <c r="H281" s="38">
        <f>SUM(S277:S283)</f>
        <v>9.41</v>
      </c>
      <c r="I281" s="40"/>
      <c r="J281" s="33">
        <f>Source!AT71</f>
        <v>80</v>
      </c>
      <c r="K281" s="38">
        <f>SUM(T277:T283)</f>
        <v>165.86</v>
      </c>
      <c r="L281" s="39"/>
    </row>
    <row r="282" spans="1:26" ht="14.4">
      <c r="A282" s="54"/>
      <c r="B282" s="55"/>
      <c r="C282" s="55" t="s">
        <v>1161</v>
      </c>
      <c r="D282" s="35" t="s">
        <v>1160</v>
      </c>
      <c r="E282" s="10">
        <f>Source!CA71</f>
        <v>60</v>
      </c>
      <c r="F282" s="105"/>
      <c r="G282" s="37"/>
      <c r="H282" s="38">
        <f>SUM(U277:U283)</f>
        <v>7.06</v>
      </c>
      <c r="I282" s="40"/>
      <c r="J282" s="33">
        <f>Source!AU71</f>
        <v>60</v>
      </c>
      <c r="K282" s="38">
        <f>SUM(V277:V283)</f>
        <v>124.4</v>
      </c>
      <c r="L282" s="39"/>
    </row>
    <row r="283" spans="1:26" ht="14.4">
      <c r="A283" s="56"/>
      <c r="B283" s="57"/>
      <c r="C283" s="57" t="s">
        <v>1162</v>
      </c>
      <c r="D283" s="41" t="s">
        <v>1163</v>
      </c>
      <c r="E283" s="42">
        <f>Source!AQ71</f>
        <v>65.400000000000006</v>
      </c>
      <c r="F283" s="106"/>
      <c r="G283" s="44" t="str">
        <f>Source!DI71</f>
        <v/>
      </c>
      <c r="H283" s="45"/>
      <c r="I283" s="44"/>
      <c r="J283" s="44"/>
      <c r="K283" s="45"/>
      <c r="L283" s="46">
        <f>Source!U71</f>
        <v>1.3080000000000001</v>
      </c>
    </row>
    <row r="284" spans="1:26" ht="13.8">
      <c r="G284" s="94">
        <f>H278+H279+H280+H281+H282</f>
        <v>75.45</v>
      </c>
      <c r="H284" s="94"/>
      <c r="J284" s="94">
        <f>K278+K279+K280+K281+K282</f>
        <v>860.24</v>
      </c>
      <c r="K284" s="94"/>
      <c r="L284" s="47">
        <f>Source!U71</f>
        <v>1.3080000000000001</v>
      </c>
      <c r="O284" s="27">
        <f>G284</f>
        <v>75.45</v>
      </c>
      <c r="P284" s="27">
        <f>J284</f>
        <v>860.24</v>
      </c>
      <c r="Q284" s="27">
        <f>L284</f>
        <v>1.3080000000000001</v>
      </c>
      <c r="W284">
        <f>IF(Source!BI71&lt;=1,H278+H279+H280+H281+H282, 0)</f>
        <v>0</v>
      </c>
      <c r="X284">
        <f>IF(Source!BI71=2,H278+H279+H280+H281+H282, 0)</f>
        <v>75.45</v>
      </c>
      <c r="Y284">
        <f>IF(Source!BI71=3,H278+H279+H280+H281+H282, 0)</f>
        <v>0</v>
      </c>
      <c r="Z284">
        <f>IF(Source!BI71=4,H278+H279+H280+H281+H282, 0)</f>
        <v>0</v>
      </c>
    </row>
    <row r="285" spans="1:26" ht="55.2">
      <c r="A285" s="54" t="str">
        <f>Source!E72</f>
        <v>44</v>
      </c>
      <c r="B285" s="55" t="str">
        <f>Source!F72</f>
        <v>24-02-051-3</v>
      </c>
      <c r="C285" s="55" t="str">
        <f>Source!G72</f>
        <v>Монтаж задвижки стальной фланцевой для надземной установки на газопроводах из труб условным диаметром 100 мм</v>
      </c>
      <c r="D285" s="35" t="str">
        <f>Source!H72</f>
        <v>1 задвижка</v>
      </c>
      <c r="E285" s="10">
        <f>Source!I72</f>
        <v>1</v>
      </c>
      <c r="F285" s="104">
        <f>Source!AL72+Source!AM72+Source!AO72</f>
        <v>1110.79</v>
      </c>
      <c r="G285" s="37"/>
      <c r="H285" s="38"/>
      <c r="I285" s="37" t="str">
        <f>Source!BO72</f>
        <v>24-02-051-3</v>
      </c>
      <c r="J285" s="37"/>
      <c r="K285" s="38"/>
      <c r="L285" s="39"/>
      <c r="S285">
        <f>ROUND((Source!FX72/100)*((ROUND(Source!AF72*Source!I72, 2)+ROUND(Source!AE72*Source!I72, 2))), 2)</f>
        <v>139.1</v>
      </c>
      <c r="T285">
        <f>Source!X72</f>
        <v>2452.33</v>
      </c>
      <c r="U285">
        <f>ROUND((Source!FY72/100)*((ROUND(Source!AF72*Source!I72, 2)+ROUND(Source!AE72*Source!I72, 2))), 2)</f>
        <v>95.23</v>
      </c>
      <c r="V285">
        <f>Source!Y72</f>
        <v>1678.9</v>
      </c>
    </row>
    <row r="286" spans="1:26" ht="14.4">
      <c r="A286" s="54"/>
      <c r="B286" s="55"/>
      <c r="C286" s="55" t="s">
        <v>1158</v>
      </c>
      <c r="D286" s="35"/>
      <c r="E286" s="10"/>
      <c r="F286" s="104">
        <f>Source!AO72</f>
        <v>103.77</v>
      </c>
      <c r="G286" s="37" t="str">
        <f>Source!DG72</f>
        <v/>
      </c>
      <c r="H286" s="38">
        <f>ROUND(Source!AF72*Source!I72, 2)</f>
        <v>104</v>
      </c>
      <c r="I286" s="37"/>
      <c r="J286" s="37">
        <f>IF(Source!BA72&lt;&gt; 0, Source!BA72, 1)</f>
        <v>17.63</v>
      </c>
      <c r="K286" s="38">
        <f>Source!S72</f>
        <v>1833.52</v>
      </c>
      <c r="L286" s="39"/>
      <c r="R286">
        <f>H286</f>
        <v>104</v>
      </c>
    </row>
    <row r="287" spans="1:26" ht="14.4">
      <c r="A287" s="54"/>
      <c r="B287" s="55"/>
      <c r="C287" s="55" t="s">
        <v>549</v>
      </c>
      <c r="D287" s="35"/>
      <c r="E287" s="10"/>
      <c r="F287" s="104">
        <f>Source!AM72</f>
        <v>116.31</v>
      </c>
      <c r="G287" s="37" t="str">
        <f>Source!DE72</f>
        <v/>
      </c>
      <c r="H287" s="38">
        <f>ROUND(Source!AD72*Source!I72, 2)</f>
        <v>117</v>
      </c>
      <c r="I287" s="37"/>
      <c r="J287" s="37">
        <f>IF(Source!BB72&lt;&gt; 0, Source!BB72, 1)</f>
        <v>6.33</v>
      </c>
      <c r="K287" s="38">
        <f>Source!Q72</f>
        <v>740.61</v>
      </c>
      <c r="L287" s="39"/>
    </row>
    <row r="288" spans="1:26" ht="14.4">
      <c r="A288" s="54"/>
      <c r="B288" s="55"/>
      <c r="C288" s="55" t="s">
        <v>1164</v>
      </c>
      <c r="D288" s="35"/>
      <c r="E288" s="10"/>
      <c r="F288" s="104">
        <f>Source!AN72</f>
        <v>2.78</v>
      </c>
      <c r="G288" s="37" t="str">
        <f>Source!DF72</f>
        <v/>
      </c>
      <c r="H288" s="48">
        <f>ROUND(Source!AE72*Source!I72, 2)</f>
        <v>3</v>
      </c>
      <c r="I288" s="37"/>
      <c r="J288" s="37">
        <f>IF(Source!BS72&lt;&gt; 0, Source!BS72, 1)</f>
        <v>17.63</v>
      </c>
      <c r="K288" s="48">
        <f>Source!R72</f>
        <v>52.89</v>
      </c>
      <c r="L288" s="39"/>
      <c r="R288">
        <f>H288</f>
        <v>3</v>
      </c>
    </row>
    <row r="289" spans="1:26" ht="14.4">
      <c r="A289" s="54"/>
      <c r="B289" s="55"/>
      <c r="C289" s="55" t="s">
        <v>1165</v>
      </c>
      <c r="D289" s="35"/>
      <c r="E289" s="10"/>
      <c r="F289" s="104">
        <f>Source!AL72</f>
        <v>890.71</v>
      </c>
      <c r="G289" s="37" t="str">
        <f>Source!DD72</f>
        <v/>
      </c>
      <c r="H289" s="38">
        <f>ROUND(Source!AC72*Source!I72, 2)</f>
        <v>891</v>
      </c>
      <c r="I289" s="37"/>
      <c r="J289" s="37">
        <f>IF(Source!BC72&lt;&gt; 0, Source!BC72, 1)</f>
        <v>4.49</v>
      </c>
      <c r="K289" s="38">
        <f>Source!P72</f>
        <v>4000.59</v>
      </c>
      <c r="L289" s="39"/>
    </row>
    <row r="290" spans="1:26" ht="14.4">
      <c r="A290" s="54"/>
      <c r="B290" s="55"/>
      <c r="C290" s="55" t="s">
        <v>1159</v>
      </c>
      <c r="D290" s="35" t="s">
        <v>1160</v>
      </c>
      <c r="E290" s="10">
        <f>Source!BZ72</f>
        <v>130</v>
      </c>
      <c r="F290" s="105"/>
      <c r="G290" s="37"/>
      <c r="H290" s="38">
        <f>SUM(S285:S293)</f>
        <v>139.1</v>
      </c>
      <c r="I290" s="40"/>
      <c r="J290" s="33">
        <f>Source!AT72</f>
        <v>130</v>
      </c>
      <c r="K290" s="38">
        <f>SUM(T285:T293)</f>
        <v>2452.33</v>
      </c>
      <c r="L290" s="39"/>
    </row>
    <row r="291" spans="1:26" ht="14.4">
      <c r="A291" s="54"/>
      <c r="B291" s="55"/>
      <c r="C291" s="55" t="s">
        <v>1161</v>
      </c>
      <c r="D291" s="35" t="s">
        <v>1160</v>
      </c>
      <c r="E291" s="10">
        <f>Source!CA72</f>
        <v>89</v>
      </c>
      <c r="F291" s="105"/>
      <c r="G291" s="37"/>
      <c r="H291" s="38">
        <f>SUM(U285:U293)</f>
        <v>95.23</v>
      </c>
      <c r="I291" s="40"/>
      <c r="J291" s="33">
        <f>Source!AU72</f>
        <v>89</v>
      </c>
      <c r="K291" s="38">
        <f>SUM(V285:V293)</f>
        <v>1678.9</v>
      </c>
      <c r="L291" s="39"/>
    </row>
    <row r="292" spans="1:26" ht="14.4">
      <c r="A292" s="54"/>
      <c r="B292" s="55"/>
      <c r="C292" s="55" t="s">
        <v>1162</v>
      </c>
      <c r="D292" s="35" t="s">
        <v>1163</v>
      </c>
      <c r="E292" s="10">
        <f>Source!AQ72</f>
        <v>10.72</v>
      </c>
      <c r="F292" s="104"/>
      <c r="G292" s="37" t="str">
        <f>Source!DI72</f>
        <v/>
      </c>
      <c r="H292" s="38"/>
      <c r="I292" s="37"/>
      <c r="J292" s="37"/>
      <c r="K292" s="38"/>
      <c r="L292" s="51">
        <f>Source!U72</f>
        <v>10.72</v>
      </c>
    </row>
    <row r="293" spans="1:26" ht="41.4">
      <c r="A293" s="56" t="str">
        <f>Source!E73</f>
        <v>44,1</v>
      </c>
      <c r="B293" s="57" t="str">
        <f>Source!F73</f>
        <v>302-9140</v>
      </c>
      <c r="C293" s="57" t="str">
        <f>Source!G73</f>
        <v>Задвижки стальные клиновые для газа и нефтепродуктов фланцевые на давление Ру=1,6 МПа</v>
      </c>
      <c r="D293" s="41" t="str">
        <f>Source!H73</f>
        <v>шт.</v>
      </c>
      <c r="E293" s="42">
        <f>Source!I73</f>
        <v>1</v>
      </c>
      <c r="F293" s="106">
        <f>Source!AL73+Source!AM73+Source!AO73</f>
        <v>0</v>
      </c>
      <c r="G293" s="52" t="s">
        <v>3</v>
      </c>
      <c r="H293" s="45">
        <f>ROUND(Source!AC73*Source!I73, 2)+ROUND(Source!AD73*Source!I73, 2)+ROUND(Source!AF73*Source!I73, 2)</f>
        <v>0</v>
      </c>
      <c r="I293" s="44"/>
      <c r="J293" s="44">
        <f>IF(Source!BC73&lt;&gt; 0, Source!BC73, 1)</f>
        <v>1</v>
      </c>
      <c r="K293" s="45">
        <f>Source!O73</f>
        <v>0</v>
      </c>
      <c r="L293" s="50"/>
      <c r="S293">
        <f>ROUND((Source!FX73/100)*((ROUND(Source!AF73*Source!I73, 2)+ROUND(Source!AE73*Source!I73, 2))), 2)</f>
        <v>0</v>
      </c>
      <c r="T293">
        <f>Source!X73</f>
        <v>0</v>
      </c>
      <c r="U293">
        <f>ROUND((Source!FY73/100)*((ROUND(Source!AF73*Source!I73, 2)+ROUND(Source!AE73*Source!I73, 2))), 2)</f>
        <v>0</v>
      </c>
      <c r="V293">
        <f>Source!Y73</f>
        <v>0</v>
      </c>
      <c r="W293">
        <f>IF(Source!BI73&lt;=1,H293, 0)</f>
        <v>0</v>
      </c>
      <c r="X293">
        <f>IF(Source!BI73=2,H293, 0)</f>
        <v>0</v>
      </c>
      <c r="Y293">
        <f>IF(Source!BI73=3,H293, 0)</f>
        <v>0</v>
      </c>
      <c r="Z293">
        <f>IF(Source!BI73=4,H293, 0)</f>
        <v>0</v>
      </c>
    </row>
    <row r="294" spans="1:26" ht="13.8">
      <c r="G294" s="94">
        <f>H286+H287+H289+H290+H291+SUM(H293:H293)</f>
        <v>1346.33</v>
      </c>
      <c r="H294" s="94"/>
      <c r="J294" s="94">
        <f>K286+K287+K289+K290+K291+SUM(K293:K293)</f>
        <v>10705.949999999999</v>
      </c>
      <c r="K294" s="94"/>
      <c r="L294" s="47">
        <f>Source!U72</f>
        <v>10.72</v>
      </c>
      <c r="O294" s="27">
        <f>G294</f>
        <v>1346.33</v>
      </c>
      <c r="P294" s="27">
        <f>J294</f>
        <v>10705.949999999999</v>
      </c>
      <c r="Q294" s="27">
        <f>L294</f>
        <v>10.72</v>
      </c>
      <c r="W294">
        <f>IF(Source!BI72&lt;=1,H286+H287+H289+H290+H291, 0)</f>
        <v>1346.33</v>
      </c>
      <c r="X294">
        <f>IF(Source!BI72=2,H286+H287+H289+H290+H291, 0)</f>
        <v>0</v>
      </c>
      <c r="Y294">
        <f>IF(Source!BI72=3,H286+H287+H289+H290+H291, 0)</f>
        <v>0</v>
      </c>
      <c r="Z294">
        <f>IF(Source!BI72=4,H286+H287+H289+H290+H291, 0)</f>
        <v>0</v>
      </c>
    </row>
    <row r="295" spans="1:26" ht="69">
      <c r="A295" s="56" t="str">
        <f>Source!E74</f>
        <v>45</v>
      </c>
      <c r="B295" s="57" t="str">
        <f>Source!F74</f>
        <v>507-1982</v>
      </c>
      <c r="C295" s="57" t="str">
        <f>Source!G74</f>
        <v>Отводы 90 град. с радиусом кривизны R=1,5 Ду на Ру до 16 МПа (160 кгс/см2), диаметром условного прохода 100 мм, наружным диаметром 108 мм, толщиной стенки 4 мм</v>
      </c>
      <c r="D295" s="41" t="str">
        <f>Source!H74</f>
        <v>шт.</v>
      </c>
      <c r="E295" s="42">
        <f>Source!I74</f>
        <v>-4</v>
      </c>
      <c r="F295" s="106">
        <f>Source!AL74</f>
        <v>63.4</v>
      </c>
      <c r="G295" s="44" t="str">
        <f>Source!DD74</f>
        <v/>
      </c>
      <c r="H295" s="45">
        <f>ROUND(Source!AC74*Source!I74, 2)</f>
        <v>-252</v>
      </c>
      <c r="I295" s="44" t="str">
        <f>Source!BO74</f>
        <v>507-1982</v>
      </c>
      <c r="J295" s="44">
        <f>IF(Source!BC74&lt;&gt; 0, Source!BC74, 1)</f>
        <v>3.46</v>
      </c>
      <c r="K295" s="45">
        <f>Source!P74</f>
        <v>-871.92</v>
      </c>
      <c r="L295" s="50"/>
      <c r="S295">
        <f>ROUND((Source!FX74/100)*((ROUND(Source!AF74*Source!I74, 2)+ROUND(Source!AE74*Source!I74, 2))), 2)</f>
        <v>0</v>
      </c>
      <c r="T295">
        <f>Source!X74</f>
        <v>0</v>
      </c>
      <c r="U295">
        <f>ROUND((Source!FY74/100)*((ROUND(Source!AF74*Source!I74, 2)+ROUND(Source!AE74*Source!I74, 2))), 2)</f>
        <v>0</v>
      </c>
      <c r="V295">
        <f>Source!Y74</f>
        <v>0</v>
      </c>
    </row>
    <row r="296" spans="1:26" ht="13.8">
      <c r="G296" s="94">
        <f>H295</f>
        <v>-252</v>
      </c>
      <c r="H296" s="94"/>
      <c r="J296" s="94">
        <f>K295</f>
        <v>-871.92</v>
      </c>
      <c r="K296" s="94"/>
      <c r="L296" s="47">
        <f>Source!U74</f>
        <v>0</v>
      </c>
      <c r="O296" s="27">
        <f>G296</f>
        <v>-252</v>
      </c>
      <c r="P296" s="27">
        <f>J296</f>
        <v>-871.92</v>
      </c>
      <c r="Q296" s="27">
        <f>L296</f>
        <v>0</v>
      </c>
      <c r="W296">
        <f>IF(Source!BI74&lt;=1,H295, 0)</f>
        <v>0</v>
      </c>
      <c r="X296">
        <f>IF(Source!BI74=2,H295, 0)</f>
        <v>-252</v>
      </c>
      <c r="Y296">
        <f>IF(Source!BI74=3,H295, 0)</f>
        <v>0</v>
      </c>
      <c r="Z296">
        <f>IF(Source!BI74=4,H295, 0)</f>
        <v>0</v>
      </c>
    </row>
    <row r="297" spans="1:26" ht="69">
      <c r="A297" s="56" t="str">
        <f>Source!E75</f>
        <v>46</v>
      </c>
      <c r="B297" s="57" t="str">
        <f>Source!F75</f>
        <v>507-1979</v>
      </c>
      <c r="C297" s="57" t="str">
        <f>Source!G75</f>
        <v>Отводы 90 град. с радиусом кривизны R=1,5 Ду на Ру до 16 МПа (160 кгс/см2), диаметром условного прохода 80 мм, наружным диаметром 89 мм, толщиной стенки 3,5 мм</v>
      </c>
      <c r="D297" s="41" t="str">
        <f>Source!H75</f>
        <v>шт.</v>
      </c>
      <c r="E297" s="42">
        <f>Source!I75</f>
        <v>1</v>
      </c>
      <c r="F297" s="106">
        <f>Source!AL75</f>
        <v>43.2</v>
      </c>
      <c r="G297" s="44" t="str">
        <f>Source!DD75</f>
        <v/>
      </c>
      <c r="H297" s="45">
        <f>ROUND(Source!AC75*Source!I75, 2)</f>
        <v>43</v>
      </c>
      <c r="I297" s="44" t="str">
        <f>Source!BO75</f>
        <v>507-1979</v>
      </c>
      <c r="J297" s="44">
        <f>IF(Source!BC75&lt;&gt; 0, Source!BC75, 1)</f>
        <v>3.16</v>
      </c>
      <c r="K297" s="45">
        <f>Source!P75</f>
        <v>135.88</v>
      </c>
      <c r="L297" s="50"/>
      <c r="S297">
        <f>ROUND((Source!FX75/100)*((ROUND(Source!AF75*Source!I75, 2)+ROUND(Source!AE75*Source!I75, 2))), 2)</f>
        <v>0</v>
      </c>
      <c r="T297">
        <f>Source!X75</f>
        <v>0</v>
      </c>
      <c r="U297">
        <f>ROUND((Source!FY75/100)*((ROUND(Source!AF75*Source!I75, 2)+ROUND(Source!AE75*Source!I75, 2))), 2)</f>
        <v>0</v>
      </c>
      <c r="V297">
        <f>Source!Y75</f>
        <v>0</v>
      </c>
    </row>
    <row r="298" spans="1:26" ht="13.8">
      <c r="G298" s="94">
        <f>H297</f>
        <v>43</v>
      </c>
      <c r="H298" s="94"/>
      <c r="J298" s="94">
        <f>K297</f>
        <v>135.88</v>
      </c>
      <c r="K298" s="94"/>
      <c r="L298" s="47">
        <f>Source!U75</f>
        <v>0</v>
      </c>
      <c r="O298" s="27">
        <f>G298</f>
        <v>43</v>
      </c>
      <c r="P298" s="27">
        <f>J298</f>
        <v>135.88</v>
      </c>
      <c r="Q298" s="27">
        <f>L298</f>
        <v>0</v>
      </c>
      <c r="W298">
        <f>IF(Source!BI75&lt;=1,H297, 0)</f>
        <v>0</v>
      </c>
      <c r="X298">
        <f>IF(Source!BI75=2,H297, 0)</f>
        <v>43</v>
      </c>
      <c r="Y298">
        <f>IF(Source!BI75=3,H297, 0)</f>
        <v>0</v>
      </c>
      <c r="Z298">
        <f>IF(Source!BI75=4,H297, 0)</f>
        <v>0</v>
      </c>
    </row>
    <row r="299" spans="1:26" ht="69">
      <c r="A299" s="56" t="str">
        <f>Source!E76</f>
        <v>47</v>
      </c>
      <c r="B299" s="57" t="str">
        <f>Source!F76</f>
        <v>507-2293</v>
      </c>
      <c r="C299" s="57" t="str">
        <f>Source!G76</f>
        <v>Переходы концентрические на Ру до 16 МПа (160 кгс/см2) диаметром условного прохода 100х80 мм, наружным диаметром и толщиной стенки 108х4-89х3,5 мм</v>
      </c>
      <c r="D299" s="41" t="str">
        <f>Source!H76</f>
        <v>шт.</v>
      </c>
      <c r="E299" s="42">
        <f>Source!I76</f>
        <v>1</v>
      </c>
      <c r="F299" s="106">
        <f>Source!AL76</f>
        <v>55.5</v>
      </c>
      <c r="G299" s="44" t="str">
        <f>Source!DD76</f>
        <v/>
      </c>
      <c r="H299" s="45">
        <f>ROUND(Source!AC76*Source!I76, 2)</f>
        <v>56</v>
      </c>
      <c r="I299" s="44" t="str">
        <f>Source!BO76</f>
        <v>507-2293</v>
      </c>
      <c r="J299" s="44">
        <f>IF(Source!BC76&lt;&gt; 0, Source!BC76, 1)</f>
        <v>1.2</v>
      </c>
      <c r="K299" s="45">
        <f>Source!P76</f>
        <v>67.2</v>
      </c>
      <c r="L299" s="50"/>
      <c r="S299">
        <f>ROUND((Source!FX76/100)*((ROUND(Source!AF76*Source!I76, 2)+ROUND(Source!AE76*Source!I76, 2))), 2)</f>
        <v>0</v>
      </c>
      <c r="T299">
        <f>Source!X76</f>
        <v>0</v>
      </c>
      <c r="U299">
        <f>ROUND((Source!FY76/100)*((ROUND(Source!AF76*Source!I76, 2)+ROUND(Source!AE76*Source!I76, 2))), 2)</f>
        <v>0</v>
      </c>
      <c r="V299">
        <f>Source!Y76</f>
        <v>0</v>
      </c>
    </row>
    <row r="300" spans="1:26" ht="13.8">
      <c r="G300" s="94">
        <f>H299</f>
        <v>56</v>
      </c>
      <c r="H300" s="94"/>
      <c r="J300" s="94">
        <f>K299</f>
        <v>67.2</v>
      </c>
      <c r="K300" s="94"/>
      <c r="L300" s="47">
        <f>Source!U76</f>
        <v>0</v>
      </c>
      <c r="O300" s="27">
        <f>G300</f>
        <v>56</v>
      </c>
      <c r="P300" s="27">
        <f>J300</f>
        <v>67.2</v>
      </c>
      <c r="Q300" s="27">
        <f>L300</f>
        <v>0</v>
      </c>
      <c r="W300">
        <f>IF(Source!BI76&lt;=1,H299, 0)</f>
        <v>0</v>
      </c>
      <c r="X300">
        <f>IF(Source!BI76=2,H299, 0)</f>
        <v>56</v>
      </c>
      <c r="Y300">
        <f>IF(Source!BI76=3,H299, 0)</f>
        <v>0</v>
      </c>
      <c r="Z300">
        <f>IF(Source!BI76=4,H299, 0)</f>
        <v>0</v>
      </c>
    </row>
    <row r="301" spans="1:26" ht="69">
      <c r="A301" s="56" t="str">
        <f>Source!E77</f>
        <v>48</v>
      </c>
      <c r="B301" s="57" t="str">
        <f>Source!F77</f>
        <v>302-1283</v>
      </c>
      <c r="C301" s="57" t="str">
        <f>Source!G77</f>
        <v>Задвижки клиновые с выдвижным шпинделем фланцевые для воды, пара и нефтепродуктов давлением 1,6 МПа (16 кгс/см2) 30с41нж (ЗКЛ2-16) диаметром 100 мм</v>
      </c>
      <c r="D301" s="41" t="str">
        <f>Source!H77</f>
        <v>шт.</v>
      </c>
      <c r="E301" s="42">
        <f>Source!I77</f>
        <v>1</v>
      </c>
      <c r="F301" s="106">
        <f>Source!AL77</f>
        <v>1189.3900000000001</v>
      </c>
      <c r="G301" s="44" t="str">
        <f>Source!DD77</f>
        <v/>
      </c>
      <c r="H301" s="45">
        <f>ROUND(Source!AC77*Source!I77, 2)</f>
        <v>1189</v>
      </c>
      <c r="I301" s="44" t="str">
        <f>Source!BO77</f>
        <v>302-1283</v>
      </c>
      <c r="J301" s="44">
        <f>IF(Source!BC77&lt;&gt; 0, Source!BC77, 1)</f>
        <v>4.13</v>
      </c>
      <c r="K301" s="45">
        <f>Source!P77</f>
        <v>4910.57</v>
      </c>
      <c r="L301" s="50"/>
      <c r="S301">
        <f>ROUND((Source!FX77/100)*((ROUND(Source!AF77*Source!I77, 2)+ROUND(Source!AE77*Source!I77, 2))), 2)</f>
        <v>0</v>
      </c>
      <c r="T301">
        <f>Source!X77</f>
        <v>0</v>
      </c>
      <c r="U301">
        <f>ROUND((Source!FY77/100)*((ROUND(Source!AF77*Source!I77, 2)+ROUND(Source!AE77*Source!I77, 2))), 2)</f>
        <v>0</v>
      </c>
      <c r="V301">
        <f>Source!Y77</f>
        <v>0</v>
      </c>
    </row>
    <row r="302" spans="1:26" ht="13.8">
      <c r="G302" s="94">
        <f>H301</f>
        <v>1189</v>
      </c>
      <c r="H302" s="94"/>
      <c r="J302" s="94">
        <f>K301</f>
        <v>4910.57</v>
      </c>
      <c r="K302" s="94"/>
      <c r="L302" s="47">
        <f>Source!U77</f>
        <v>0</v>
      </c>
      <c r="O302" s="27">
        <f>G302</f>
        <v>1189</v>
      </c>
      <c r="P302" s="27">
        <f>J302</f>
        <v>4910.57</v>
      </c>
      <c r="Q302" s="27">
        <f>L302</f>
        <v>0</v>
      </c>
      <c r="W302">
        <f>IF(Source!BI77&lt;=1,H301, 0)</f>
        <v>1189</v>
      </c>
      <c r="X302">
        <f>IF(Source!BI77=2,H301, 0)</f>
        <v>0</v>
      </c>
      <c r="Y302">
        <f>IF(Source!BI77=3,H301, 0)</f>
        <v>0</v>
      </c>
      <c r="Z302">
        <f>IF(Source!BI77=4,H301, 0)</f>
        <v>0</v>
      </c>
    </row>
    <row r="303" spans="1:26" ht="69">
      <c r="A303" s="56" t="str">
        <f>Source!E78</f>
        <v>49</v>
      </c>
      <c r="B303" s="57" t="str">
        <f>Source!F78</f>
        <v>507-2382</v>
      </c>
      <c r="C303" s="57" t="str">
        <f>Source!G78</f>
        <v>Заглушки эллиптические на Ру 10 МПа (100 кгс/см2) из стали 20, диаметром условного прохода 50 мм, наружным диаметром 57 мм, толщиной стенки 3,0 мм</v>
      </c>
      <c r="D303" s="41" t="str">
        <f>Source!H78</f>
        <v>шт.</v>
      </c>
      <c r="E303" s="42">
        <f>Source!I78</f>
        <v>1</v>
      </c>
      <c r="F303" s="106">
        <f>Source!AL78</f>
        <v>17.7</v>
      </c>
      <c r="G303" s="44" t="str">
        <f>Source!DD78</f>
        <v/>
      </c>
      <c r="H303" s="45">
        <f>ROUND(Source!AC78*Source!I78, 2)</f>
        <v>18</v>
      </c>
      <c r="I303" s="44" t="str">
        <f>Source!BO78</f>
        <v>507-2382</v>
      </c>
      <c r="J303" s="44">
        <f>IF(Source!BC78&lt;&gt; 0, Source!BC78, 1)</f>
        <v>1.45</v>
      </c>
      <c r="K303" s="45">
        <f>Source!P78</f>
        <v>26.1</v>
      </c>
      <c r="L303" s="50"/>
      <c r="S303">
        <f>ROUND((Source!FX78/100)*((ROUND(Source!AF78*Source!I78, 2)+ROUND(Source!AE78*Source!I78, 2))), 2)</f>
        <v>0</v>
      </c>
      <c r="T303">
        <f>Source!X78</f>
        <v>0</v>
      </c>
      <c r="U303">
        <f>ROUND((Source!FY78/100)*((ROUND(Source!AF78*Source!I78, 2)+ROUND(Source!AE78*Source!I78, 2))), 2)</f>
        <v>0</v>
      </c>
      <c r="V303">
        <f>Source!Y78</f>
        <v>0</v>
      </c>
    </row>
    <row r="304" spans="1:26" ht="13.8">
      <c r="G304" s="94">
        <f>H303</f>
        <v>18</v>
      </c>
      <c r="H304" s="94"/>
      <c r="J304" s="94">
        <f>K303</f>
        <v>26.1</v>
      </c>
      <c r="K304" s="94"/>
      <c r="L304" s="47">
        <f>Source!U78</f>
        <v>0</v>
      </c>
      <c r="O304" s="27">
        <f>G304</f>
        <v>18</v>
      </c>
      <c r="P304" s="27">
        <f>J304</f>
        <v>26.1</v>
      </c>
      <c r="Q304" s="27">
        <f>L304</f>
        <v>0</v>
      </c>
      <c r="W304">
        <f>IF(Source!BI78&lt;=1,H303, 0)</f>
        <v>0</v>
      </c>
      <c r="X304">
        <f>IF(Source!BI78=2,H303, 0)</f>
        <v>18</v>
      </c>
      <c r="Y304">
        <f>IF(Source!BI78=3,H303, 0)</f>
        <v>0</v>
      </c>
      <c r="Z304">
        <f>IF(Source!BI78=4,H303, 0)</f>
        <v>0</v>
      </c>
    </row>
    <row r="305" spans="1:26" ht="72">
      <c r="A305" s="54" t="str">
        <f>Source!E79</f>
        <v>50</v>
      </c>
      <c r="B305" s="55" t="str">
        <f>Source!F79</f>
        <v>13-03-002-3</v>
      </c>
      <c r="C305" s="55" t="str">
        <f>Source!G79</f>
        <v>Огрунтовка металлических поверхностей за один раз грунтовкой ХС-059</v>
      </c>
      <c r="D305" s="35" t="str">
        <f>Source!H79</f>
        <v>100 м2 окрашиваемой поверхности</v>
      </c>
      <c r="E305" s="10">
        <f>Source!I79</f>
        <v>0.01</v>
      </c>
      <c r="F305" s="104">
        <f>Source!AL79+Source!AM79+Source!AO79</f>
        <v>484.93999999999994</v>
      </c>
      <c r="G305" s="37"/>
      <c r="H305" s="38"/>
      <c r="I305" s="37" t="str">
        <f>Source!BO79</f>
        <v>13-03-002-3</v>
      </c>
      <c r="J305" s="37"/>
      <c r="K305" s="38"/>
      <c r="L305" s="39"/>
      <c r="S305">
        <f>ROUND((Source!FX79/100)*((ROUND(Source!AF79*Source!I79, 2)+ROUND(Source!AE79*Source!I79, 2))), 2)</f>
        <v>0.95</v>
      </c>
      <c r="T305">
        <f>Source!X79</f>
        <v>16.82</v>
      </c>
      <c r="U305">
        <f>ROUND((Source!FY79/100)*((ROUND(Source!AF79*Source!I79, 2)+ROUND(Source!AE79*Source!I79, 2))), 2)</f>
        <v>0.74</v>
      </c>
      <c r="V305">
        <f>Source!Y79</f>
        <v>13.08</v>
      </c>
    </row>
    <row r="306" spans="1:26" ht="14.4">
      <c r="A306" s="54"/>
      <c r="B306" s="55"/>
      <c r="C306" s="55" t="s">
        <v>1158</v>
      </c>
      <c r="D306" s="35"/>
      <c r="E306" s="10"/>
      <c r="F306" s="104">
        <f>Source!AO79</f>
        <v>53.03</v>
      </c>
      <c r="G306" s="37" t="str">
        <f>Source!DG79</f>
        <v>)*2</v>
      </c>
      <c r="H306" s="38">
        <f>ROUND(Source!AF79*Source!I79, 2)</f>
        <v>1.06</v>
      </c>
      <c r="I306" s="37"/>
      <c r="J306" s="37">
        <f>IF(Source!BA79&lt;&gt; 0, Source!BA79, 1)</f>
        <v>17.63</v>
      </c>
      <c r="K306" s="38">
        <f>Source!S79</f>
        <v>18.690000000000001</v>
      </c>
      <c r="L306" s="39"/>
      <c r="R306">
        <f>H306</f>
        <v>1.06</v>
      </c>
    </row>
    <row r="307" spans="1:26" ht="14.4">
      <c r="A307" s="54"/>
      <c r="B307" s="55"/>
      <c r="C307" s="55" t="s">
        <v>549</v>
      </c>
      <c r="D307" s="35"/>
      <c r="E307" s="10"/>
      <c r="F307" s="104">
        <f>Source!AM79</f>
        <v>11.15</v>
      </c>
      <c r="G307" s="37" t="str">
        <f>Source!DE79</f>
        <v>)*2</v>
      </c>
      <c r="H307" s="38">
        <f>ROUND(Source!AD79*Source!I79, 2)</f>
        <v>0.22</v>
      </c>
      <c r="I307" s="37"/>
      <c r="J307" s="37">
        <f>IF(Source!BB79&lt;&gt; 0, Source!BB79, 1)</f>
        <v>4.1500000000000004</v>
      </c>
      <c r="K307" s="38">
        <f>Source!Q79</f>
        <v>0.91</v>
      </c>
      <c r="L307" s="39"/>
    </row>
    <row r="308" spans="1:26" ht="14.4">
      <c r="A308" s="54"/>
      <c r="B308" s="55"/>
      <c r="C308" s="55" t="s">
        <v>1165</v>
      </c>
      <c r="D308" s="35"/>
      <c r="E308" s="10"/>
      <c r="F308" s="104">
        <f>Source!AL79</f>
        <v>420.76</v>
      </c>
      <c r="G308" s="37" t="str">
        <f>Source!DD79</f>
        <v>)*2</v>
      </c>
      <c r="H308" s="38">
        <f>ROUND(Source!AC79*Source!I79, 2)</f>
        <v>8.42</v>
      </c>
      <c r="I308" s="37"/>
      <c r="J308" s="37">
        <f>IF(Source!BC79&lt;&gt; 0, Source!BC79, 1)</f>
        <v>4.33</v>
      </c>
      <c r="K308" s="38">
        <f>Source!P79</f>
        <v>36.46</v>
      </c>
      <c r="L308" s="39"/>
    </row>
    <row r="309" spans="1:26" ht="14.4">
      <c r="A309" s="54"/>
      <c r="B309" s="55"/>
      <c r="C309" s="55" t="s">
        <v>1159</v>
      </c>
      <c r="D309" s="35" t="s">
        <v>1160</v>
      </c>
      <c r="E309" s="10">
        <f>Source!BZ79</f>
        <v>90</v>
      </c>
      <c r="F309" s="105"/>
      <c r="G309" s="37"/>
      <c r="H309" s="38">
        <f>SUM(S305:S311)</f>
        <v>0.95</v>
      </c>
      <c r="I309" s="40"/>
      <c r="J309" s="33">
        <f>Source!AT79</f>
        <v>90</v>
      </c>
      <c r="K309" s="38">
        <f>SUM(T305:T311)</f>
        <v>16.82</v>
      </c>
      <c r="L309" s="39"/>
    </row>
    <row r="310" spans="1:26" ht="14.4">
      <c r="A310" s="54"/>
      <c r="B310" s="55"/>
      <c r="C310" s="55" t="s">
        <v>1161</v>
      </c>
      <c r="D310" s="35" t="s">
        <v>1160</v>
      </c>
      <c r="E310" s="10">
        <f>Source!CA79</f>
        <v>70</v>
      </c>
      <c r="F310" s="105"/>
      <c r="G310" s="37"/>
      <c r="H310" s="38">
        <f>SUM(U305:U311)</f>
        <v>0.74</v>
      </c>
      <c r="I310" s="40"/>
      <c r="J310" s="33">
        <f>Source!AU79</f>
        <v>70</v>
      </c>
      <c r="K310" s="38">
        <f>SUM(V305:V311)</f>
        <v>13.08</v>
      </c>
      <c r="L310" s="39"/>
    </row>
    <row r="311" spans="1:26" ht="14.4">
      <c r="A311" s="56"/>
      <c r="B311" s="57"/>
      <c r="C311" s="57" t="s">
        <v>1162</v>
      </c>
      <c r="D311" s="41" t="s">
        <v>1163</v>
      </c>
      <c r="E311" s="42">
        <f>Source!AQ79</f>
        <v>5.33</v>
      </c>
      <c r="F311" s="106"/>
      <c r="G311" s="44" t="str">
        <f>Source!DI79</f>
        <v>)*2</v>
      </c>
      <c r="H311" s="45"/>
      <c r="I311" s="44"/>
      <c r="J311" s="44"/>
      <c r="K311" s="45"/>
      <c r="L311" s="46">
        <f>Source!U79</f>
        <v>0.1066</v>
      </c>
    </row>
    <row r="312" spans="1:26" ht="13.8">
      <c r="G312" s="94">
        <f>H306+H307+H308+H309+H310</f>
        <v>11.389999999999999</v>
      </c>
      <c r="H312" s="94"/>
      <c r="J312" s="94">
        <f>K306+K307+K308+K309+K310</f>
        <v>85.96</v>
      </c>
      <c r="K312" s="94"/>
      <c r="L312" s="47">
        <f>Source!U79</f>
        <v>0.1066</v>
      </c>
      <c r="O312" s="27">
        <f>G312</f>
        <v>11.389999999999999</v>
      </c>
      <c r="P312" s="27">
        <f>J312</f>
        <v>85.96</v>
      </c>
      <c r="Q312" s="27">
        <f>L312</f>
        <v>0.1066</v>
      </c>
      <c r="W312">
        <f>IF(Source!BI79&lt;=1,H306+H307+H308+H309+H310, 0)</f>
        <v>11.389999999999999</v>
      </c>
      <c r="X312">
        <f>IF(Source!BI79=2,H306+H307+H308+H309+H310, 0)</f>
        <v>0</v>
      </c>
      <c r="Y312">
        <f>IF(Source!BI79=3,H306+H307+H308+H309+H310, 0)</f>
        <v>0</v>
      </c>
      <c r="Z312">
        <f>IF(Source!BI79=4,H306+H307+H308+H309+H310, 0)</f>
        <v>0</v>
      </c>
    </row>
    <row r="313" spans="1:26" ht="14.4">
      <c r="A313" s="56" t="str">
        <f>Source!E80</f>
        <v>51</v>
      </c>
      <c r="B313" s="57" t="str">
        <f>Source!F80</f>
        <v>113-0030</v>
      </c>
      <c r="C313" s="57" t="str">
        <f>Source!G80</f>
        <v>Грунтовка ХС-059 красно-коричневая</v>
      </c>
      <c r="D313" s="41" t="str">
        <f>Source!H80</f>
        <v>т</v>
      </c>
      <c r="E313" s="42">
        <f>Source!I80</f>
        <v>-3.2000000000000003E-4</v>
      </c>
      <c r="F313" s="106">
        <f>Source!AL80</f>
        <v>22176</v>
      </c>
      <c r="G313" s="44" t="str">
        <f>Source!DD80</f>
        <v/>
      </c>
      <c r="H313" s="45">
        <f>ROUND(Source!AC80*Source!I80, 2)</f>
        <v>-7.1</v>
      </c>
      <c r="I313" s="44" t="str">
        <f>Source!BO80</f>
        <v>113-0030</v>
      </c>
      <c r="J313" s="44">
        <f>IF(Source!BC80&lt;&gt; 0, Source!BC80, 1)</f>
        <v>4.05</v>
      </c>
      <c r="K313" s="45">
        <f>Source!P80</f>
        <v>-28.74</v>
      </c>
      <c r="L313" s="50"/>
      <c r="S313">
        <f>ROUND((Source!FX80/100)*((ROUND(Source!AF80*Source!I80, 2)+ROUND(Source!AE80*Source!I80, 2))), 2)</f>
        <v>0</v>
      </c>
      <c r="T313">
        <f>Source!X80</f>
        <v>0</v>
      </c>
      <c r="U313">
        <f>ROUND((Source!FY80/100)*((ROUND(Source!AF80*Source!I80, 2)+ROUND(Source!AE80*Source!I80, 2))), 2)</f>
        <v>0</v>
      </c>
      <c r="V313">
        <f>Source!Y80</f>
        <v>0</v>
      </c>
    </row>
    <row r="314" spans="1:26" ht="13.8">
      <c r="G314" s="94">
        <f>H313</f>
        <v>-7.1</v>
      </c>
      <c r="H314" s="94"/>
      <c r="J314" s="94">
        <f>K313</f>
        <v>-28.74</v>
      </c>
      <c r="K314" s="94"/>
      <c r="L314" s="47">
        <f>Source!U80</f>
        <v>0</v>
      </c>
      <c r="O314" s="27">
        <f>G314</f>
        <v>-7.1</v>
      </c>
      <c r="P314" s="27">
        <f>J314</f>
        <v>-28.74</v>
      </c>
      <c r="Q314" s="27">
        <f>L314</f>
        <v>0</v>
      </c>
      <c r="W314">
        <f>IF(Source!BI80&lt;=1,H313, 0)</f>
        <v>-7.1</v>
      </c>
      <c r="X314">
        <f>IF(Source!BI80=2,H313, 0)</f>
        <v>0</v>
      </c>
      <c r="Y314">
        <f>IF(Source!BI80=3,H313, 0)</f>
        <v>0</v>
      </c>
      <c r="Z314">
        <f>IF(Source!BI80=4,H313, 0)</f>
        <v>0</v>
      </c>
    </row>
    <row r="315" spans="1:26" ht="27.6">
      <c r="A315" s="56" t="str">
        <f>Source!E81</f>
        <v>52</v>
      </c>
      <c r="B315" s="57" t="str">
        <f>Source!F81</f>
        <v>113-0034</v>
      </c>
      <c r="C315" s="57" t="str">
        <f>Source!G81</f>
        <v>Грунтовка ХС-010 химстойкая красно-коричневая</v>
      </c>
      <c r="D315" s="41" t="str">
        <f>Source!H81</f>
        <v>т</v>
      </c>
      <c r="E315" s="42">
        <f>Source!I81</f>
        <v>3.2000000000000003E-4</v>
      </c>
      <c r="F315" s="106">
        <f>Source!AL81</f>
        <v>29094</v>
      </c>
      <c r="G315" s="44" t="str">
        <f>Source!DD81</f>
        <v/>
      </c>
      <c r="H315" s="45">
        <f>ROUND(Source!AC81*Source!I81, 2)</f>
        <v>9.31</v>
      </c>
      <c r="I315" s="44" t="str">
        <f>Source!BO81</f>
        <v>113-0034</v>
      </c>
      <c r="J315" s="44">
        <f>IF(Source!BC81&lt;&gt; 0, Source!BC81, 1)</f>
        <v>3.04</v>
      </c>
      <c r="K315" s="45">
        <f>Source!P81</f>
        <v>28.3</v>
      </c>
      <c r="L315" s="50"/>
      <c r="S315">
        <f>ROUND((Source!FX81/100)*((ROUND(Source!AF81*Source!I81, 2)+ROUND(Source!AE81*Source!I81, 2))), 2)</f>
        <v>0</v>
      </c>
      <c r="T315">
        <f>Source!X81</f>
        <v>0</v>
      </c>
      <c r="U315">
        <f>ROUND((Source!FY81/100)*((ROUND(Source!AF81*Source!I81, 2)+ROUND(Source!AE81*Source!I81, 2))), 2)</f>
        <v>0</v>
      </c>
      <c r="V315">
        <f>Source!Y81</f>
        <v>0</v>
      </c>
    </row>
    <row r="316" spans="1:26" ht="13.8">
      <c r="G316" s="94">
        <f>H315</f>
        <v>9.31</v>
      </c>
      <c r="H316" s="94"/>
      <c r="J316" s="94">
        <f>K315</f>
        <v>28.3</v>
      </c>
      <c r="K316" s="94"/>
      <c r="L316" s="47">
        <f>Source!U81</f>
        <v>0</v>
      </c>
      <c r="O316" s="27">
        <f>G316</f>
        <v>9.31</v>
      </c>
      <c r="P316" s="27">
        <f>J316</f>
        <v>28.3</v>
      </c>
      <c r="Q316" s="27">
        <f>L316</f>
        <v>0</v>
      </c>
      <c r="W316">
        <f>IF(Source!BI81&lt;=1,H315, 0)</f>
        <v>9.31</v>
      </c>
      <c r="X316">
        <f>IF(Source!BI81=2,H315, 0)</f>
        <v>0</v>
      </c>
      <c r="Y316">
        <f>IF(Source!BI81=3,H315, 0)</f>
        <v>0</v>
      </c>
      <c r="Z316">
        <f>IF(Source!BI81=4,H315, 0)</f>
        <v>0</v>
      </c>
    </row>
    <row r="317" spans="1:26" ht="72">
      <c r="A317" s="54" t="str">
        <f>Source!E82</f>
        <v>53</v>
      </c>
      <c r="B317" s="55" t="str">
        <f>Source!F82</f>
        <v>13-03-004-7</v>
      </c>
      <c r="C317" s="55" t="str">
        <f>Source!G82</f>
        <v>Окраска металлических огрунтованных поверхностей эмалью ХВ-125</v>
      </c>
      <c r="D317" s="35" t="str">
        <f>Source!H82</f>
        <v>100 м2 окрашиваемой поверхности</v>
      </c>
      <c r="E317" s="10">
        <f>Source!I82</f>
        <v>0.01</v>
      </c>
      <c r="F317" s="104">
        <f>Source!AL82+Source!AM82+Source!AO82</f>
        <v>511.68</v>
      </c>
      <c r="G317" s="37"/>
      <c r="H317" s="38"/>
      <c r="I317" s="37" t="str">
        <f>Source!BO82</f>
        <v>13-03-004-7</v>
      </c>
      <c r="J317" s="37"/>
      <c r="K317" s="38"/>
      <c r="L317" s="39"/>
      <c r="S317">
        <f>ROUND((Source!FX82/100)*((ROUND(Source!AF82*Source!I82, 2)+ROUND(Source!AE82*Source!I82, 2))), 2)</f>
        <v>0.38</v>
      </c>
      <c r="T317">
        <f>Source!X82</f>
        <v>6.66</v>
      </c>
      <c r="U317">
        <f>ROUND((Source!FY82/100)*((ROUND(Source!AF82*Source!I82, 2)+ROUND(Source!AE82*Source!I82, 2))), 2)</f>
        <v>0.28999999999999998</v>
      </c>
      <c r="V317">
        <f>Source!Y82</f>
        <v>5.18</v>
      </c>
    </row>
    <row r="318" spans="1:26" ht="14.4">
      <c r="A318" s="54"/>
      <c r="B318" s="55"/>
      <c r="C318" s="55" t="s">
        <v>1158</v>
      </c>
      <c r="D318" s="35"/>
      <c r="E318" s="10"/>
      <c r="F318" s="104">
        <f>Source!AO82</f>
        <v>20.95</v>
      </c>
      <c r="G318" s="37" t="str">
        <f>Source!DG82</f>
        <v>)*2</v>
      </c>
      <c r="H318" s="38">
        <f>ROUND(Source!AF82*Source!I82, 2)</f>
        <v>0.42</v>
      </c>
      <c r="I318" s="37"/>
      <c r="J318" s="37">
        <f>IF(Source!BA82&lt;&gt; 0, Source!BA82, 1)</f>
        <v>17.63</v>
      </c>
      <c r="K318" s="38">
        <f>Source!S82</f>
        <v>7.4</v>
      </c>
      <c r="L318" s="39"/>
      <c r="R318">
        <f>H318</f>
        <v>0.42</v>
      </c>
    </row>
    <row r="319" spans="1:26" ht="14.4">
      <c r="A319" s="54"/>
      <c r="B319" s="55"/>
      <c r="C319" s="55" t="s">
        <v>549</v>
      </c>
      <c r="D319" s="35"/>
      <c r="E319" s="10"/>
      <c r="F319" s="104">
        <f>Source!AM82</f>
        <v>7.61</v>
      </c>
      <c r="G319" s="37" t="str">
        <f>Source!DE82</f>
        <v>)*2</v>
      </c>
      <c r="H319" s="38">
        <f>ROUND(Source!AD82*Source!I82, 2)</f>
        <v>0.15</v>
      </c>
      <c r="I319" s="37"/>
      <c r="J319" s="37">
        <f>IF(Source!BB82&lt;&gt; 0, Source!BB82, 1)</f>
        <v>4.6500000000000004</v>
      </c>
      <c r="K319" s="38">
        <f>Source!Q82</f>
        <v>0.7</v>
      </c>
      <c r="L319" s="39"/>
    </row>
    <row r="320" spans="1:26" ht="14.4">
      <c r="A320" s="54"/>
      <c r="B320" s="55"/>
      <c r="C320" s="55" t="s">
        <v>1165</v>
      </c>
      <c r="D320" s="35"/>
      <c r="E320" s="10"/>
      <c r="F320" s="104">
        <f>Source!AL82</f>
        <v>483.12</v>
      </c>
      <c r="G320" s="37" t="str">
        <f>Source!DD82</f>
        <v>)*2</v>
      </c>
      <c r="H320" s="38">
        <f>ROUND(Source!AC82*Source!I82, 2)</f>
        <v>9.66</v>
      </c>
      <c r="I320" s="37"/>
      <c r="J320" s="37">
        <f>IF(Source!BC82&lt;&gt; 0, Source!BC82, 1)</f>
        <v>6.2</v>
      </c>
      <c r="K320" s="38">
        <f>Source!P82</f>
        <v>59.89</v>
      </c>
      <c r="L320" s="39"/>
    </row>
    <row r="321" spans="1:26" ht="14.4">
      <c r="A321" s="54"/>
      <c r="B321" s="55"/>
      <c r="C321" s="55" t="s">
        <v>1159</v>
      </c>
      <c r="D321" s="35" t="s">
        <v>1160</v>
      </c>
      <c r="E321" s="10">
        <f>Source!BZ82</f>
        <v>90</v>
      </c>
      <c r="F321" s="105"/>
      <c r="G321" s="37"/>
      <c r="H321" s="38">
        <f>SUM(S317:S323)</f>
        <v>0.38</v>
      </c>
      <c r="I321" s="40"/>
      <c r="J321" s="33">
        <f>Source!AT82</f>
        <v>90</v>
      </c>
      <c r="K321" s="38">
        <f>SUM(T317:T323)</f>
        <v>6.66</v>
      </c>
      <c r="L321" s="39"/>
    </row>
    <row r="322" spans="1:26" ht="14.4">
      <c r="A322" s="54"/>
      <c r="B322" s="55"/>
      <c r="C322" s="55" t="s">
        <v>1161</v>
      </c>
      <c r="D322" s="35" t="s">
        <v>1160</v>
      </c>
      <c r="E322" s="10">
        <f>Source!CA82</f>
        <v>70</v>
      </c>
      <c r="F322" s="105"/>
      <c r="G322" s="37"/>
      <c r="H322" s="38">
        <f>SUM(U317:U323)</f>
        <v>0.28999999999999998</v>
      </c>
      <c r="I322" s="40"/>
      <c r="J322" s="33">
        <f>Source!AU82</f>
        <v>70</v>
      </c>
      <c r="K322" s="38">
        <f>SUM(V317:V323)</f>
        <v>5.18</v>
      </c>
      <c r="L322" s="39"/>
    </row>
    <row r="323" spans="1:26" ht="14.4">
      <c r="A323" s="56"/>
      <c r="B323" s="57"/>
      <c r="C323" s="57" t="s">
        <v>1162</v>
      </c>
      <c r="D323" s="41" t="s">
        <v>1163</v>
      </c>
      <c r="E323" s="42">
        <f>Source!AQ82</f>
        <v>2.4700000000000002</v>
      </c>
      <c r="F323" s="106"/>
      <c r="G323" s="44" t="str">
        <f>Source!DI82</f>
        <v>)*2</v>
      </c>
      <c r="H323" s="45"/>
      <c r="I323" s="44"/>
      <c r="J323" s="44"/>
      <c r="K323" s="45"/>
      <c r="L323" s="46">
        <f>Source!U82</f>
        <v>4.9400000000000006E-2</v>
      </c>
    </row>
    <row r="324" spans="1:26" ht="13.8">
      <c r="G324" s="94">
        <f>H318+H319+H320+H321+H322</f>
        <v>10.9</v>
      </c>
      <c r="H324" s="94"/>
      <c r="J324" s="94">
        <f>K318+K319+K320+K321+K322</f>
        <v>79.829999999999984</v>
      </c>
      <c r="K324" s="94"/>
      <c r="L324" s="47">
        <f>Source!U82</f>
        <v>4.9400000000000006E-2</v>
      </c>
      <c r="O324" s="27">
        <f>G324</f>
        <v>10.9</v>
      </c>
      <c r="P324" s="27">
        <f>J324</f>
        <v>79.829999999999984</v>
      </c>
      <c r="Q324" s="27">
        <f>L324</f>
        <v>4.9400000000000006E-2</v>
      </c>
      <c r="W324">
        <f>IF(Source!BI82&lt;=1,H318+H319+H320+H321+H322, 0)</f>
        <v>10.9</v>
      </c>
      <c r="X324">
        <f>IF(Source!BI82=2,H318+H319+H320+H321+H322, 0)</f>
        <v>0</v>
      </c>
      <c r="Y324">
        <f>IF(Source!BI82=3,H318+H319+H320+H321+H322, 0)</f>
        <v>0</v>
      </c>
      <c r="Z324">
        <f>IF(Source!BI82=4,H318+H319+H320+H321+H322, 0)</f>
        <v>0</v>
      </c>
    </row>
    <row r="325" spans="1:26" ht="14.4">
      <c r="C325" s="32" t="str">
        <f>Source!G83</f>
        <v>выход из земли</v>
      </c>
    </row>
    <row r="326" spans="1:26" ht="41.4">
      <c r="A326" s="54" t="str">
        <f>Source!E84</f>
        <v>54</v>
      </c>
      <c r="B326" s="55" t="str">
        <f>Source!F84</f>
        <v>24-02-005-2</v>
      </c>
      <c r="C326" s="55" t="str">
        <f>Source!G84</f>
        <v>Установка отвода на газопроводе из полиэтиленовых труб в горизонтальной плоскости, диаметр отвода 63 мм</v>
      </c>
      <c r="D326" s="35" t="str">
        <f>Source!H84</f>
        <v>1 отвод</v>
      </c>
      <c r="E326" s="10">
        <f>Source!I84</f>
        <v>1</v>
      </c>
      <c r="F326" s="104">
        <f>Source!AL84+Source!AM84+Source!AO84</f>
        <v>177.92</v>
      </c>
      <c r="G326" s="37"/>
      <c r="H326" s="38"/>
      <c r="I326" s="37" t="str">
        <f>Source!BO84</f>
        <v>24-02-005-2</v>
      </c>
      <c r="J326" s="37"/>
      <c r="K326" s="38"/>
      <c r="L326" s="39"/>
      <c r="S326">
        <f>ROUND((Source!FX84/100)*((ROUND(Source!AF84*Source!I84, 2)+ROUND(Source!AE84*Source!I84, 2))), 2)</f>
        <v>15.6</v>
      </c>
      <c r="T326">
        <f>Source!X84</f>
        <v>275.02999999999997</v>
      </c>
      <c r="U326">
        <f>ROUND((Source!FY84/100)*((ROUND(Source!AF84*Source!I84, 2)+ROUND(Source!AE84*Source!I84, 2))), 2)</f>
        <v>10.68</v>
      </c>
      <c r="V326">
        <f>Source!Y84</f>
        <v>188.29</v>
      </c>
    </row>
    <row r="327" spans="1:26" ht="14.4">
      <c r="A327" s="54"/>
      <c r="B327" s="55"/>
      <c r="C327" s="55" t="s">
        <v>1158</v>
      </c>
      <c r="D327" s="35"/>
      <c r="E327" s="10"/>
      <c r="F327" s="104">
        <f>Source!AO84</f>
        <v>12.22</v>
      </c>
      <c r="G327" s="37" t="str">
        <f>Source!DG84</f>
        <v/>
      </c>
      <c r="H327" s="38">
        <f>ROUND(Source!AF84*Source!I84, 2)</f>
        <v>12</v>
      </c>
      <c r="I327" s="37"/>
      <c r="J327" s="37">
        <f>IF(Source!BA84&lt;&gt; 0, Source!BA84, 1)</f>
        <v>17.63</v>
      </c>
      <c r="K327" s="38">
        <f>Source!S84</f>
        <v>211.56</v>
      </c>
      <c r="L327" s="39"/>
      <c r="R327">
        <f>H327</f>
        <v>12</v>
      </c>
    </row>
    <row r="328" spans="1:26" ht="14.4">
      <c r="A328" s="54"/>
      <c r="B328" s="55"/>
      <c r="C328" s="55" t="s">
        <v>549</v>
      </c>
      <c r="D328" s="35"/>
      <c r="E328" s="10"/>
      <c r="F328" s="104">
        <f>Source!AM84</f>
        <v>21.1</v>
      </c>
      <c r="G328" s="37" t="str">
        <f>Source!DE84</f>
        <v/>
      </c>
      <c r="H328" s="38">
        <f>ROUND(Source!AD84*Source!I84, 2)</f>
        <v>21</v>
      </c>
      <c r="I328" s="37"/>
      <c r="J328" s="37">
        <f>IF(Source!BB84&lt;&gt; 0, Source!BB84, 1)</f>
        <v>2.1800000000000002</v>
      </c>
      <c r="K328" s="38">
        <f>Source!Q84</f>
        <v>45.78</v>
      </c>
      <c r="L328" s="39"/>
    </row>
    <row r="329" spans="1:26" ht="14.4">
      <c r="A329" s="54"/>
      <c r="B329" s="55"/>
      <c r="C329" s="55" t="s">
        <v>1165</v>
      </c>
      <c r="D329" s="35"/>
      <c r="E329" s="10"/>
      <c r="F329" s="104">
        <f>Source!AL84</f>
        <v>144.6</v>
      </c>
      <c r="G329" s="37" t="str">
        <f>Source!DD84</f>
        <v/>
      </c>
      <c r="H329" s="38">
        <f>ROUND(Source!AC84*Source!I84, 2)</f>
        <v>145</v>
      </c>
      <c r="I329" s="37"/>
      <c r="J329" s="37">
        <f>IF(Source!BC84&lt;&gt; 0, Source!BC84, 1)</f>
        <v>2.16</v>
      </c>
      <c r="K329" s="38">
        <f>Source!P84</f>
        <v>313.2</v>
      </c>
      <c r="L329" s="39"/>
    </row>
    <row r="330" spans="1:26" ht="14.4">
      <c r="A330" s="54"/>
      <c r="B330" s="55"/>
      <c r="C330" s="55" t="s">
        <v>1159</v>
      </c>
      <c r="D330" s="35" t="s">
        <v>1160</v>
      </c>
      <c r="E330" s="10">
        <f>Source!BZ84</f>
        <v>130</v>
      </c>
      <c r="F330" s="105"/>
      <c r="G330" s="37"/>
      <c r="H330" s="38">
        <f>SUM(S326:S333)</f>
        <v>15.6</v>
      </c>
      <c r="I330" s="40"/>
      <c r="J330" s="33">
        <f>Source!AT84</f>
        <v>130</v>
      </c>
      <c r="K330" s="38">
        <f>SUM(T326:T333)</f>
        <v>275.02999999999997</v>
      </c>
      <c r="L330" s="39"/>
    </row>
    <row r="331" spans="1:26" ht="14.4">
      <c r="A331" s="54"/>
      <c r="B331" s="55"/>
      <c r="C331" s="55" t="s">
        <v>1161</v>
      </c>
      <c r="D331" s="35" t="s">
        <v>1160</v>
      </c>
      <c r="E331" s="10">
        <f>Source!CA84</f>
        <v>89</v>
      </c>
      <c r="F331" s="105"/>
      <c r="G331" s="37"/>
      <c r="H331" s="38">
        <f>SUM(U326:U333)</f>
        <v>10.68</v>
      </c>
      <c r="I331" s="40"/>
      <c r="J331" s="33">
        <f>Source!AU84</f>
        <v>89</v>
      </c>
      <c r="K331" s="38">
        <f>SUM(V326:V333)</f>
        <v>188.29</v>
      </c>
      <c r="L331" s="39"/>
    </row>
    <row r="332" spans="1:26" ht="14.4">
      <c r="A332" s="54"/>
      <c r="B332" s="55"/>
      <c r="C332" s="55" t="s">
        <v>1162</v>
      </c>
      <c r="D332" s="35" t="s">
        <v>1163</v>
      </c>
      <c r="E332" s="10">
        <f>Source!AQ84</f>
        <v>1.18</v>
      </c>
      <c r="F332" s="104"/>
      <c r="G332" s="37" t="str">
        <f>Source!DI84</f>
        <v/>
      </c>
      <c r="H332" s="38"/>
      <c r="I332" s="37"/>
      <c r="J332" s="37"/>
      <c r="K332" s="38"/>
      <c r="L332" s="51">
        <f>Source!U84</f>
        <v>1.18</v>
      </c>
    </row>
    <row r="333" spans="1:26" ht="41.4">
      <c r="A333" s="56" t="str">
        <f>Source!E85</f>
        <v>54,1</v>
      </c>
      <c r="B333" s="57" t="str">
        <f>Source!F85</f>
        <v>507-9502</v>
      </c>
      <c r="C333" s="57" t="str">
        <f>Source!G85</f>
        <v>Детали соединительные из полиэтилена с удлиненными хвостовиками (тройники, отводы, переходники, заглушки)</v>
      </c>
      <c r="D333" s="41" t="str">
        <f>Source!H85</f>
        <v>шт.</v>
      </c>
      <c r="E333" s="42">
        <f>Source!I85</f>
        <v>1</v>
      </c>
      <c r="F333" s="106">
        <f>Source!AL85+Source!AM85+Source!AO85</f>
        <v>0</v>
      </c>
      <c r="G333" s="52" t="s">
        <v>3</v>
      </c>
      <c r="H333" s="45">
        <f>ROUND(Source!AC85*Source!I85, 2)+ROUND(Source!AD85*Source!I85, 2)+ROUND(Source!AF85*Source!I85, 2)</f>
        <v>0</v>
      </c>
      <c r="I333" s="44"/>
      <c r="J333" s="44">
        <f>IF(Source!BC85&lt;&gt; 0, Source!BC85, 1)</f>
        <v>1</v>
      </c>
      <c r="K333" s="45">
        <f>Source!O85</f>
        <v>0</v>
      </c>
      <c r="L333" s="50"/>
      <c r="S333">
        <f>ROUND((Source!FX85/100)*((ROUND(Source!AF85*Source!I85, 2)+ROUND(Source!AE85*Source!I85, 2))), 2)</f>
        <v>0</v>
      </c>
      <c r="T333">
        <f>Source!X85</f>
        <v>0</v>
      </c>
      <c r="U333">
        <f>ROUND((Source!FY85/100)*((ROUND(Source!AF85*Source!I85, 2)+ROUND(Source!AE85*Source!I85, 2))), 2)</f>
        <v>0</v>
      </c>
      <c r="V333">
        <f>Source!Y85</f>
        <v>0</v>
      </c>
      <c r="W333">
        <f>IF(Source!BI85&lt;=1,H333, 0)</f>
        <v>0</v>
      </c>
      <c r="X333">
        <f>IF(Source!BI85=2,H333, 0)</f>
        <v>0</v>
      </c>
      <c r="Y333">
        <f>IF(Source!BI85=3,H333, 0)</f>
        <v>0</v>
      </c>
      <c r="Z333">
        <f>IF(Source!BI85=4,H333, 0)</f>
        <v>0</v>
      </c>
    </row>
    <row r="334" spans="1:26" ht="13.8">
      <c r="G334" s="94">
        <f>H327+H328+H329+H330+H331+SUM(H333:H333)</f>
        <v>204.28</v>
      </c>
      <c r="H334" s="94"/>
      <c r="J334" s="94">
        <f>K327+K328+K329+K330+K331+SUM(K333:K333)</f>
        <v>1033.8599999999999</v>
      </c>
      <c r="K334" s="94"/>
      <c r="L334" s="47">
        <f>Source!U84</f>
        <v>1.18</v>
      </c>
      <c r="O334" s="27">
        <f>G334</f>
        <v>204.28</v>
      </c>
      <c r="P334" s="27">
        <f>J334</f>
        <v>1033.8599999999999</v>
      </c>
      <c r="Q334" s="27">
        <f>L334</f>
        <v>1.18</v>
      </c>
      <c r="W334">
        <f>IF(Source!BI84&lt;=1,H327+H328+H329+H330+H331, 0)</f>
        <v>204.28</v>
      </c>
      <c r="X334">
        <f>IF(Source!BI84=2,H327+H328+H329+H330+H331, 0)</f>
        <v>0</v>
      </c>
      <c r="Y334">
        <f>IF(Source!BI84=3,H327+H328+H329+H330+H331, 0)</f>
        <v>0</v>
      </c>
      <c r="Z334">
        <f>IF(Source!BI84=4,H327+H328+H329+H330+H331, 0)</f>
        <v>0</v>
      </c>
    </row>
    <row r="335" spans="1:26" ht="41.4">
      <c r="A335" s="56" t="str">
        <f>Source!E86</f>
        <v>55</v>
      </c>
      <c r="B335" s="57" t="str">
        <f>Source!F86</f>
        <v>507-0760</v>
      </c>
      <c r="C335" s="57" t="str">
        <f>Source!G86</f>
        <v>Неразъемное соединение «полиэтилен-сталь» SDR 11 63х5,8/СТ57 (ТУ2248-025-00203536-96)</v>
      </c>
      <c r="D335" s="41" t="str">
        <f>Source!H86</f>
        <v>шт.</v>
      </c>
      <c r="E335" s="42">
        <f>Source!I86</f>
        <v>1</v>
      </c>
      <c r="F335" s="106">
        <f>Source!AL86</f>
        <v>390.17</v>
      </c>
      <c r="G335" s="44" t="str">
        <f>Source!DD86</f>
        <v/>
      </c>
      <c r="H335" s="45">
        <f>ROUND(Source!AC86*Source!I86, 2)</f>
        <v>390</v>
      </c>
      <c r="I335" s="44" t="str">
        <f>Source!BO86</f>
        <v>507-0760</v>
      </c>
      <c r="J335" s="44">
        <f>IF(Source!BC86&lt;&gt; 0, Source!BC86, 1)</f>
        <v>1.44</v>
      </c>
      <c r="K335" s="45">
        <f>Source!P86</f>
        <v>561.6</v>
      </c>
      <c r="L335" s="50"/>
      <c r="S335">
        <f>ROUND((Source!FX86/100)*((ROUND(Source!AF86*Source!I86, 2)+ROUND(Source!AE86*Source!I86, 2))), 2)</f>
        <v>0</v>
      </c>
      <c r="T335">
        <f>Source!X86</f>
        <v>0</v>
      </c>
      <c r="U335">
        <f>ROUND((Source!FY86/100)*((ROUND(Source!AF86*Source!I86, 2)+ROUND(Source!AE86*Source!I86, 2))), 2)</f>
        <v>0</v>
      </c>
      <c r="V335">
        <f>Source!Y86</f>
        <v>0</v>
      </c>
    </row>
    <row r="336" spans="1:26" ht="13.8">
      <c r="G336" s="94">
        <f>H335</f>
        <v>390</v>
      </c>
      <c r="H336" s="94"/>
      <c r="J336" s="94">
        <f>K335</f>
        <v>561.6</v>
      </c>
      <c r="K336" s="94"/>
      <c r="L336" s="47">
        <f>Source!U86</f>
        <v>0</v>
      </c>
      <c r="O336" s="27">
        <f>G336</f>
        <v>390</v>
      </c>
      <c r="P336" s="27">
        <f>J336</f>
        <v>561.6</v>
      </c>
      <c r="Q336" s="27">
        <f>L336</f>
        <v>0</v>
      </c>
      <c r="W336">
        <f>IF(Source!BI86&lt;=1,H335, 0)</f>
        <v>0</v>
      </c>
      <c r="X336">
        <f>IF(Source!BI86=2,H335, 0)</f>
        <v>390</v>
      </c>
      <c r="Y336">
        <f>IF(Source!BI86=3,H335, 0)</f>
        <v>0</v>
      </c>
      <c r="Z336">
        <f>IF(Source!BI86=4,H335, 0)</f>
        <v>0</v>
      </c>
    </row>
    <row r="337" spans="1:26" ht="43.2">
      <c r="A337" s="54" t="str">
        <f>Source!E87</f>
        <v>56</v>
      </c>
      <c r="B337" s="55" t="str">
        <f>Source!F87</f>
        <v>22-01-011-3</v>
      </c>
      <c r="C337" s="55" t="str">
        <f>Source!G87</f>
        <v>Укладка стальных водопроводных труб с гидравлическим испытанием диаметром 100 мм</v>
      </c>
      <c r="D337" s="35" t="str">
        <f>Source!H87</f>
        <v>1 км трубопровода</v>
      </c>
      <c r="E337" s="10">
        <f>Source!I87</f>
        <v>5.8E-4</v>
      </c>
      <c r="F337" s="104">
        <f>Source!AL87+Source!AM87+Source!AO87</f>
        <v>83253.549999999988</v>
      </c>
      <c r="G337" s="37"/>
      <c r="H337" s="38"/>
      <c r="I337" s="37" t="str">
        <f>Source!BO87</f>
        <v>22-01-011-3</v>
      </c>
      <c r="J337" s="37"/>
      <c r="K337" s="38"/>
      <c r="L337" s="39"/>
      <c r="S337">
        <f>ROUND((Source!FX87/100)*((ROUND(Source!AF87*Source!I87, 2)+ROUND(Source!AE87*Source!I87, 2))), 2)</f>
        <v>2.94</v>
      </c>
      <c r="T337">
        <f>Source!X87</f>
        <v>51.77</v>
      </c>
      <c r="U337">
        <f>ROUND((Source!FY87/100)*((ROUND(Source!AF87*Source!I87, 2)+ROUND(Source!AE87*Source!I87, 2))), 2)</f>
        <v>2.0099999999999998</v>
      </c>
      <c r="V337">
        <f>Source!Y87</f>
        <v>35.44</v>
      </c>
    </row>
    <row r="338" spans="1:26" ht="14.4">
      <c r="A338" s="54"/>
      <c r="B338" s="55"/>
      <c r="C338" s="55" t="s">
        <v>1158</v>
      </c>
      <c r="D338" s="35"/>
      <c r="E338" s="10"/>
      <c r="F338" s="104">
        <f>Source!AO87</f>
        <v>3417.04</v>
      </c>
      <c r="G338" s="37" t="str">
        <f>Source!DG87</f>
        <v/>
      </c>
      <c r="H338" s="38">
        <f>ROUND(Source!AF87*Source!I87, 2)</f>
        <v>1.98</v>
      </c>
      <c r="I338" s="37"/>
      <c r="J338" s="37">
        <f>IF(Source!BA87&lt;&gt; 0, Source!BA87, 1)</f>
        <v>17.63</v>
      </c>
      <c r="K338" s="38">
        <f>Source!S87</f>
        <v>34.94</v>
      </c>
      <c r="L338" s="39"/>
      <c r="R338">
        <f>H338</f>
        <v>1.98</v>
      </c>
    </row>
    <row r="339" spans="1:26" ht="14.4">
      <c r="A339" s="54"/>
      <c r="B339" s="55"/>
      <c r="C339" s="55" t="s">
        <v>549</v>
      </c>
      <c r="D339" s="35"/>
      <c r="E339" s="10"/>
      <c r="F339" s="104">
        <f>Source!AM87</f>
        <v>4727.29</v>
      </c>
      <c r="G339" s="37" t="str">
        <f>Source!DE87</f>
        <v/>
      </c>
      <c r="H339" s="38">
        <f>ROUND(Source!AD87*Source!I87, 2)</f>
        <v>2.74</v>
      </c>
      <c r="I339" s="37"/>
      <c r="J339" s="37">
        <f>IF(Source!BB87&lt;&gt; 0, Source!BB87, 1)</f>
        <v>5.98</v>
      </c>
      <c r="K339" s="38">
        <f>Source!Q87</f>
        <v>16.399999999999999</v>
      </c>
      <c r="L339" s="39"/>
    </row>
    <row r="340" spans="1:26" ht="14.4">
      <c r="A340" s="54"/>
      <c r="B340" s="55"/>
      <c r="C340" s="55" t="s">
        <v>1164</v>
      </c>
      <c r="D340" s="35"/>
      <c r="E340" s="10"/>
      <c r="F340" s="104">
        <f>Source!AN87</f>
        <v>477.38</v>
      </c>
      <c r="G340" s="37" t="str">
        <f>Source!DF87</f>
        <v/>
      </c>
      <c r="H340" s="48">
        <f>ROUND(Source!AE87*Source!I87, 2)</f>
        <v>0.28000000000000003</v>
      </c>
      <c r="I340" s="37"/>
      <c r="J340" s="37">
        <f>IF(Source!BS87&lt;&gt; 0, Source!BS87, 1)</f>
        <v>17.63</v>
      </c>
      <c r="K340" s="48">
        <f>Source!R87</f>
        <v>4.88</v>
      </c>
      <c r="L340" s="39"/>
      <c r="R340">
        <f>H340</f>
        <v>0.28000000000000003</v>
      </c>
    </row>
    <row r="341" spans="1:26" ht="14.4">
      <c r="A341" s="54"/>
      <c r="B341" s="55"/>
      <c r="C341" s="55" t="s">
        <v>1165</v>
      </c>
      <c r="D341" s="35"/>
      <c r="E341" s="10"/>
      <c r="F341" s="104">
        <f>Source!AL87</f>
        <v>75109.22</v>
      </c>
      <c r="G341" s="37" t="str">
        <f>Source!DD87</f>
        <v/>
      </c>
      <c r="H341" s="38">
        <f>ROUND(Source!AC87*Source!I87, 2)</f>
        <v>43.56</v>
      </c>
      <c r="I341" s="37"/>
      <c r="J341" s="37">
        <f>IF(Source!BC87&lt;&gt; 0, Source!BC87, 1)</f>
        <v>5.08</v>
      </c>
      <c r="K341" s="38">
        <f>Source!P87</f>
        <v>221.3</v>
      </c>
      <c r="L341" s="39"/>
    </row>
    <row r="342" spans="1:26" ht="14.4">
      <c r="A342" s="54"/>
      <c r="B342" s="55"/>
      <c r="C342" s="55" t="s">
        <v>1159</v>
      </c>
      <c r="D342" s="35" t="s">
        <v>1160</v>
      </c>
      <c r="E342" s="10">
        <f>Source!BZ87</f>
        <v>130</v>
      </c>
      <c r="F342" s="105"/>
      <c r="G342" s="37"/>
      <c r="H342" s="38">
        <f>SUM(S337:S344)</f>
        <v>2.94</v>
      </c>
      <c r="I342" s="40"/>
      <c r="J342" s="33">
        <f>Source!AT87</f>
        <v>130</v>
      </c>
      <c r="K342" s="38">
        <f>SUM(T337:T344)</f>
        <v>51.77</v>
      </c>
      <c r="L342" s="39"/>
    </row>
    <row r="343" spans="1:26" ht="14.4">
      <c r="A343" s="54"/>
      <c r="B343" s="55"/>
      <c r="C343" s="55" t="s">
        <v>1161</v>
      </c>
      <c r="D343" s="35" t="s">
        <v>1160</v>
      </c>
      <c r="E343" s="10">
        <f>Source!CA87</f>
        <v>89</v>
      </c>
      <c r="F343" s="105"/>
      <c r="G343" s="37"/>
      <c r="H343" s="38">
        <f>SUM(U337:U344)</f>
        <v>2.0099999999999998</v>
      </c>
      <c r="I343" s="40"/>
      <c r="J343" s="33">
        <f>Source!AU87</f>
        <v>89</v>
      </c>
      <c r="K343" s="38">
        <f>SUM(V337:V344)</f>
        <v>35.44</v>
      </c>
      <c r="L343" s="39"/>
    </row>
    <row r="344" spans="1:26" ht="14.4">
      <c r="A344" s="56"/>
      <c r="B344" s="57"/>
      <c r="C344" s="57" t="s">
        <v>1162</v>
      </c>
      <c r="D344" s="41" t="s">
        <v>1163</v>
      </c>
      <c r="E344" s="42">
        <f>Source!AQ87</f>
        <v>353</v>
      </c>
      <c r="F344" s="106"/>
      <c r="G344" s="44" t="str">
        <f>Source!DI87</f>
        <v/>
      </c>
      <c r="H344" s="45"/>
      <c r="I344" s="44"/>
      <c r="J344" s="44"/>
      <c r="K344" s="45"/>
      <c r="L344" s="46">
        <f>Source!U87</f>
        <v>0.20474000000000001</v>
      </c>
    </row>
    <row r="345" spans="1:26" ht="13.8">
      <c r="G345" s="94">
        <f>H338+H339+H341+H342+H343</f>
        <v>53.23</v>
      </c>
      <c r="H345" s="94"/>
      <c r="J345" s="94">
        <f>K338+K339+K341+K342+K343</f>
        <v>359.84999999999997</v>
      </c>
      <c r="K345" s="94"/>
      <c r="L345" s="47">
        <f>Source!U87</f>
        <v>0.20474000000000001</v>
      </c>
      <c r="O345" s="27">
        <f>G345</f>
        <v>53.23</v>
      </c>
      <c r="P345" s="27">
        <f>J345</f>
        <v>359.84999999999997</v>
      </c>
      <c r="Q345" s="27">
        <f>L345</f>
        <v>0.20474000000000001</v>
      </c>
      <c r="W345">
        <f>IF(Source!BI87&lt;=1,H338+H339+H341+H342+H343, 0)</f>
        <v>53.23</v>
      </c>
      <c r="X345">
        <f>IF(Source!BI87=2,H338+H339+H341+H342+H343, 0)</f>
        <v>0</v>
      </c>
      <c r="Y345">
        <f>IF(Source!BI87=3,H338+H339+H341+H342+H343, 0)</f>
        <v>0</v>
      </c>
      <c r="Z345">
        <f>IF(Source!BI87=4,H338+H339+H341+H342+H343, 0)</f>
        <v>0</v>
      </c>
    </row>
    <row r="346" spans="1:26" ht="43.2">
      <c r="A346" s="54" t="str">
        <f>Source!E88</f>
        <v>57</v>
      </c>
      <c r="B346" s="55" t="str">
        <f>Source!F88</f>
        <v>09-06-001-2</v>
      </c>
      <c r="C346" s="55" t="str">
        <f>Source!G88</f>
        <v>Монтаж лотков, решеток, затворов из полосовой и тонколистовой стали</v>
      </c>
      <c r="D346" s="35" t="str">
        <f>Source!H88</f>
        <v>1 т конструкций</v>
      </c>
      <c r="E346" s="10">
        <f>Source!I88</f>
        <v>8.5699999999999995E-3</v>
      </c>
      <c r="F346" s="104">
        <f>Source!AL88+Source!AM88+Source!AO88</f>
        <v>619.79</v>
      </c>
      <c r="G346" s="37"/>
      <c r="H346" s="38"/>
      <c r="I346" s="37" t="str">
        <f>Source!BO88</f>
        <v>09-06-001-2</v>
      </c>
      <c r="J346" s="37"/>
      <c r="K346" s="38"/>
      <c r="L346" s="39"/>
      <c r="S346">
        <f>ROUND((Source!FX88/100)*((ROUND(Source!AF88*Source!I88, 2)+ROUND(Source!AE88*Source!I88, 2))), 2)</f>
        <v>3.13</v>
      </c>
      <c r="T346">
        <f>Source!X88</f>
        <v>55.21</v>
      </c>
      <c r="U346">
        <f>ROUND((Source!FY88/100)*((ROUND(Source!AF88*Source!I88, 2)+ROUND(Source!AE88*Source!I88, 2))), 2)</f>
        <v>2.96</v>
      </c>
      <c r="V346">
        <f>Source!Y88</f>
        <v>52.14</v>
      </c>
    </row>
    <row r="347" spans="1:26" ht="14.4">
      <c r="A347" s="54"/>
      <c r="B347" s="55"/>
      <c r="C347" s="55" t="s">
        <v>1158</v>
      </c>
      <c r="D347" s="35"/>
      <c r="E347" s="10"/>
      <c r="F347" s="104">
        <f>Source!AO88</f>
        <v>404.8</v>
      </c>
      <c r="G347" s="37" t="str">
        <f>Source!DG88</f>
        <v/>
      </c>
      <c r="H347" s="38">
        <f>ROUND(Source!AF88*Source!I88, 2)</f>
        <v>3.47</v>
      </c>
      <c r="I347" s="37"/>
      <c r="J347" s="37">
        <f>IF(Source!BA88&lt;&gt; 0, Source!BA88, 1)</f>
        <v>17.63</v>
      </c>
      <c r="K347" s="38">
        <f>Source!S88</f>
        <v>61.19</v>
      </c>
      <c r="L347" s="39"/>
      <c r="R347">
        <f>H347</f>
        <v>3.47</v>
      </c>
    </row>
    <row r="348" spans="1:26" ht="14.4">
      <c r="A348" s="54"/>
      <c r="B348" s="55"/>
      <c r="C348" s="55" t="s">
        <v>549</v>
      </c>
      <c r="D348" s="35"/>
      <c r="E348" s="10"/>
      <c r="F348" s="104">
        <f>Source!AM88</f>
        <v>132.66</v>
      </c>
      <c r="G348" s="37" t="str">
        <f>Source!DE88</f>
        <v/>
      </c>
      <c r="H348" s="38">
        <f>ROUND(Source!AD88*Source!I88, 2)</f>
        <v>1.1299999999999999</v>
      </c>
      <c r="I348" s="37"/>
      <c r="J348" s="37">
        <f>IF(Source!BB88&lt;&gt; 0, Source!BB88, 1)</f>
        <v>5.14</v>
      </c>
      <c r="K348" s="38">
        <f>Source!Q88</f>
        <v>5.81</v>
      </c>
      <c r="L348" s="39"/>
    </row>
    <row r="349" spans="1:26" ht="14.4">
      <c r="A349" s="54"/>
      <c r="B349" s="55"/>
      <c r="C349" s="55" t="s">
        <v>1164</v>
      </c>
      <c r="D349" s="35"/>
      <c r="E349" s="10"/>
      <c r="F349" s="104">
        <f>Source!AN88</f>
        <v>1.45</v>
      </c>
      <c r="G349" s="37" t="str">
        <f>Source!DF88</f>
        <v/>
      </c>
      <c r="H349" s="48">
        <f>ROUND(Source!AE88*Source!I88, 2)</f>
        <v>0.01</v>
      </c>
      <c r="I349" s="37"/>
      <c r="J349" s="37">
        <f>IF(Source!BS88&lt;&gt; 0, Source!BS88, 1)</f>
        <v>17.63</v>
      </c>
      <c r="K349" s="48">
        <f>Source!R88</f>
        <v>0.15</v>
      </c>
      <c r="L349" s="39"/>
      <c r="R349">
        <f>H349</f>
        <v>0.01</v>
      </c>
    </row>
    <row r="350" spans="1:26" ht="14.4">
      <c r="A350" s="54"/>
      <c r="B350" s="55"/>
      <c r="C350" s="55" t="s">
        <v>1165</v>
      </c>
      <c r="D350" s="35"/>
      <c r="E350" s="10"/>
      <c r="F350" s="104">
        <f>Source!AL88</f>
        <v>82.33</v>
      </c>
      <c r="G350" s="37" t="str">
        <f>Source!DD88</f>
        <v/>
      </c>
      <c r="H350" s="38">
        <f>ROUND(Source!AC88*Source!I88, 2)</f>
        <v>0.7</v>
      </c>
      <c r="I350" s="37"/>
      <c r="J350" s="37">
        <f>IF(Source!BC88&lt;&gt; 0, Source!BC88, 1)</f>
        <v>5.35</v>
      </c>
      <c r="K350" s="38">
        <f>Source!P88</f>
        <v>3.76</v>
      </c>
      <c r="L350" s="39"/>
    </row>
    <row r="351" spans="1:26" ht="14.4">
      <c r="A351" s="54"/>
      <c r="B351" s="55"/>
      <c r="C351" s="55" t="s">
        <v>1159</v>
      </c>
      <c r="D351" s="35" t="s">
        <v>1160</v>
      </c>
      <c r="E351" s="10">
        <f>Source!BZ88</f>
        <v>90</v>
      </c>
      <c r="F351" s="105"/>
      <c r="G351" s="37"/>
      <c r="H351" s="38">
        <f>SUM(S346:S354)</f>
        <v>3.13</v>
      </c>
      <c r="I351" s="40"/>
      <c r="J351" s="33">
        <f>Source!AT88</f>
        <v>90</v>
      </c>
      <c r="K351" s="38">
        <f>SUM(T346:T354)</f>
        <v>55.21</v>
      </c>
      <c r="L351" s="39"/>
    </row>
    <row r="352" spans="1:26" ht="14.4">
      <c r="A352" s="54"/>
      <c r="B352" s="55"/>
      <c r="C352" s="55" t="s">
        <v>1161</v>
      </c>
      <c r="D352" s="35" t="s">
        <v>1160</v>
      </c>
      <c r="E352" s="10">
        <f>Source!CA88</f>
        <v>85</v>
      </c>
      <c r="F352" s="105"/>
      <c r="G352" s="37"/>
      <c r="H352" s="38">
        <f>SUM(U346:U354)</f>
        <v>2.96</v>
      </c>
      <c r="I352" s="40"/>
      <c r="J352" s="33">
        <f>Source!AU88</f>
        <v>85</v>
      </c>
      <c r="K352" s="38">
        <f>SUM(V346:V354)</f>
        <v>52.14</v>
      </c>
      <c r="L352" s="39"/>
    </row>
    <row r="353" spans="1:26" ht="14.4">
      <c r="A353" s="54"/>
      <c r="B353" s="55"/>
      <c r="C353" s="55" t="s">
        <v>1162</v>
      </c>
      <c r="D353" s="35" t="s">
        <v>1163</v>
      </c>
      <c r="E353" s="10">
        <f>Source!AQ88</f>
        <v>50.79</v>
      </c>
      <c r="F353" s="104"/>
      <c r="G353" s="37" t="str">
        <f>Source!DI88</f>
        <v/>
      </c>
      <c r="H353" s="38"/>
      <c r="I353" s="37"/>
      <c r="J353" s="37"/>
      <c r="K353" s="38"/>
      <c r="L353" s="51">
        <f>Source!U88</f>
        <v>0.43527029999999994</v>
      </c>
    </row>
    <row r="354" spans="1:26" ht="14.4">
      <c r="A354" s="56" t="str">
        <f>Source!E89</f>
        <v>57,1</v>
      </c>
      <c r="B354" s="57" t="str">
        <f>Source!F89</f>
        <v>201-9002</v>
      </c>
      <c r="C354" s="57" t="str">
        <f>Source!G89</f>
        <v>Конструкции стальные</v>
      </c>
      <c r="D354" s="41" t="str">
        <f>Source!H89</f>
        <v>т</v>
      </c>
      <c r="E354" s="42">
        <f>Source!I89</f>
        <v>8.5699999999999995E-3</v>
      </c>
      <c r="F354" s="106">
        <f>Source!AL89+Source!AM89+Source!AO89</f>
        <v>0</v>
      </c>
      <c r="G354" s="52" t="s">
        <v>3</v>
      </c>
      <c r="H354" s="45">
        <f>ROUND(Source!AC89*Source!I89, 2)+ROUND(Source!AD89*Source!I89, 2)+ROUND(Source!AF89*Source!I89, 2)</f>
        <v>0</v>
      </c>
      <c r="I354" s="44"/>
      <c r="J354" s="44">
        <f>IF(Source!BC89&lt;&gt; 0, Source!BC89, 1)</f>
        <v>1</v>
      </c>
      <c r="K354" s="45">
        <f>Source!O89</f>
        <v>0</v>
      </c>
      <c r="L354" s="50"/>
      <c r="S354">
        <f>ROUND((Source!FX89/100)*((ROUND(Source!AF89*Source!I89, 2)+ROUND(Source!AE89*Source!I89, 2))), 2)</f>
        <v>0</v>
      </c>
      <c r="T354">
        <f>Source!X89</f>
        <v>0</v>
      </c>
      <c r="U354">
        <f>ROUND((Source!FY89/100)*((ROUND(Source!AF89*Source!I89, 2)+ROUND(Source!AE89*Source!I89, 2))), 2)</f>
        <v>0</v>
      </c>
      <c r="V354">
        <f>Source!Y89</f>
        <v>0</v>
      </c>
      <c r="W354">
        <f>IF(Source!BI89&lt;=1,H354, 0)</f>
        <v>0</v>
      </c>
      <c r="X354">
        <f>IF(Source!BI89=2,H354, 0)</f>
        <v>0</v>
      </c>
      <c r="Y354">
        <f>IF(Source!BI89=3,H354, 0)</f>
        <v>0</v>
      </c>
      <c r="Z354">
        <f>IF(Source!BI89=4,H354, 0)</f>
        <v>0</v>
      </c>
    </row>
    <row r="355" spans="1:26" ht="13.8">
      <c r="G355" s="94">
        <f>H347+H348+H350+H351+H352+SUM(H354:H354)</f>
        <v>11.39</v>
      </c>
      <c r="H355" s="94"/>
      <c r="J355" s="94">
        <f>K347+K348+K350+K351+K352+SUM(K354:K354)</f>
        <v>178.11</v>
      </c>
      <c r="K355" s="94"/>
      <c r="L355" s="47">
        <f>Source!U88</f>
        <v>0.43527029999999994</v>
      </c>
      <c r="O355" s="27">
        <f>G355</f>
        <v>11.39</v>
      </c>
      <c r="P355" s="27">
        <f>J355</f>
        <v>178.11</v>
      </c>
      <c r="Q355" s="27">
        <f>L355</f>
        <v>0.43527029999999994</v>
      </c>
      <c r="W355">
        <f>IF(Source!BI88&lt;=1,H347+H348+H350+H351+H352, 0)</f>
        <v>11.39</v>
      </c>
      <c r="X355">
        <f>IF(Source!BI88=2,H347+H348+H350+H351+H352, 0)</f>
        <v>0</v>
      </c>
      <c r="Y355">
        <f>IF(Source!BI88=3,H347+H348+H350+H351+H352, 0)</f>
        <v>0</v>
      </c>
      <c r="Z355">
        <f>IF(Source!BI88=4,H347+H348+H350+H351+H352, 0)</f>
        <v>0</v>
      </c>
    </row>
    <row r="356" spans="1:26" ht="41.4">
      <c r="A356" s="56" t="str">
        <f>Source!E90</f>
        <v>58</v>
      </c>
      <c r="B356" s="57" t="str">
        <f>Source!F90</f>
        <v>201-0851</v>
      </c>
      <c r="C356" s="57" t="str">
        <f>Source!G90</f>
        <v>Конструкции стальные индивидуальные листовые сварные из стали толщиной 3-10 мм массой 0,1-0,5 т</v>
      </c>
      <c r="D356" s="41" t="str">
        <f>Source!H90</f>
        <v>т</v>
      </c>
      <c r="E356" s="42">
        <f>Source!I90</f>
        <v>8.5699999999999995E-3</v>
      </c>
      <c r="F356" s="106">
        <f>Source!AL90</f>
        <v>10196.700000000001</v>
      </c>
      <c r="G356" s="44" t="str">
        <f>Source!DD90</f>
        <v/>
      </c>
      <c r="H356" s="45">
        <f>ROUND(Source!AC90*Source!I90, 2)</f>
        <v>87.39</v>
      </c>
      <c r="I356" s="44" t="str">
        <f>Source!BO90</f>
        <v>201-0851</v>
      </c>
      <c r="J356" s="44">
        <f>IF(Source!BC90&lt;&gt; 0, Source!BC90, 1)</f>
        <v>4.8099999999999996</v>
      </c>
      <c r="K356" s="45">
        <f>Source!P90</f>
        <v>420.34</v>
      </c>
      <c r="L356" s="50"/>
      <c r="S356">
        <f>ROUND((Source!FX90/100)*((ROUND(Source!AF90*Source!I90, 2)+ROUND(Source!AE90*Source!I90, 2))), 2)</f>
        <v>0</v>
      </c>
      <c r="T356">
        <f>Source!X90</f>
        <v>0</v>
      </c>
      <c r="U356">
        <f>ROUND((Source!FY90/100)*((ROUND(Source!AF90*Source!I90, 2)+ROUND(Source!AE90*Source!I90, 2))), 2)</f>
        <v>0</v>
      </c>
      <c r="V356">
        <f>Source!Y90</f>
        <v>0</v>
      </c>
    </row>
    <row r="357" spans="1:26" ht="13.8">
      <c r="G357" s="94">
        <f>H356</f>
        <v>87.39</v>
      </c>
      <c r="H357" s="94"/>
      <c r="J357" s="94">
        <f>K356</f>
        <v>420.34</v>
      </c>
      <c r="K357" s="94"/>
      <c r="L357" s="47">
        <f>Source!U90</f>
        <v>0</v>
      </c>
      <c r="O357" s="27">
        <f>G357</f>
        <v>87.39</v>
      </c>
      <c r="P357" s="27">
        <f>J357</f>
        <v>420.34</v>
      </c>
      <c r="Q357" s="27">
        <f>L357</f>
        <v>0</v>
      </c>
      <c r="W357">
        <f>IF(Source!BI90&lt;=1,H356, 0)</f>
        <v>87.39</v>
      </c>
      <c r="X357">
        <f>IF(Source!BI90=2,H356, 0)</f>
        <v>0</v>
      </c>
      <c r="Y357">
        <f>IF(Source!BI90=3,H356, 0)</f>
        <v>0</v>
      </c>
      <c r="Z357">
        <f>IF(Source!BI90=4,H356, 0)</f>
        <v>0</v>
      </c>
    </row>
    <row r="358" spans="1:26" ht="72">
      <c r="A358" s="54" t="str">
        <f>Source!E91</f>
        <v>59</v>
      </c>
      <c r="B358" s="55" t="str">
        <f>Source!F91</f>
        <v>22-05-003-1</v>
      </c>
      <c r="C358" s="55" t="str">
        <f>Source!G91</f>
        <v>Протаскивание в футляр стальных труб диаметром 100 мм</v>
      </c>
      <c r="D358" s="35" t="str">
        <f>Source!H91</f>
        <v>100 м трубы, уложенной в футляр</v>
      </c>
      <c r="E358" s="10">
        <f>Source!I91</f>
        <v>5.7999999999999996E-3</v>
      </c>
      <c r="F358" s="104">
        <f>Source!AL91+Source!AM91+Source!AO91</f>
        <v>1715.53</v>
      </c>
      <c r="G358" s="37"/>
      <c r="H358" s="38"/>
      <c r="I358" s="37" t="str">
        <f>Source!BO91</f>
        <v>22-05-003-1</v>
      </c>
      <c r="J358" s="37"/>
      <c r="K358" s="38"/>
      <c r="L358" s="39"/>
      <c r="S358">
        <f>ROUND((Source!FX91/100)*((ROUND(Source!AF91*Source!I91, 2)+ROUND(Source!AE91*Source!I91, 2))), 2)</f>
        <v>5.72</v>
      </c>
      <c r="T358">
        <f>Source!X91</f>
        <v>100.89</v>
      </c>
      <c r="U358">
        <f>ROUND((Source!FY91/100)*((ROUND(Source!AF91*Source!I91, 2)+ROUND(Source!AE91*Source!I91, 2))), 2)</f>
        <v>3.92</v>
      </c>
      <c r="V358">
        <f>Source!Y91</f>
        <v>69.069999999999993</v>
      </c>
    </row>
    <row r="359" spans="1:26" ht="14.4">
      <c r="A359" s="54"/>
      <c r="B359" s="55"/>
      <c r="C359" s="55" t="s">
        <v>1158</v>
      </c>
      <c r="D359" s="35"/>
      <c r="E359" s="10"/>
      <c r="F359" s="104">
        <f>Source!AO91</f>
        <v>758.76</v>
      </c>
      <c r="G359" s="37" t="str">
        <f>Source!DG91</f>
        <v/>
      </c>
      <c r="H359" s="38">
        <f>ROUND(Source!AF91*Source!I91, 2)</f>
        <v>4.4000000000000004</v>
      </c>
      <c r="I359" s="37"/>
      <c r="J359" s="37">
        <f>IF(Source!BA91&lt;&gt; 0, Source!BA91, 1)</f>
        <v>17.63</v>
      </c>
      <c r="K359" s="38">
        <f>Source!S91</f>
        <v>77.61</v>
      </c>
      <c r="L359" s="39"/>
      <c r="R359">
        <f>H359</f>
        <v>4.4000000000000004</v>
      </c>
    </row>
    <row r="360" spans="1:26" ht="14.4">
      <c r="A360" s="54"/>
      <c r="B360" s="55"/>
      <c r="C360" s="55" t="s">
        <v>549</v>
      </c>
      <c r="D360" s="35"/>
      <c r="E360" s="10"/>
      <c r="F360" s="104">
        <f>Source!AM91</f>
        <v>36.979999999999997</v>
      </c>
      <c r="G360" s="37" t="str">
        <f>Source!DE91</f>
        <v/>
      </c>
      <c r="H360" s="38">
        <f>ROUND(Source!AD91*Source!I91, 2)</f>
        <v>0.21</v>
      </c>
      <c r="I360" s="37"/>
      <c r="J360" s="37">
        <f>IF(Source!BB91&lt;&gt; 0, Source!BB91, 1)</f>
        <v>6.31</v>
      </c>
      <c r="K360" s="38">
        <f>Source!Q91</f>
        <v>1.35</v>
      </c>
      <c r="L360" s="39"/>
    </row>
    <row r="361" spans="1:26" ht="14.4">
      <c r="A361" s="54"/>
      <c r="B361" s="55"/>
      <c r="C361" s="55" t="s">
        <v>1165</v>
      </c>
      <c r="D361" s="35"/>
      <c r="E361" s="10"/>
      <c r="F361" s="104">
        <f>Source!AL91</f>
        <v>919.79</v>
      </c>
      <c r="G361" s="37" t="str">
        <f>Source!DD91</f>
        <v/>
      </c>
      <c r="H361" s="38">
        <f>ROUND(Source!AC91*Source!I91, 2)</f>
        <v>5.34</v>
      </c>
      <c r="I361" s="37"/>
      <c r="J361" s="37">
        <f>IF(Source!BC91&lt;&gt; 0, Source!BC91, 1)</f>
        <v>4.16</v>
      </c>
      <c r="K361" s="38">
        <f>Source!P91</f>
        <v>22.2</v>
      </c>
      <c r="L361" s="39"/>
    </row>
    <row r="362" spans="1:26" ht="14.4">
      <c r="A362" s="54"/>
      <c r="B362" s="55"/>
      <c r="C362" s="55" t="s">
        <v>1159</v>
      </c>
      <c r="D362" s="35" t="s">
        <v>1160</v>
      </c>
      <c r="E362" s="10">
        <f>Source!BZ91</f>
        <v>130</v>
      </c>
      <c r="F362" s="105"/>
      <c r="G362" s="37"/>
      <c r="H362" s="38">
        <f>SUM(S358:S364)</f>
        <v>5.72</v>
      </c>
      <c r="I362" s="40"/>
      <c r="J362" s="33">
        <f>Source!AT91</f>
        <v>130</v>
      </c>
      <c r="K362" s="38">
        <f>SUM(T358:T364)</f>
        <v>100.89</v>
      </c>
      <c r="L362" s="39"/>
    </row>
    <row r="363" spans="1:26" ht="14.4">
      <c r="A363" s="54"/>
      <c r="B363" s="55"/>
      <c r="C363" s="55" t="s">
        <v>1161</v>
      </c>
      <c r="D363" s="35" t="s">
        <v>1160</v>
      </c>
      <c r="E363" s="10">
        <f>Source!CA91</f>
        <v>89</v>
      </c>
      <c r="F363" s="105"/>
      <c r="G363" s="37"/>
      <c r="H363" s="38">
        <f>SUM(U358:U364)</f>
        <v>3.92</v>
      </c>
      <c r="I363" s="40"/>
      <c r="J363" s="33">
        <f>Source!AU91</f>
        <v>89</v>
      </c>
      <c r="K363" s="38">
        <f>SUM(V358:V364)</f>
        <v>69.069999999999993</v>
      </c>
      <c r="L363" s="39"/>
    </row>
    <row r="364" spans="1:26" ht="14.4">
      <c r="A364" s="56"/>
      <c r="B364" s="57"/>
      <c r="C364" s="57" t="s">
        <v>1162</v>
      </c>
      <c r="D364" s="41" t="s">
        <v>1163</v>
      </c>
      <c r="E364" s="42">
        <f>Source!AQ91</f>
        <v>84.4</v>
      </c>
      <c r="F364" s="106"/>
      <c r="G364" s="44" t="str">
        <f>Source!DI91</f>
        <v/>
      </c>
      <c r="H364" s="45"/>
      <c r="I364" s="44"/>
      <c r="J364" s="44"/>
      <c r="K364" s="45"/>
      <c r="L364" s="46">
        <f>Source!U91</f>
        <v>0.48952000000000001</v>
      </c>
    </row>
    <row r="365" spans="1:26" ht="13.8">
      <c r="G365" s="94">
        <f>H359+H360+H361+H362+H363</f>
        <v>19.589999999999996</v>
      </c>
      <c r="H365" s="94"/>
      <c r="J365" s="94">
        <f>K359+K360+K361+K362+K363</f>
        <v>271.12</v>
      </c>
      <c r="K365" s="94"/>
      <c r="L365" s="47">
        <f>Source!U91</f>
        <v>0.48952000000000001</v>
      </c>
      <c r="O365" s="27">
        <f>G365</f>
        <v>19.589999999999996</v>
      </c>
      <c r="P365" s="27">
        <f>J365</f>
        <v>271.12</v>
      </c>
      <c r="Q365" s="27">
        <f>L365</f>
        <v>0.48952000000000001</v>
      </c>
      <c r="W365">
        <f>IF(Source!BI91&lt;=1,H359+H360+H361+H362+H363, 0)</f>
        <v>19.589999999999996</v>
      </c>
      <c r="X365">
        <f>IF(Source!BI91=2,H359+H360+H361+H362+H363, 0)</f>
        <v>0</v>
      </c>
      <c r="Y365">
        <f>IF(Source!BI91=3,H359+H360+H361+H362+H363, 0)</f>
        <v>0</v>
      </c>
      <c r="Z365">
        <f>IF(Source!BI91=4,H359+H360+H361+H362+H363, 0)</f>
        <v>0</v>
      </c>
    </row>
    <row r="366" spans="1:26" ht="27.6">
      <c r="A366" s="54" t="str">
        <f>Source!E92</f>
        <v>60</v>
      </c>
      <c r="B366" s="55" t="str">
        <f>Source!F92</f>
        <v>22-05-004-1</v>
      </c>
      <c r="C366" s="55" t="str">
        <f>Source!G92</f>
        <v>Заделка битумом и прядью концов футляра диаметром 400 мм</v>
      </c>
      <c r="D366" s="35" t="str">
        <f>Source!H92</f>
        <v>1 футляр</v>
      </c>
      <c r="E366" s="10">
        <f>Source!I92</f>
        <v>1</v>
      </c>
      <c r="F366" s="104">
        <f>Source!AL92+Source!AM92+Source!AO92</f>
        <v>224.42</v>
      </c>
      <c r="G366" s="37"/>
      <c r="H366" s="38"/>
      <c r="I366" s="37" t="str">
        <f>Source!BO92</f>
        <v>22-05-004-1</v>
      </c>
      <c r="J366" s="37"/>
      <c r="K366" s="38"/>
      <c r="L366" s="39"/>
      <c r="S366">
        <f>ROUND((Source!FX92/100)*((ROUND(Source!AF92*Source!I92, 2)+ROUND(Source!AE92*Source!I92, 2))), 2)</f>
        <v>7.8</v>
      </c>
      <c r="T366">
        <f>Source!X92</f>
        <v>137.51</v>
      </c>
      <c r="U366">
        <f>ROUND((Source!FY92/100)*((ROUND(Source!AF92*Source!I92, 2)+ROUND(Source!AE92*Source!I92, 2))), 2)</f>
        <v>5.34</v>
      </c>
      <c r="V366">
        <f>Source!Y92</f>
        <v>94.14</v>
      </c>
    </row>
    <row r="367" spans="1:26" ht="14.4">
      <c r="A367" s="54"/>
      <c r="B367" s="55"/>
      <c r="C367" s="55" t="s">
        <v>1158</v>
      </c>
      <c r="D367" s="35"/>
      <c r="E367" s="10"/>
      <c r="F367" s="104">
        <f>Source!AO92</f>
        <v>24.22</v>
      </c>
      <c r="G367" s="37" t="str">
        <f>Source!DG92</f>
        <v>)*0,25</v>
      </c>
      <c r="H367" s="38">
        <f>ROUND(Source!AF92*Source!I92, 2)</f>
        <v>6</v>
      </c>
      <c r="I367" s="37"/>
      <c r="J367" s="37">
        <f>IF(Source!BA92&lt;&gt; 0, Source!BA92, 1)</f>
        <v>17.63</v>
      </c>
      <c r="K367" s="38">
        <f>Source!S92</f>
        <v>105.78</v>
      </c>
      <c r="L367" s="39"/>
      <c r="R367">
        <f>H367</f>
        <v>6</v>
      </c>
    </row>
    <row r="368" spans="1:26" ht="14.4">
      <c r="A368" s="54"/>
      <c r="B368" s="55"/>
      <c r="C368" s="55" t="s">
        <v>549</v>
      </c>
      <c r="D368" s="35"/>
      <c r="E368" s="10"/>
      <c r="F368" s="104">
        <f>Source!AM92</f>
        <v>48.48</v>
      </c>
      <c r="G368" s="37" t="str">
        <f>Source!DE92</f>
        <v>)*0,25</v>
      </c>
      <c r="H368" s="38">
        <f>ROUND(Source!AD92*Source!I92, 2)</f>
        <v>12</v>
      </c>
      <c r="I368" s="37"/>
      <c r="J368" s="37">
        <f>IF(Source!BB92&lt;&gt; 0, Source!BB92, 1)</f>
        <v>4.71</v>
      </c>
      <c r="K368" s="38">
        <f>Source!Q92</f>
        <v>56.52</v>
      </c>
      <c r="L368" s="39"/>
    </row>
    <row r="369" spans="1:26" ht="14.4">
      <c r="A369" s="54"/>
      <c r="B369" s="55"/>
      <c r="C369" s="55" t="s">
        <v>1165</v>
      </c>
      <c r="D369" s="35"/>
      <c r="E369" s="10"/>
      <c r="F369" s="104">
        <f>Source!AL92</f>
        <v>151.72</v>
      </c>
      <c r="G369" s="37" t="str">
        <f>Source!DD92</f>
        <v>)*0,25</v>
      </c>
      <c r="H369" s="38">
        <f>ROUND(Source!AC92*Source!I92, 2)</f>
        <v>38</v>
      </c>
      <c r="I369" s="37"/>
      <c r="J369" s="37">
        <f>IF(Source!BC92&lt;&gt; 0, Source!BC92, 1)</f>
        <v>3.95</v>
      </c>
      <c r="K369" s="38">
        <f>Source!P92</f>
        <v>150.1</v>
      </c>
      <c r="L369" s="39"/>
    </row>
    <row r="370" spans="1:26" ht="14.4">
      <c r="A370" s="54"/>
      <c r="B370" s="55"/>
      <c r="C370" s="55" t="s">
        <v>1159</v>
      </c>
      <c r="D370" s="35" t="s">
        <v>1160</v>
      </c>
      <c r="E370" s="10">
        <f>Source!BZ92</f>
        <v>130</v>
      </c>
      <c r="F370" s="105"/>
      <c r="G370" s="37"/>
      <c r="H370" s="38">
        <f>SUM(S366:S372)</f>
        <v>7.8</v>
      </c>
      <c r="I370" s="40"/>
      <c r="J370" s="33">
        <f>Source!AT92</f>
        <v>130</v>
      </c>
      <c r="K370" s="38">
        <f>SUM(T366:T372)</f>
        <v>137.51</v>
      </c>
      <c r="L370" s="39"/>
    </row>
    <row r="371" spans="1:26" ht="14.4">
      <c r="A371" s="54"/>
      <c r="B371" s="55"/>
      <c r="C371" s="55" t="s">
        <v>1161</v>
      </c>
      <c r="D371" s="35" t="s">
        <v>1160</v>
      </c>
      <c r="E371" s="10">
        <f>Source!CA92</f>
        <v>89</v>
      </c>
      <c r="F371" s="105"/>
      <c r="G371" s="37"/>
      <c r="H371" s="38">
        <f>SUM(U366:U372)</f>
        <v>5.34</v>
      </c>
      <c r="I371" s="40"/>
      <c r="J371" s="33">
        <f>Source!AU92</f>
        <v>89</v>
      </c>
      <c r="K371" s="38">
        <f>SUM(V366:V372)</f>
        <v>94.14</v>
      </c>
      <c r="L371" s="39"/>
    </row>
    <row r="372" spans="1:26" ht="14.4">
      <c r="A372" s="56"/>
      <c r="B372" s="57"/>
      <c r="C372" s="57" t="s">
        <v>1162</v>
      </c>
      <c r="D372" s="41" t="s">
        <v>1163</v>
      </c>
      <c r="E372" s="42">
        <f>Source!AQ92</f>
        <v>2.89</v>
      </c>
      <c r="F372" s="106"/>
      <c r="G372" s="44" t="str">
        <f>Source!DI92</f>
        <v>)*0,25</v>
      </c>
      <c r="H372" s="45"/>
      <c r="I372" s="44"/>
      <c r="J372" s="44"/>
      <c r="K372" s="45"/>
      <c r="L372" s="46">
        <f>Source!U92</f>
        <v>0.72250000000000003</v>
      </c>
    </row>
    <row r="373" spans="1:26" ht="13.8">
      <c r="G373" s="94">
        <f>H367+H368+H369+H370+H371</f>
        <v>69.14</v>
      </c>
      <c r="H373" s="94"/>
      <c r="J373" s="94">
        <f>K367+K368+K369+K370+K371</f>
        <v>544.04999999999995</v>
      </c>
      <c r="K373" s="94"/>
      <c r="L373" s="47">
        <f>Source!U92</f>
        <v>0.72250000000000003</v>
      </c>
      <c r="O373" s="27">
        <f>G373</f>
        <v>69.14</v>
      </c>
      <c r="P373" s="27">
        <f>J373</f>
        <v>544.04999999999995</v>
      </c>
      <c r="Q373" s="27">
        <f>L373</f>
        <v>0.72250000000000003</v>
      </c>
      <c r="W373">
        <f>IF(Source!BI92&lt;=1,H367+H368+H369+H370+H371, 0)</f>
        <v>69.14</v>
      </c>
      <c r="X373">
        <f>IF(Source!BI92=2,H367+H368+H369+H370+H371, 0)</f>
        <v>0</v>
      </c>
      <c r="Y373">
        <f>IF(Source!BI92=3,H367+H368+H369+H370+H371, 0)</f>
        <v>0</v>
      </c>
      <c r="Z373">
        <f>IF(Source!BI92=4,H367+H368+H369+H370+H371, 0)</f>
        <v>0</v>
      </c>
    </row>
    <row r="374" spans="1:26" ht="41.4">
      <c r="A374" s="54" t="str">
        <f>Source!E94</f>
        <v>61</v>
      </c>
      <c r="B374" s="55" t="str">
        <f>Source!F94</f>
        <v>24-02-005-3</v>
      </c>
      <c r="C374" s="55" t="str">
        <f>Source!G94</f>
        <v>Установка отвода на газопроводе из полиэтиленовых труб в горизонтальной плоскости, диаметр отвода 110 мм</v>
      </c>
      <c r="D374" s="35" t="str">
        <f>Source!H94</f>
        <v>1 отвод</v>
      </c>
      <c r="E374" s="10">
        <f>Source!I94</f>
        <v>1</v>
      </c>
      <c r="F374" s="104">
        <f>Source!AL94+Source!AM94+Source!AO94</f>
        <v>358.64</v>
      </c>
      <c r="G374" s="37"/>
      <c r="H374" s="38"/>
      <c r="I374" s="37" t="str">
        <f>Source!BO94</f>
        <v>24-02-005-3</v>
      </c>
      <c r="J374" s="37"/>
      <c r="K374" s="38"/>
      <c r="L374" s="39"/>
      <c r="S374">
        <f>ROUND((Source!FX94/100)*((ROUND(Source!AF94*Source!I94, 2)+ROUND(Source!AE94*Source!I94, 2))), 2)</f>
        <v>26</v>
      </c>
      <c r="T374">
        <f>Source!X94</f>
        <v>458.38</v>
      </c>
      <c r="U374">
        <f>ROUND((Source!FY94/100)*((ROUND(Source!AF94*Source!I94, 2)+ROUND(Source!AE94*Source!I94, 2))), 2)</f>
        <v>17.8</v>
      </c>
      <c r="V374">
        <f>Source!Y94</f>
        <v>313.81</v>
      </c>
    </row>
    <row r="375" spans="1:26" ht="14.4">
      <c r="A375" s="54"/>
      <c r="B375" s="55"/>
      <c r="C375" s="55" t="s">
        <v>1158</v>
      </c>
      <c r="D375" s="35"/>
      <c r="E375" s="10"/>
      <c r="F375" s="104">
        <f>Source!AO94</f>
        <v>19.68</v>
      </c>
      <c r="G375" s="37" t="str">
        <f>Source!DG94</f>
        <v/>
      </c>
      <c r="H375" s="38">
        <f>ROUND(Source!AF94*Source!I94, 2)</f>
        <v>20</v>
      </c>
      <c r="I375" s="37"/>
      <c r="J375" s="37">
        <f>IF(Source!BA94&lt;&gt; 0, Source!BA94, 1)</f>
        <v>17.63</v>
      </c>
      <c r="K375" s="38">
        <f>Source!S94</f>
        <v>352.6</v>
      </c>
      <c r="L375" s="39"/>
      <c r="R375">
        <f>H375</f>
        <v>20</v>
      </c>
    </row>
    <row r="376" spans="1:26" ht="14.4">
      <c r="A376" s="54"/>
      <c r="B376" s="55"/>
      <c r="C376" s="55" t="s">
        <v>549</v>
      </c>
      <c r="D376" s="35"/>
      <c r="E376" s="10"/>
      <c r="F376" s="104">
        <f>Source!AM94</f>
        <v>42.12</v>
      </c>
      <c r="G376" s="37" t="str">
        <f>Source!DE94</f>
        <v/>
      </c>
      <c r="H376" s="38">
        <f>ROUND(Source!AD94*Source!I94, 2)</f>
        <v>42</v>
      </c>
      <c r="I376" s="37"/>
      <c r="J376" s="37">
        <f>IF(Source!BB94&lt;&gt; 0, Source!BB94, 1)</f>
        <v>2.14</v>
      </c>
      <c r="K376" s="38">
        <f>Source!Q94</f>
        <v>89.88</v>
      </c>
      <c r="L376" s="39"/>
    </row>
    <row r="377" spans="1:26" ht="14.4">
      <c r="A377" s="54"/>
      <c r="B377" s="55"/>
      <c r="C377" s="55" t="s">
        <v>1165</v>
      </c>
      <c r="D377" s="35"/>
      <c r="E377" s="10"/>
      <c r="F377" s="104">
        <f>Source!AL94</f>
        <v>296.83999999999997</v>
      </c>
      <c r="G377" s="37" t="str">
        <f>Source!DD94</f>
        <v/>
      </c>
      <c r="H377" s="38">
        <f>ROUND(Source!AC94*Source!I94, 2)</f>
        <v>297</v>
      </c>
      <c r="I377" s="37"/>
      <c r="J377" s="37">
        <f>IF(Source!BC94&lt;&gt; 0, Source!BC94, 1)</f>
        <v>2.33</v>
      </c>
      <c r="K377" s="38">
        <f>Source!P94</f>
        <v>692.01</v>
      </c>
      <c r="L377" s="39"/>
    </row>
    <row r="378" spans="1:26" ht="14.4">
      <c r="A378" s="54"/>
      <c r="B378" s="55"/>
      <c r="C378" s="55" t="s">
        <v>1159</v>
      </c>
      <c r="D378" s="35" t="s">
        <v>1160</v>
      </c>
      <c r="E378" s="10">
        <f>Source!BZ94</f>
        <v>130</v>
      </c>
      <c r="F378" s="105"/>
      <c r="G378" s="37"/>
      <c r="H378" s="38">
        <f>SUM(S374:S381)</f>
        <v>26</v>
      </c>
      <c r="I378" s="40"/>
      <c r="J378" s="33">
        <f>Source!AT94</f>
        <v>130</v>
      </c>
      <c r="K378" s="38">
        <f>SUM(T374:T381)</f>
        <v>458.38</v>
      </c>
      <c r="L378" s="39"/>
    </row>
    <row r="379" spans="1:26" ht="14.4">
      <c r="A379" s="54"/>
      <c r="B379" s="55"/>
      <c r="C379" s="55" t="s">
        <v>1161</v>
      </c>
      <c r="D379" s="35" t="s">
        <v>1160</v>
      </c>
      <c r="E379" s="10">
        <f>Source!CA94</f>
        <v>89</v>
      </c>
      <c r="F379" s="105"/>
      <c r="G379" s="37"/>
      <c r="H379" s="38">
        <f>SUM(U374:U381)</f>
        <v>17.8</v>
      </c>
      <c r="I379" s="40"/>
      <c r="J379" s="33">
        <f>Source!AU94</f>
        <v>89</v>
      </c>
      <c r="K379" s="38">
        <f>SUM(V374:V381)</f>
        <v>313.81</v>
      </c>
      <c r="L379" s="39"/>
    </row>
    <row r="380" spans="1:26" ht="14.4">
      <c r="A380" s="54"/>
      <c r="B380" s="55"/>
      <c r="C380" s="55" t="s">
        <v>1162</v>
      </c>
      <c r="D380" s="35" t="s">
        <v>1163</v>
      </c>
      <c r="E380" s="10">
        <f>Source!AQ94</f>
        <v>1.9</v>
      </c>
      <c r="F380" s="104"/>
      <c r="G380" s="37" t="str">
        <f>Source!DI94</f>
        <v/>
      </c>
      <c r="H380" s="38"/>
      <c r="I380" s="37"/>
      <c r="J380" s="37"/>
      <c r="K380" s="38"/>
      <c r="L380" s="51">
        <f>Source!U94</f>
        <v>1.9</v>
      </c>
    </row>
    <row r="381" spans="1:26" ht="41.4">
      <c r="A381" s="56" t="str">
        <f>Source!E95</f>
        <v>61,1</v>
      </c>
      <c r="B381" s="57" t="str">
        <f>Source!F95</f>
        <v>507-9502</v>
      </c>
      <c r="C381" s="57" t="str">
        <f>Source!G95</f>
        <v>Детали соединительные из полиэтилена с удлиненными хвостовиками (тройники, отводы, переходники, заглушки)</v>
      </c>
      <c r="D381" s="41" t="str">
        <f>Source!H95</f>
        <v>шт.</v>
      </c>
      <c r="E381" s="42">
        <f>Source!I95</f>
        <v>1</v>
      </c>
      <c r="F381" s="106">
        <f>Source!AL95+Source!AM95+Source!AO95</f>
        <v>0</v>
      </c>
      <c r="G381" s="52" t="s">
        <v>3</v>
      </c>
      <c r="H381" s="45">
        <f>ROUND(Source!AC95*Source!I95, 2)+ROUND(Source!AD95*Source!I95, 2)+ROUND(Source!AF95*Source!I95, 2)</f>
        <v>0</v>
      </c>
      <c r="I381" s="44"/>
      <c r="J381" s="44">
        <f>IF(Source!BC95&lt;&gt; 0, Source!BC95, 1)</f>
        <v>1</v>
      </c>
      <c r="K381" s="45">
        <f>Source!O95</f>
        <v>0</v>
      </c>
      <c r="L381" s="50"/>
      <c r="S381">
        <f>ROUND((Source!FX95/100)*((ROUND(Source!AF95*Source!I95, 2)+ROUND(Source!AE95*Source!I95, 2))), 2)</f>
        <v>0</v>
      </c>
      <c r="T381">
        <f>Source!X95</f>
        <v>0</v>
      </c>
      <c r="U381">
        <f>ROUND((Source!FY95/100)*((ROUND(Source!AF95*Source!I95, 2)+ROUND(Source!AE95*Source!I95, 2))), 2)</f>
        <v>0</v>
      </c>
      <c r="V381">
        <f>Source!Y95</f>
        <v>0</v>
      </c>
      <c r="W381">
        <f>IF(Source!BI95&lt;=1,H381, 0)</f>
        <v>0</v>
      </c>
      <c r="X381">
        <f>IF(Source!BI95=2,H381, 0)</f>
        <v>0</v>
      </c>
      <c r="Y381">
        <f>IF(Source!BI95=3,H381, 0)</f>
        <v>0</v>
      </c>
      <c r="Z381">
        <f>IF(Source!BI95=4,H381, 0)</f>
        <v>0</v>
      </c>
    </row>
    <row r="382" spans="1:26" ht="13.8">
      <c r="G382" s="94">
        <f>H375+H376+H377+H378+H379+SUM(H381:H381)</f>
        <v>402.8</v>
      </c>
      <c r="H382" s="94"/>
      <c r="J382" s="94">
        <f>K375+K376+K377+K378+K379+SUM(K381:K381)</f>
        <v>1906.6799999999998</v>
      </c>
      <c r="K382" s="94"/>
      <c r="L382" s="47">
        <f>Source!U94</f>
        <v>1.9</v>
      </c>
      <c r="O382" s="27">
        <f>G382</f>
        <v>402.8</v>
      </c>
      <c r="P382" s="27">
        <f>J382</f>
        <v>1906.6799999999998</v>
      </c>
      <c r="Q382" s="27">
        <f>L382</f>
        <v>1.9</v>
      </c>
      <c r="W382">
        <f>IF(Source!BI94&lt;=1,H375+H376+H377+H378+H379, 0)</f>
        <v>402.8</v>
      </c>
      <c r="X382">
        <f>IF(Source!BI94=2,H375+H376+H377+H378+H379, 0)</f>
        <v>0</v>
      </c>
      <c r="Y382">
        <f>IF(Source!BI94=3,H375+H376+H377+H378+H379, 0)</f>
        <v>0</v>
      </c>
      <c r="Z382">
        <f>IF(Source!BI94=4,H375+H376+H377+H378+H379, 0)</f>
        <v>0</v>
      </c>
    </row>
    <row r="383" spans="1:26" ht="41.4">
      <c r="A383" s="56" t="str">
        <f>Source!E96</f>
        <v>62</v>
      </c>
      <c r="B383" s="57" t="str">
        <f>Source!F96</f>
        <v>507-0761</v>
      </c>
      <c r="C383" s="57" t="str">
        <f>Source!G96</f>
        <v>Неразъемное соединение «полиэтилен-сталь» SDR 11 110х10,0/СТ108 (ТУ2248-025-00203536-96)</v>
      </c>
      <c r="D383" s="41" t="str">
        <f>Source!H96</f>
        <v>шт.</v>
      </c>
      <c r="E383" s="42">
        <f>Source!I96</f>
        <v>1</v>
      </c>
      <c r="F383" s="106">
        <f>Source!AL96</f>
        <v>772.52</v>
      </c>
      <c r="G383" s="44" t="str">
        <f>Source!DD96</f>
        <v/>
      </c>
      <c r="H383" s="45">
        <f>ROUND(Source!AC96*Source!I96, 2)</f>
        <v>773</v>
      </c>
      <c r="I383" s="44" t="str">
        <f>Source!BO96</f>
        <v>507-0761</v>
      </c>
      <c r="J383" s="44">
        <f>IF(Source!BC96&lt;&gt; 0, Source!BC96, 1)</f>
        <v>1.44</v>
      </c>
      <c r="K383" s="45">
        <f>Source!P96</f>
        <v>1113.1199999999999</v>
      </c>
      <c r="L383" s="50"/>
      <c r="S383">
        <f>ROUND((Source!FX96/100)*((ROUND(Source!AF96*Source!I96, 2)+ROUND(Source!AE96*Source!I96, 2))), 2)</f>
        <v>0</v>
      </c>
      <c r="T383">
        <f>Source!X96</f>
        <v>0</v>
      </c>
      <c r="U383">
        <f>ROUND((Source!FY96/100)*((ROUND(Source!AF96*Source!I96, 2)+ROUND(Source!AE96*Source!I96, 2))), 2)</f>
        <v>0</v>
      </c>
      <c r="V383">
        <f>Source!Y96</f>
        <v>0</v>
      </c>
    </row>
    <row r="384" spans="1:26" ht="13.8">
      <c r="G384" s="94">
        <f>H383</f>
        <v>773</v>
      </c>
      <c r="H384" s="94"/>
      <c r="J384" s="94">
        <f>K383</f>
        <v>1113.1199999999999</v>
      </c>
      <c r="K384" s="94"/>
      <c r="L384" s="47">
        <f>Source!U96</f>
        <v>0</v>
      </c>
      <c r="O384" s="27">
        <f>G384</f>
        <v>773</v>
      </c>
      <c r="P384" s="27">
        <f>J384</f>
        <v>1113.1199999999999</v>
      </c>
      <c r="Q384" s="27">
        <f>L384</f>
        <v>0</v>
      </c>
      <c r="W384">
        <f>IF(Source!BI96&lt;=1,H383, 0)</f>
        <v>0</v>
      </c>
      <c r="X384">
        <f>IF(Source!BI96=2,H383, 0)</f>
        <v>773</v>
      </c>
      <c r="Y384">
        <f>IF(Source!BI96=3,H383, 0)</f>
        <v>0</v>
      </c>
      <c r="Z384">
        <f>IF(Source!BI96=4,H383, 0)</f>
        <v>0</v>
      </c>
    </row>
    <row r="385" spans="1:26" ht="43.2">
      <c r="A385" s="54" t="str">
        <f>Source!E97</f>
        <v>63</v>
      </c>
      <c r="B385" s="55" t="str">
        <f>Source!F97</f>
        <v>22-01-011-6</v>
      </c>
      <c r="C385" s="55" t="str">
        <f>Source!G97</f>
        <v>Укладка стальных водопроводных труб с гидравлическим испытанием диаметром 200 мм</v>
      </c>
      <c r="D385" s="35" t="str">
        <f>Source!H97</f>
        <v>1 км трубопровода</v>
      </c>
      <c r="E385" s="10">
        <f>Source!I97</f>
        <v>5.8E-4</v>
      </c>
      <c r="F385" s="104">
        <f>Source!AL97+Source!AM97+Source!AO97</f>
        <v>240722.74</v>
      </c>
      <c r="G385" s="37"/>
      <c r="H385" s="38"/>
      <c r="I385" s="37" t="str">
        <f>Source!BO97</f>
        <v>22-01-011-6</v>
      </c>
      <c r="J385" s="37"/>
      <c r="K385" s="38"/>
      <c r="L385" s="39"/>
      <c r="S385">
        <f>ROUND((Source!FX97/100)*((ROUND(Source!AF97*Source!I97, 2)+ROUND(Source!AE97*Source!I97, 2))), 2)</f>
        <v>4.6500000000000004</v>
      </c>
      <c r="T385">
        <f>Source!X97</f>
        <v>82.02</v>
      </c>
      <c r="U385">
        <f>ROUND((Source!FY97/100)*((ROUND(Source!AF97*Source!I97, 2)+ROUND(Source!AE97*Source!I97, 2))), 2)</f>
        <v>3.19</v>
      </c>
      <c r="V385">
        <f>Source!Y97</f>
        <v>56.15</v>
      </c>
    </row>
    <row r="386" spans="1:26" ht="14.4">
      <c r="A386" s="54"/>
      <c r="B386" s="55"/>
      <c r="C386" s="55" t="s">
        <v>1158</v>
      </c>
      <c r="D386" s="35"/>
      <c r="E386" s="10"/>
      <c r="F386" s="104">
        <f>Source!AO97</f>
        <v>4733.5200000000004</v>
      </c>
      <c r="G386" s="37" t="str">
        <f>Source!DG97</f>
        <v/>
      </c>
      <c r="H386" s="38">
        <f>ROUND(Source!AF97*Source!I97, 2)</f>
        <v>2.75</v>
      </c>
      <c r="I386" s="37"/>
      <c r="J386" s="37">
        <f>IF(Source!BA97&lt;&gt; 0, Source!BA97, 1)</f>
        <v>17.63</v>
      </c>
      <c r="K386" s="38">
        <f>Source!S97</f>
        <v>48.41</v>
      </c>
      <c r="L386" s="39"/>
      <c r="R386">
        <f>H386</f>
        <v>2.75</v>
      </c>
    </row>
    <row r="387" spans="1:26" ht="14.4">
      <c r="A387" s="54"/>
      <c r="B387" s="55"/>
      <c r="C387" s="55" t="s">
        <v>549</v>
      </c>
      <c r="D387" s="35"/>
      <c r="E387" s="10"/>
      <c r="F387" s="104">
        <f>Source!AM97</f>
        <v>15244.84</v>
      </c>
      <c r="G387" s="37" t="str">
        <f>Source!DE97</f>
        <v/>
      </c>
      <c r="H387" s="38">
        <f>ROUND(Source!AD97*Source!I97, 2)</f>
        <v>8.84</v>
      </c>
      <c r="I387" s="37"/>
      <c r="J387" s="37">
        <f>IF(Source!BB97&lt;&gt; 0, Source!BB97, 1)</f>
        <v>5.83</v>
      </c>
      <c r="K387" s="38">
        <f>Source!Q97</f>
        <v>51.55</v>
      </c>
      <c r="L387" s="39"/>
    </row>
    <row r="388" spans="1:26" ht="14.4">
      <c r="A388" s="54"/>
      <c r="B388" s="55"/>
      <c r="C388" s="55" t="s">
        <v>1164</v>
      </c>
      <c r="D388" s="35"/>
      <c r="E388" s="10"/>
      <c r="F388" s="104">
        <f>Source!AN97</f>
        <v>1435.78</v>
      </c>
      <c r="G388" s="37" t="str">
        <f>Source!DF97</f>
        <v/>
      </c>
      <c r="H388" s="48">
        <f>ROUND(Source!AE97*Source!I97, 2)</f>
        <v>0.83</v>
      </c>
      <c r="I388" s="37"/>
      <c r="J388" s="37">
        <f>IF(Source!BS97&lt;&gt; 0, Source!BS97, 1)</f>
        <v>17.63</v>
      </c>
      <c r="K388" s="48">
        <f>Source!R97</f>
        <v>14.68</v>
      </c>
      <c r="L388" s="39"/>
      <c r="R388">
        <f>H388</f>
        <v>0.83</v>
      </c>
    </row>
    <row r="389" spans="1:26" ht="14.4">
      <c r="A389" s="54"/>
      <c r="B389" s="55"/>
      <c r="C389" s="55" t="s">
        <v>1165</v>
      </c>
      <c r="D389" s="35"/>
      <c r="E389" s="10"/>
      <c r="F389" s="104">
        <f>Source!AL97</f>
        <v>220744.38</v>
      </c>
      <c r="G389" s="37" t="str">
        <f>Source!DD97</f>
        <v/>
      </c>
      <c r="H389" s="38">
        <f>ROUND(Source!AC97*Source!I97, 2)</f>
        <v>128.03</v>
      </c>
      <c r="I389" s="37"/>
      <c r="J389" s="37">
        <f>IF(Source!BC97&lt;&gt; 0, Source!BC97, 1)</f>
        <v>5.1100000000000003</v>
      </c>
      <c r="K389" s="38">
        <f>Source!P97</f>
        <v>654.24</v>
      </c>
      <c r="L389" s="39"/>
    </row>
    <row r="390" spans="1:26" ht="14.4">
      <c r="A390" s="54"/>
      <c r="B390" s="55"/>
      <c r="C390" s="55" t="s">
        <v>1159</v>
      </c>
      <c r="D390" s="35" t="s">
        <v>1160</v>
      </c>
      <c r="E390" s="10">
        <f>Source!BZ97</f>
        <v>130</v>
      </c>
      <c r="F390" s="105"/>
      <c r="G390" s="37"/>
      <c r="H390" s="38">
        <f>SUM(S385:S392)</f>
        <v>4.6500000000000004</v>
      </c>
      <c r="I390" s="40"/>
      <c r="J390" s="33">
        <f>Source!AT97</f>
        <v>130</v>
      </c>
      <c r="K390" s="38">
        <f>SUM(T385:T392)</f>
        <v>82.02</v>
      </c>
      <c r="L390" s="39"/>
    </row>
    <row r="391" spans="1:26" ht="14.4">
      <c r="A391" s="54"/>
      <c r="B391" s="55"/>
      <c r="C391" s="55" t="s">
        <v>1161</v>
      </c>
      <c r="D391" s="35" t="s">
        <v>1160</v>
      </c>
      <c r="E391" s="10">
        <f>Source!CA97</f>
        <v>89</v>
      </c>
      <c r="F391" s="105"/>
      <c r="G391" s="37"/>
      <c r="H391" s="38">
        <f>SUM(U385:U392)</f>
        <v>3.19</v>
      </c>
      <c r="I391" s="40"/>
      <c r="J391" s="33">
        <f>Source!AU97</f>
        <v>89</v>
      </c>
      <c r="K391" s="38">
        <f>SUM(V385:V392)</f>
        <v>56.15</v>
      </c>
      <c r="L391" s="39"/>
    </row>
    <row r="392" spans="1:26" ht="14.4">
      <c r="A392" s="56"/>
      <c r="B392" s="57"/>
      <c r="C392" s="57" t="s">
        <v>1162</v>
      </c>
      <c r="D392" s="41" t="s">
        <v>1163</v>
      </c>
      <c r="E392" s="42">
        <f>Source!AQ97</f>
        <v>489</v>
      </c>
      <c r="F392" s="106"/>
      <c r="G392" s="44" t="str">
        <f>Source!DI97</f>
        <v/>
      </c>
      <c r="H392" s="45"/>
      <c r="I392" s="44"/>
      <c r="J392" s="44"/>
      <c r="K392" s="45"/>
      <c r="L392" s="46">
        <f>Source!U97</f>
        <v>0.28361999999999998</v>
      </c>
    </row>
    <row r="393" spans="1:26" ht="13.8">
      <c r="G393" s="94">
        <f>H386+H387+H389+H390+H391</f>
        <v>147.46</v>
      </c>
      <c r="H393" s="94"/>
      <c r="J393" s="94">
        <f>K386+K387+K389+K390+K391</f>
        <v>892.37</v>
      </c>
      <c r="K393" s="94"/>
      <c r="L393" s="47">
        <f>Source!U97</f>
        <v>0.28361999999999998</v>
      </c>
      <c r="O393" s="27">
        <f>G393</f>
        <v>147.46</v>
      </c>
      <c r="P393" s="27">
        <f>J393</f>
        <v>892.37</v>
      </c>
      <c r="Q393" s="27">
        <f>L393</f>
        <v>0.28361999999999998</v>
      </c>
      <c r="W393">
        <f>IF(Source!BI97&lt;=1,H386+H387+H389+H390+H391, 0)</f>
        <v>147.46</v>
      </c>
      <c r="X393">
        <f>IF(Source!BI97=2,H386+H387+H389+H390+H391, 0)</f>
        <v>0</v>
      </c>
      <c r="Y393">
        <f>IF(Source!BI97=3,H386+H387+H389+H390+H391, 0)</f>
        <v>0</v>
      </c>
      <c r="Z393">
        <f>IF(Source!BI97=4,H386+H387+H389+H390+H391, 0)</f>
        <v>0</v>
      </c>
    </row>
    <row r="394" spans="1:26" ht="69">
      <c r="A394" s="54" t="str">
        <f>Source!E98</f>
        <v>64</v>
      </c>
      <c r="B394" s="55" t="str">
        <f>Source!F98</f>
        <v>22-02-003-6</v>
      </c>
      <c r="C394" s="55" t="str">
        <f>Source!G98</f>
        <v>Нанесение весьма усиленной антикоррозионной битумно-резиновой или битумно-полимерной изоляции на стальные трубопроводы диаметром 200 мм</v>
      </c>
      <c r="D394" s="35" t="str">
        <f>Source!H98</f>
        <v>1 км трубопровода</v>
      </c>
      <c r="E394" s="10">
        <f>Source!I98</f>
        <v>5.8E-4</v>
      </c>
      <c r="F394" s="104">
        <f>Source!AL98+Source!AM98+Source!AO98</f>
        <v>18255.8</v>
      </c>
      <c r="G394" s="37"/>
      <c r="H394" s="38"/>
      <c r="I394" s="37" t="str">
        <f>Source!BO98</f>
        <v>22-02-003-6</v>
      </c>
      <c r="J394" s="37"/>
      <c r="K394" s="38"/>
      <c r="L394" s="39"/>
      <c r="S394">
        <f>ROUND((Source!FX98/100)*((ROUND(Source!AF98*Source!I98, 2)+ROUND(Source!AE98*Source!I98, 2))), 2)</f>
        <v>2.2599999999999998</v>
      </c>
      <c r="T394">
        <f>Source!X98</f>
        <v>39.950000000000003</v>
      </c>
      <c r="U394">
        <f>ROUND((Source!FY98/100)*((ROUND(Source!AF98*Source!I98, 2)+ROUND(Source!AE98*Source!I98, 2))), 2)</f>
        <v>1.55</v>
      </c>
      <c r="V394">
        <f>Source!Y98</f>
        <v>27.35</v>
      </c>
    </row>
    <row r="395" spans="1:26" ht="14.4">
      <c r="A395" s="54"/>
      <c r="B395" s="55"/>
      <c r="C395" s="55" t="s">
        <v>1158</v>
      </c>
      <c r="D395" s="35"/>
      <c r="E395" s="10"/>
      <c r="F395" s="104">
        <f>Source!AO98</f>
        <v>2689.74</v>
      </c>
      <c r="G395" s="37" t="str">
        <f>Source!DG98</f>
        <v/>
      </c>
      <c r="H395" s="38">
        <f>ROUND(Source!AF98*Source!I98, 2)</f>
        <v>1.56</v>
      </c>
      <c r="I395" s="37"/>
      <c r="J395" s="37">
        <f>IF(Source!BA98&lt;&gt; 0, Source!BA98, 1)</f>
        <v>17.63</v>
      </c>
      <c r="K395" s="38">
        <f>Source!S98</f>
        <v>27.51</v>
      </c>
      <c r="L395" s="39"/>
      <c r="R395">
        <f>H395</f>
        <v>1.56</v>
      </c>
    </row>
    <row r="396" spans="1:26" ht="14.4">
      <c r="A396" s="54"/>
      <c r="B396" s="55"/>
      <c r="C396" s="55" t="s">
        <v>549</v>
      </c>
      <c r="D396" s="35"/>
      <c r="E396" s="10"/>
      <c r="F396" s="104">
        <f>Source!AM98</f>
        <v>8242.73</v>
      </c>
      <c r="G396" s="37" t="str">
        <f>Source!DE98</f>
        <v/>
      </c>
      <c r="H396" s="38">
        <f>ROUND(Source!AD98*Source!I98, 2)</f>
        <v>4.78</v>
      </c>
      <c r="I396" s="37"/>
      <c r="J396" s="37">
        <f>IF(Source!BB98&lt;&gt; 0, Source!BB98, 1)</f>
        <v>4.5</v>
      </c>
      <c r="K396" s="38">
        <f>Source!Q98</f>
        <v>21.51</v>
      </c>
      <c r="L396" s="39"/>
    </row>
    <row r="397" spans="1:26" ht="14.4">
      <c r="A397" s="54"/>
      <c r="B397" s="55"/>
      <c r="C397" s="55" t="s">
        <v>1164</v>
      </c>
      <c r="D397" s="35"/>
      <c r="E397" s="10"/>
      <c r="F397" s="104">
        <f>Source!AN98</f>
        <v>315.20999999999998</v>
      </c>
      <c r="G397" s="37" t="str">
        <f>Source!DF98</f>
        <v/>
      </c>
      <c r="H397" s="48">
        <f>ROUND(Source!AE98*Source!I98, 2)</f>
        <v>0.18</v>
      </c>
      <c r="I397" s="37"/>
      <c r="J397" s="37">
        <f>IF(Source!BS98&lt;&gt; 0, Source!BS98, 1)</f>
        <v>17.63</v>
      </c>
      <c r="K397" s="48">
        <f>Source!R98</f>
        <v>3.22</v>
      </c>
      <c r="L397" s="39"/>
      <c r="R397">
        <f>H397</f>
        <v>0.18</v>
      </c>
    </row>
    <row r="398" spans="1:26" ht="14.4">
      <c r="A398" s="54"/>
      <c r="B398" s="55"/>
      <c r="C398" s="55" t="s">
        <v>1165</v>
      </c>
      <c r="D398" s="35"/>
      <c r="E398" s="10"/>
      <c r="F398" s="104">
        <f>Source!AL98</f>
        <v>7323.33</v>
      </c>
      <c r="G398" s="37" t="str">
        <f>Source!DD98</f>
        <v/>
      </c>
      <c r="H398" s="38">
        <f>ROUND(Source!AC98*Source!I98, 2)</f>
        <v>4.25</v>
      </c>
      <c r="I398" s="37"/>
      <c r="J398" s="37">
        <f>IF(Source!BC98&lt;&gt; 0, Source!BC98, 1)</f>
        <v>2.5099999999999998</v>
      </c>
      <c r="K398" s="38">
        <f>Source!P98</f>
        <v>10.66</v>
      </c>
      <c r="L398" s="39"/>
    </row>
    <row r="399" spans="1:26" ht="14.4">
      <c r="A399" s="54"/>
      <c r="B399" s="55"/>
      <c r="C399" s="55" t="s">
        <v>1159</v>
      </c>
      <c r="D399" s="35" t="s">
        <v>1160</v>
      </c>
      <c r="E399" s="10">
        <f>Source!BZ98</f>
        <v>130</v>
      </c>
      <c r="F399" s="105"/>
      <c r="G399" s="37"/>
      <c r="H399" s="38">
        <f>SUM(S394:S402)</f>
        <v>2.2599999999999998</v>
      </c>
      <c r="I399" s="40"/>
      <c r="J399" s="33">
        <f>Source!AT98</f>
        <v>130</v>
      </c>
      <c r="K399" s="38">
        <f>SUM(T394:T402)</f>
        <v>39.950000000000003</v>
      </c>
      <c r="L399" s="39"/>
    </row>
    <row r="400" spans="1:26" ht="14.4">
      <c r="A400" s="54"/>
      <c r="B400" s="55"/>
      <c r="C400" s="55" t="s">
        <v>1161</v>
      </c>
      <c r="D400" s="35" t="s">
        <v>1160</v>
      </c>
      <c r="E400" s="10">
        <f>Source!CA98</f>
        <v>89</v>
      </c>
      <c r="F400" s="105"/>
      <c r="G400" s="37"/>
      <c r="H400" s="38">
        <f>SUM(U394:U402)</f>
        <v>1.55</v>
      </c>
      <c r="I400" s="40"/>
      <c r="J400" s="33">
        <f>Source!AU98</f>
        <v>89</v>
      </c>
      <c r="K400" s="38">
        <f>SUM(V394:V402)</f>
        <v>27.35</v>
      </c>
      <c r="L400" s="39"/>
    </row>
    <row r="401" spans="1:26" ht="14.4">
      <c r="A401" s="54"/>
      <c r="B401" s="55"/>
      <c r="C401" s="55" t="s">
        <v>1162</v>
      </c>
      <c r="D401" s="35" t="s">
        <v>1163</v>
      </c>
      <c r="E401" s="10">
        <f>Source!AQ98</f>
        <v>306</v>
      </c>
      <c r="F401" s="104"/>
      <c r="G401" s="37" t="str">
        <f>Source!DI98</f>
        <v/>
      </c>
      <c r="H401" s="38"/>
      <c r="I401" s="37"/>
      <c r="J401" s="37"/>
      <c r="K401" s="38"/>
      <c r="L401" s="51">
        <f>Source!U98</f>
        <v>0.17748</v>
      </c>
    </row>
    <row r="402" spans="1:26" ht="14.4">
      <c r="A402" s="56" t="str">
        <f>Source!E99</f>
        <v>64,1</v>
      </c>
      <c r="B402" s="57" t="str">
        <f>Source!F99</f>
        <v>101-9090</v>
      </c>
      <c r="C402" s="57" t="str">
        <f>Source!G99</f>
        <v>Мастика</v>
      </c>
      <c r="D402" s="41" t="str">
        <f>Source!H99</f>
        <v>т</v>
      </c>
      <c r="E402" s="42">
        <f>Source!I99</f>
        <v>3.8449999999999999E-3</v>
      </c>
      <c r="F402" s="106">
        <f>Source!AL99+Source!AM99+Source!AO99</f>
        <v>0</v>
      </c>
      <c r="G402" s="52" t="s">
        <v>3</v>
      </c>
      <c r="H402" s="45">
        <f>ROUND(Source!AC99*Source!I99, 2)+ROUND(Source!AD99*Source!I99, 2)+ROUND(Source!AF99*Source!I99, 2)</f>
        <v>0</v>
      </c>
      <c r="I402" s="44"/>
      <c r="J402" s="44">
        <f>IF(Source!BC99&lt;&gt; 0, Source!BC99, 1)</f>
        <v>1</v>
      </c>
      <c r="K402" s="45">
        <f>Source!O99</f>
        <v>0</v>
      </c>
      <c r="L402" s="50"/>
      <c r="S402">
        <f>ROUND((Source!FX99/100)*((ROUND(Source!AF99*Source!I99, 2)+ROUND(Source!AE99*Source!I99, 2))), 2)</f>
        <v>0</v>
      </c>
      <c r="T402">
        <f>Source!X99</f>
        <v>0</v>
      </c>
      <c r="U402">
        <f>ROUND((Source!FY99/100)*((ROUND(Source!AF99*Source!I99, 2)+ROUND(Source!AE99*Source!I99, 2))), 2)</f>
        <v>0</v>
      </c>
      <c r="V402">
        <f>Source!Y99</f>
        <v>0</v>
      </c>
      <c r="W402">
        <f>IF(Source!BI99&lt;=1,H402, 0)</f>
        <v>0</v>
      </c>
      <c r="X402">
        <f>IF(Source!BI99=2,H402, 0)</f>
        <v>0</v>
      </c>
      <c r="Y402">
        <f>IF(Source!BI99=3,H402, 0)</f>
        <v>0</v>
      </c>
      <c r="Z402">
        <f>IF(Source!BI99=4,H402, 0)</f>
        <v>0</v>
      </c>
    </row>
    <row r="403" spans="1:26" ht="13.8">
      <c r="G403" s="94">
        <f>H395+H396+H398+H399+H400+SUM(H402:H402)</f>
        <v>14.4</v>
      </c>
      <c r="H403" s="94"/>
      <c r="J403" s="94">
        <f>K395+K396+K398+K399+K400+SUM(K402:K402)</f>
        <v>126.98000000000002</v>
      </c>
      <c r="K403" s="94"/>
      <c r="L403" s="47">
        <f>Source!U98</f>
        <v>0.17748</v>
      </c>
      <c r="O403" s="27">
        <f>G403</f>
        <v>14.4</v>
      </c>
      <c r="P403" s="27">
        <f>J403</f>
        <v>126.98000000000002</v>
      </c>
      <c r="Q403" s="27">
        <f>L403</f>
        <v>0.17748</v>
      </c>
      <c r="W403">
        <f>IF(Source!BI98&lt;=1,H395+H396+H398+H399+H400, 0)</f>
        <v>14.4</v>
      </c>
      <c r="X403">
        <f>IF(Source!BI98=2,H395+H396+H398+H399+H400, 0)</f>
        <v>0</v>
      </c>
      <c r="Y403">
        <f>IF(Source!BI98=3,H395+H396+H398+H399+H400, 0)</f>
        <v>0</v>
      </c>
      <c r="Z403">
        <f>IF(Source!BI98=4,H395+H396+H398+H399+H400, 0)</f>
        <v>0</v>
      </c>
    </row>
    <row r="404" spans="1:26" ht="14.4">
      <c r="A404" s="56" t="str">
        <f>Source!E100</f>
        <v>65</v>
      </c>
      <c r="B404" s="57" t="str">
        <f>Source!F100</f>
        <v>101-1995</v>
      </c>
      <c r="C404" s="57" t="str">
        <f>Source!G100</f>
        <v>Мастика битумная</v>
      </c>
      <c r="D404" s="41" t="str">
        <f>Source!H100</f>
        <v>т</v>
      </c>
      <c r="E404" s="42">
        <f>Source!I100</f>
        <v>3.8454000000000001E-3</v>
      </c>
      <c r="F404" s="106">
        <f>Source!AL100</f>
        <v>3434</v>
      </c>
      <c r="G404" s="44" t="str">
        <f>Source!DD100</f>
        <v/>
      </c>
      <c r="H404" s="45">
        <f>ROUND(Source!AC100*Source!I100, 2)</f>
        <v>13.21</v>
      </c>
      <c r="I404" s="44" t="str">
        <f>Source!BO100</f>
        <v>101-1995</v>
      </c>
      <c r="J404" s="44">
        <f>IF(Source!BC100&lt;&gt; 0, Source!BC100, 1)</f>
        <v>9.76</v>
      </c>
      <c r="K404" s="45">
        <f>Source!P100</f>
        <v>128.88</v>
      </c>
      <c r="L404" s="50"/>
      <c r="S404">
        <f>ROUND((Source!FX100/100)*((ROUND(Source!AF100*Source!I100, 2)+ROUND(Source!AE100*Source!I100, 2))), 2)</f>
        <v>0</v>
      </c>
      <c r="T404">
        <f>Source!X100</f>
        <v>0</v>
      </c>
      <c r="U404">
        <f>ROUND((Source!FY100/100)*((ROUND(Source!AF100*Source!I100, 2)+ROUND(Source!AE100*Source!I100, 2))), 2)</f>
        <v>0</v>
      </c>
      <c r="V404">
        <f>Source!Y100</f>
        <v>0</v>
      </c>
    </row>
    <row r="405" spans="1:26" ht="13.8">
      <c r="G405" s="94">
        <f>H404</f>
        <v>13.21</v>
      </c>
      <c r="H405" s="94"/>
      <c r="J405" s="94">
        <f>K404</f>
        <v>128.88</v>
      </c>
      <c r="K405" s="94"/>
      <c r="L405" s="47">
        <f>Source!U100</f>
        <v>0</v>
      </c>
      <c r="O405" s="27">
        <f>G405</f>
        <v>13.21</v>
      </c>
      <c r="P405" s="27">
        <f>J405</f>
        <v>128.88</v>
      </c>
      <c r="Q405" s="27">
        <f>L405</f>
        <v>0</v>
      </c>
      <c r="W405">
        <f>IF(Source!BI100&lt;=1,H404, 0)</f>
        <v>13.21</v>
      </c>
      <c r="X405">
        <f>IF(Source!BI100=2,H404, 0)</f>
        <v>0</v>
      </c>
      <c r="Y405">
        <f>IF(Source!BI100=3,H404, 0)</f>
        <v>0</v>
      </c>
      <c r="Z405">
        <f>IF(Source!BI100=4,H404, 0)</f>
        <v>0</v>
      </c>
    </row>
    <row r="406" spans="1:26" ht="43.2">
      <c r="A406" s="54" t="str">
        <f>Source!E101</f>
        <v>66</v>
      </c>
      <c r="B406" s="55" t="str">
        <f>Source!F101</f>
        <v>09-06-001-2</v>
      </c>
      <c r="C406" s="55" t="str">
        <f>Source!G101</f>
        <v>Монтаж лотков, решеток, затворов из полосовой и тонколистовой стали</v>
      </c>
      <c r="D406" s="35" t="str">
        <f>Source!H101</f>
        <v>1 т конструкций</v>
      </c>
      <c r="E406" s="10">
        <f>Source!I101</f>
        <v>7.9399999999999991E-3</v>
      </c>
      <c r="F406" s="104">
        <f>Source!AL101+Source!AM101+Source!AO101</f>
        <v>619.79</v>
      </c>
      <c r="G406" s="37"/>
      <c r="H406" s="38"/>
      <c r="I406" s="37" t="str">
        <f>Source!BO101</f>
        <v>09-06-001-2</v>
      </c>
      <c r="J406" s="37"/>
      <c r="K406" s="38"/>
      <c r="L406" s="39"/>
      <c r="S406">
        <f>ROUND((Source!FX101/100)*((ROUND(Source!AF101*Source!I101, 2)+ROUND(Source!AE101*Source!I101, 2))), 2)</f>
        <v>2.91</v>
      </c>
      <c r="T406">
        <f>Source!X101</f>
        <v>51.15</v>
      </c>
      <c r="U406">
        <f>ROUND((Source!FY101/100)*((ROUND(Source!AF101*Source!I101, 2)+ROUND(Source!AE101*Source!I101, 2))), 2)</f>
        <v>2.75</v>
      </c>
      <c r="V406">
        <f>Source!Y101</f>
        <v>48.31</v>
      </c>
    </row>
    <row r="407" spans="1:26" ht="14.4">
      <c r="A407" s="54"/>
      <c r="B407" s="55"/>
      <c r="C407" s="55" t="s">
        <v>1158</v>
      </c>
      <c r="D407" s="35"/>
      <c r="E407" s="10"/>
      <c r="F407" s="104">
        <f>Source!AO101</f>
        <v>404.8</v>
      </c>
      <c r="G407" s="37" t="str">
        <f>Source!DG101</f>
        <v/>
      </c>
      <c r="H407" s="38">
        <f>ROUND(Source!AF101*Source!I101, 2)</f>
        <v>3.22</v>
      </c>
      <c r="I407" s="37"/>
      <c r="J407" s="37">
        <f>IF(Source!BA101&lt;&gt; 0, Source!BA101, 1)</f>
        <v>17.63</v>
      </c>
      <c r="K407" s="38">
        <f>Source!S101</f>
        <v>56.69</v>
      </c>
      <c r="L407" s="39"/>
      <c r="R407">
        <f>H407</f>
        <v>3.22</v>
      </c>
    </row>
    <row r="408" spans="1:26" ht="14.4">
      <c r="A408" s="54"/>
      <c r="B408" s="55"/>
      <c r="C408" s="55" t="s">
        <v>549</v>
      </c>
      <c r="D408" s="35"/>
      <c r="E408" s="10"/>
      <c r="F408" s="104">
        <f>Source!AM101</f>
        <v>132.66</v>
      </c>
      <c r="G408" s="37" t="str">
        <f>Source!DE101</f>
        <v/>
      </c>
      <c r="H408" s="38">
        <f>ROUND(Source!AD101*Source!I101, 2)</f>
        <v>1.05</v>
      </c>
      <c r="I408" s="37"/>
      <c r="J408" s="37">
        <f>IF(Source!BB101&lt;&gt; 0, Source!BB101, 1)</f>
        <v>5.14</v>
      </c>
      <c r="K408" s="38">
        <f>Source!Q101</f>
        <v>5.39</v>
      </c>
      <c r="L408" s="39"/>
    </row>
    <row r="409" spans="1:26" ht="14.4">
      <c r="A409" s="54"/>
      <c r="B409" s="55"/>
      <c r="C409" s="55" t="s">
        <v>1164</v>
      </c>
      <c r="D409" s="35"/>
      <c r="E409" s="10"/>
      <c r="F409" s="104">
        <f>Source!AN101</f>
        <v>1.45</v>
      </c>
      <c r="G409" s="37" t="str">
        <f>Source!DF101</f>
        <v/>
      </c>
      <c r="H409" s="48">
        <f>ROUND(Source!AE101*Source!I101, 2)</f>
        <v>0.01</v>
      </c>
      <c r="I409" s="37"/>
      <c r="J409" s="37">
        <f>IF(Source!BS101&lt;&gt; 0, Source!BS101, 1)</f>
        <v>17.63</v>
      </c>
      <c r="K409" s="48">
        <f>Source!R101</f>
        <v>0.14000000000000001</v>
      </c>
      <c r="L409" s="39"/>
      <c r="R409">
        <f>H409</f>
        <v>0.01</v>
      </c>
    </row>
    <row r="410" spans="1:26" ht="14.4">
      <c r="A410" s="54"/>
      <c r="B410" s="55"/>
      <c r="C410" s="55" t="s">
        <v>1165</v>
      </c>
      <c r="D410" s="35"/>
      <c r="E410" s="10"/>
      <c r="F410" s="104">
        <f>Source!AL101</f>
        <v>82.33</v>
      </c>
      <c r="G410" s="37" t="str">
        <f>Source!DD101</f>
        <v/>
      </c>
      <c r="H410" s="38">
        <f>ROUND(Source!AC101*Source!I101, 2)</f>
        <v>0.65</v>
      </c>
      <c r="I410" s="37"/>
      <c r="J410" s="37">
        <f>IF(Source!BC101&lt;&gt; 0, Source!BC101, 1)</f>
        <v>5.35</v>
      </c>
      <c r="K410" s="38">
        <f>Source!P101</f>
        <v>3.48</v>
      </c>
      <c r="L410" s="39"/>
    </row>
    <row r="411" spans="1:26" ht="14.4">
      <c r="A411" s="54"/>
      <c r="B411" s="55"/>
      <c r="C411" s="55" t="s">
        <v>1159</v>
      </c>
      <c r="D411" s="35" t="s">
        <v>1160</v>
      </c>
      <c r="E411" s="10">
        <f>Source!BZ101</f>
        <v>90</v>
      </c>
      <c r="F411" s="105"/>
      <c r="G411" s="37"/>
      <c r="H411" s="38">
        <f>SUM(S406:S414)</f>
        <v>2.91</v>
      </c>
      <c r="I411" s="40"/>
      <c r="J411" s="33">
        <f>Source!AT101</f>
        <v>90</v>
      </c>
      <c r="K411" s="38">
        <f>SUM(T406:T414)</f>
        <v>51.15</v>
      </c>
      <c r="L411" s="39"/>
    </row>
    <row r="412" spans="1:26" ht="14.4">
      <c r="A412" s="54"/>
      <c r="B412" s="55"/>
      <c r="C412" s="55" t="s">
        <v>1161</v>
      </c>
      <c r="D412" s="35" t="s">
        <v>1160</v>
      </c>
      <c r="E412" s="10">
        <f>Source!CA101</f>
        <v>85</v>
      </c>
      <c r="F412" s="105"/>
      <c r="G412" s="37"/>
      <c r="H412" s="38">
        <f>SUM(U406:U414)</f>
        <v>2.75</v>
      </c>
      <c r="I412" s="40"/>
      <c r="J412" s="33">
        <f>Source!AU101</f>
        <v>85</v>
      </c>
      <c r="K412" s="38">
        <f>SUM(V406:V414)</f>
        <v>48.31</v>
      </c>
      <c r="L412" s="39"/>
    </row>
    <row r="413" spans="1:26" ht="14.4">
      <c r="A413" s="54"/>
      <c r="B413" s="55"/>
      <c r="C413" s="55" t="s">
        <v>1162</v>
      </c>
      <c r="D413" s="35" t="s">
        <v>1163</v>
      </c>
      <c r="E413" s="10">
        <f>Source!AQ101</f>
        <v>50.79</v>
      </c>
      <c r="F413" s="104"/>
      <c r="G413" s="37" t="str">
        <f>Source!DI101</f>
        <v/>
      </c>
      <c r="H413" s="38"/>
      <c r="I413" s="37"/>
      <c r="J413" s="37"/>
      <c r="K413" s="38"/>
      <c r="L413" s="51">
        <f>Source!U101</f>
        <v>0.40327259999999993</v>
      </c>
    </row>
    <row r="414" spans="1:26" ht="14.4">
      <c r="A414" s="56" t="str">
        <f>Source!E102</f>
        <v>66,1</v>
      </c>
      <c r="B414" s="57" t="str">
        <f>Source!F102</f>
        <v>201-9002</v>
      </c>
      <c r="C414" s="57" t="str">
        <f>Source!G102</f>
        <v>Конструкции стальные</v>
      </c>
      <c r="D414" s="41" t="str">
        <f>Source!H102</f>
        <v>т</v>
      </c>
      <c r="E414" s="42">
        <f>Source!I102</f>
        <v>7.9399999999999991E-3</v>
      </c>
      <c r="F414" s="106">
        <f>Source!AL102+Source!AM102+Source!AO102</f>
        <v>0</v>
      </c>
      <c r="G414" s="52" t="s">
        <v>3</v>
      </c>
      <c r="H414" s="45">
        <f>ROUND(Source!AC102*Source!I102, 2)+ROUND(Source!AD102*Source!I102, 2)+ROUND(Source!AF102*Source!I102, 2)</f>
        <v>0</v>
      </c>
      <c r="I414" s="44"/>
      <c r="J414" s="44">
        <f>IF(Source!BC102&lt;&gt; 0, Source!BC102, 1)</f>
        <v>1</v>
      </c>
      <c r="K414" s="45">
        <f>Source!O102</f>
        <v>0</v>
      </c>
      <c r="L414" s="50"/>
      <c r="S414">
        <f>ROUND((Source!FX102/100)*((ROUND(Source!AF102*Source!I102, 2)+ROUND(Source!AE102*Source!I102, 2))), 2)</f>
        <v>0</v>
      </c>
      <c r="T414">
        <f>Source!X102</f>
        <v>0</v>
      </c>
      <c r="U414">
        <f>ROUND((Source!FY102/100)*((ROUND(Source!AF102*Source!I102, 2)+ROUND(Source!AE102*Source!I102, 2))), 2)</f>
        <v>0</v>
      </c>
      <c r="V414">
        <f>Source!Y102</f>
        <v>0</v>
      </c>
      <c r="W414">
        <f>IF(Source!BI102&lt;=1,H414, 0)</f>
        <v>0</v>
      </c>
      <c r="X414">
        <f>IF(Source!BI102=2,H414, 0)</f>
        <v>0</v>
      </c>
      <c r="Y414">
        <f>IF(Source!BI102=3,H414, 0)</f>
        <v>0</v>
      </c>
      <c r="Z414">
        <f>IF(Source!BI102=4,H414, 0)</f>
        <v>0</v>
      </c>
    </row>
    <row r="415" spans="1:26" ht="13.8">
      <c r="G415" s="94">
        <f>H407+H408+H410+H411+H412+SUM(H414:H414)</f>
        <v>10.580000000000002</v>
      </c>
      <c r="H415" s="94"/>
      <c r="J415" s="94">
        <f>K407+K408+K410+K411+K412+SUM(K414:K414)</f>
        <v>165.02</v>
      </c>
      <c r="K415" s="94"/>
      <c r="L415" s="47">
        <f>Source!U101</f>
        <v>0.40327259999999993</v>
      </c>
      <c r="O415" s="27">
        <f>G415</f>
        <v>10.580000000000002</v>
      </c>
      <c r="P415" s="27">
        <f>J415</f>
        <v>165.02</v>
      </c>
      <c r="Q415" s="27">
        <f>L415</f>
        <v>0.40327259999999993</v>
      </c>
      <c r="W415">
        <f>IF(Source!BI101&lt;=1,H407+H408+H410+H411+H412, 0)</f>
        <v>10.580000000000002</v>
      </c>
      <c r="X415">
        <f>IF(Source!BI101=2,H407+H408+H410+H411+H412, 0)</f>
        <v>0</v>
      </c>
      <c r="Y415">
        <f>IF(Source!BI101=3,H407+H408+H410+H411+H412, 0)</f>
        <v>0</v>
      </c>
      <c r="Z415">
        <f>IF(Source!BI101=4,H407+H408+H410+H411+H412, 0)</f>
        <v>0</v>
      </c>
    </row>
    <row r="416" spans="1:26" ht="41.4">
      <c r="A416" s="56" t="str">
        <f>Source!E103</f>
        <v>67</v>
      </c>
      <c r="B416" s="57" t="str">
        <f>Source!F103</f>
        <v>201-0851</v>
      </c>
      <c r="C416" s="57" t="str">
        <f>Source!G103</f>
        <v>Конструкции стальные индивидуальные листовые сварные из стали толщиной 3-10 мм массой 0,1-0,5 т</v>
      </c>
      <c r="D416" s="41" t="str">
        <f>Source!H103</f>
        <v>т</v>
      </c>
      <c r="E416" s="42">
        <f>Source!I103</f>
        <v>7.9399999999999991E-3</v>
      </c>
      <c r="F416" s="106">
        <f>Source!AL103</f>
        <v>10196.700000000001</v>
      </c>
      <c r="G416" s="44" t="str">
        <f>Source!DD103</f>
        <v/>
      </c>
      <c r="H416" s="45">
        <f>ROUND(Source!AC103*Source!I103, 2)</f>
        <v>80.959999999999994</v>
      </c>
      <c r="I416" s="44" t="str">
        <f>Source!BO103</f>
        <v>201-0851</v>
      </c>
      <c r="J416" s="44">
        <f>IF(Source!BC103&lt;&gt; 0, Source!BC103, 1)</f>
        <v>4.8099999999999996</v>
      </c>
      <c r="K416" s="45">
        <f>Source!P103</f>
        <v>389.44</v>
      </c>
      <c r="L416" s="50"/>
      <c r="S416">
        <f>ROUND((Source!FX103/100)*((ROUND(Source!AF103*Source!I103, 2)+ROUND(Source!AE103*Source!I103, 2))), 2)</f>
        <v>0</v>
      </c>
      <c r="T416">
        <f>Source!X103</f>
        <v>0</v>
      </c>
      <c r="U416">
        <f>ROUND((Source!FY103/100)*((ROUND(Source!AF103*Source!I103, 2)+ROUND(Source!AE103*Source!I103, 2))), 2)</f>
        <v>0</v>
      </c>
      <c r="V416">
        <f>Source!Y103</f>
        <v>0</v>
      </c>
    </row>
    <row r="417" spans="1:26" ht="13.8">
      <c r="G417" s="94">
        <f>H416</f>
        <v>80.959999999999994</v>
      </c>
      <c r="H417" s="94"/>
      <c r="J417" s="94">
        <f>K416</f>
        <v>389.44</v>
      </c>
      <c r="K417" s="94"/>
      <c r="L417" s="47">
        <f>Source!U103</f>
        <v>0</v>
      </c>
      <c r="O417" s="27">
        <f>G417</f>
        <v>80.959999999999994</v>
      </c>
      <c r="P417" s="27">
        <f>J417</f>
        <v>389.44</v>
      </c>
      <c r="Q417" s="27">
        <f>L417</f>
        <v>0</v>
      </c>
      <c r="W417">
        <f>IF(Source!BI103&lt;=1,H416, 0)</f>
        <v>80.959999999999994</v>
      </c>
      <c r="X417">
        <f>IF(Source!BI103=2,H416, 0)</f>
        <v>0</v>
      </c>
      <c r="Y417">
        <f>IF(Source!BI103=3,H416, 0)</f>
        <v>0</v>
      </c>
      <c r="Z417">
        <f>IF(Source!BI103=4,H416, 0)</f>
        <v>0</v>
      </c>
    </row>
    <row r="418" spans="1:26" ht="72">
      <c r="A418" s="54" t="str">
        <f>Source!E104</f>
        <v>68</v>
      </c>
      <c r="B418" s="55" t="str">
        <f>Source!F104</f>
        <v>22-05-003-1</v>
      </c>
      <c r="C418" s="55" t="str">
        <f>Source!G104</f>
        <v>Протаскивание в футляр стальных труб диаметром 100 мм</v>
      </c>
      <c r="D418" s="35" t="str">
        <f>Source!H104</f>
        <v>100 м трубы, уложенной в футляр</v>
      </c>
      <c r="E418" s="10">
        <f>Source!I104</f>
        <v>5.7999999999999996E-3</v>
      </c>
      <c r="F418" s="104">
        <f>Source!AL104+Source!AM104+Source!AO104</f>
        <v>1715.53</v>
      </c>
      <c r="G418" s="37"/>
      <c r="H418" s="38"/>
      <c r="I418" s="37" t="str">
        <f>Source!BO104</f>
        <v>22-05-003-1</v>
      </c>
      <c r="J418" s="37"/>
      <c r="K418" s="38"/>
      <c r="L418" s="39"/>
      <c r="S418">
        <f>ROUND((Source!FX104/100)*((ROUND(Source!AF104*Source!I104, 2)+ROUND(Source!AE104*Source!I104, 2))), 2)</f>
        <v>5.72</v>
      </c>
      <c r="T418">
        <f>Source!X104</f>
        <v>100.89</v>
      </c>
      <c r="U418">
        <f>ROUND((Source!FY104/100)*((ROUND(Source!AF104*Source!I104, 2)+ROUND(Source!AE104*Source!I104, 2))), 2)</f>
        <v>3.92</v>
      </c>
      <c r="V418">
        <f>Source!Y104</f>
        <v>69.069999999999993</v>
      </c>
    </row>
    <row r="419" spans="1:26" ht="14.4">
      <c r="A419" s="54"/>
      <c r="B419" s="55"/>
      <c r="C419" s="55" t="s">
        <v>1158</v>
      </c>
      <c r="D419" s="35"/>
      <c r="E419" s="10"/>
      <c r="F419" s="104">
        <f>Source!AO104</f>
        <v>758.76</v>
      </c>
      <c r="G419" s="37" t="str">
        <f>Source!DG104</f>
        <v/>
      </c>
      <c r="H419" s="38">
        <f>ROUND(Source!AF104*Source!I104, 2)</f>
        <v>4.4000000000000004</v>
      </c>
      <c r="I419" s="37"/>
      <c r="J419" s="37">
        <f>IF(Source!BA104&lt;&gt; 0, Source!BA104, 1)</f>
        <v>17.63</v>
      </c>
      <c r="K419" s="38">
        <f>Source!S104</f>
        <v>77.61</v>
      </c>
      <c r="L419" s="39"/>
      <c r="R419">
        <f>H419</f>
        <v>4.4000000000000004</v>
      </c>
    </row>
    <row r="420" spans="1:26" ht="14.4">
      <c r="A420" s="54"/>
      <c r="B420" s="55"/>
      <c r="C420" s="55" t="s">
        <v>549</v>
      </c>
      <c r="D420" s="35"/>
      <c r="E420" s="10"/>
      <c r="F420" s="104">
        <f>Source!AM104</f>
        <v>36.979999999999997</v>
      </c>
      <c r="G420" s="37" t="str">
        <f>Source!DE104</f>
        <v/>
      </c>
      <c r="H420" s="38">
        <f>ROUND(Source!AD104*Source!I104, 2)</f>
        <v>0.21</v>
      </c>
      <c r="I420" s="37"/>
      <c r="J420" s="37">
        <f>IF(Source!BB104&lt;&gt; 0, Source!BB104, 1)</f>
        <v>6.31</v>
      </c>
      <c r="K420" s="38">
        <f>Source!Q104</f>
        <v>1.35</v>
      </c>
      <c r="L420" s="39"/>
    </row>
    <row r="421" spans="1:26" ht="14.4">
      <c r="A421" s="54"/>
      <c r="B421" s="55"/>
      <c r="C421" s="55" t="s">
        <v>1165</v>
      </c>
      <c r="D421" s="35"/>
      <c r="E421" s="10"/>
      <c r="F421" s="104">
        <f>Source!AL104</f>
        <v>919.79</v>
      </c>
      <c r="G421" s="37" t="str">
        <f>Source!DD104</f>
        <v/>
      </c>
      <c r="H421" s="38">
        <f>ROUND(Source!AC104*Source!I104, 2)</f>
        <v>5.34</v>
      </c>
      <c r="I421" s="37"/>
      <c r="J421" s="37">
        <f>IF(Source!BC104&lt;&gt; 0, Source!BC104, 1)</f>
        <v>4.16</v>
      </c>
      <c r="K421" s="38">
        <f>Source!P104</f>
        <v>22.2</v>
      </c>
      <c r="L421" s="39"/>
    </row>
    <row r="422" spans="1:26" ht="14.4">
      <c r="A422" s="54"/>
      <c r="B422" s="55"/>
      <c r="C422" s="55" t="s">
        <v>1159</v>
      </c>
      <c r="D422" s="35" t="s">
        <v>1160</v>
      </c>
      <c r="E422" s="10">
        <f>Source!BZ104</f>
        <v>130</v>
      </c>
      <c r="F422" s="105"/>
      <c r="G422" s="37"/>
      <c r="H422" s="38">
        <f>SUM(S418:S424)</f>
        <v>5.72</v>
      </c>
      <c r="I422" s="40"/>
      <c r="J422" s="33">
        <f>Source!AT104</f>
        <v>130</v>
      </c>
      <c r="K422" s="38">
        <f>SUM(T418:T424)</f>
        <v>100.89</v>
      </c>
      <c r="L422" s="39"/>
    </row>
    <row r="423" spans="1:26" ht="14.4">
      <c r="A423" s="54"/>
      <c r="B423" s="55"/>
      <c r="C423" s="55" t="s">
        <v>1161</v>
      </c>
      <c r="D423" s="35" t="s">
        <v>1160</v>
      </c>
      <c r="E423" s="10">
        <f>Source!CA104</f>
        <v>89</v>
      </c>
      <c r="F423" s="105"/>
      <c r="G423" s="37"/>
      <c r="H423" s="38">
        <f>SUM(U418:U424)</f>
        <v>3.92</v>
      </c>
      <c r="I423" s="40"/>
      <c r="J423" s="33">
        <f>Source!AU104</f>
        <v>89</v>
      </c>
      <c r="K423" s="38">
        <f>SUM(V418:V424)</f>
        <v>69.069999999999993</v>
      </c>
      <c r="L423" s="39"/>
    </row>
    <row r="424" spans="1:26" ht="14.4">
      <c r="A424" s="56"/>
      <c r="B424" s="57"/>
      <c r="C424" s="57" t="s">
        <v>1162</v>
      </c>
      <c r="D424" s="41" t="s">
        <v>1163</v>
      </c>
      <c r="E424" s="42">
        <f>Source!AQ104</f>
        <v>84.4</v>
      </c>
      <c r="F424" s="106"/>
      <c r="G424" s="44" t="str">
        <f>Source!DI104</f>
        <v/>
      </c>
      <c r="H424" s="45"/>
      <c r="I424" s="44"/>
      <c r="J424" s="44"/>
      <c r="K424" s="45"/>
      <c r="L424" s="46">
        <f>Source!U104</f>
        <v>0.48952000000000001</v>
      </c>
    </row>
    <row r="425" spans="1:26" ht="13.8">
      <c r="G425" s="94">
        <f>H419+H420+H421+H422+H423</f>
        <v>19.589999999999996</v>
      </c>
      <c r="H425" s="94"/>
      <c r="J425" s="94">
        <f>K419+K420+K421+K422+K423</f>
        <v>271.12</v>
      </c>
      <c r="K425" s="94"/>
      <c r="L425" s="47">
        <f>Source!U104</f>
        <v>0.48952000000000001</v>
      </c>
      <c r="O425" s="27">
        <f>G425</f>
        <v>19.589999999999996</v>
      </c>
      <c r="P425" s="27">
        <f>J425</f>
        <v>271.12</v>
      </c>
      <c r="Q425" s="27">
        <f>L425</f>
        <v>0.48952000000000001</v>
      </c>
      <c r="W425">
        <f>IF(Source!BI104&lt;=1,H419+H420+H421+H422+H423, 0)</f>
        <v>19.589999999999996</v>
      </c>
      <c r="X425">
        <f>IF(Source!BI104=2,H419+H420+H421+H422+H423, 0)</f>
        <v>0</v>
      </c>
      <c r="Y425">
        <f>IF(Source!BI104=3,H419+H420+H421+H422+H423, 0)</f>
        <v>0</v>
      </c>
      <c r="Z425">
        <f>IF(Source!BI104=4,H419+H420+H421+H422+H423, 0)</f>
        <v>0</v>
      </c>
    </row>
    <row r="426" spans="1:26" ht="27.6">
      <c r="A426" s="54" t="str">
        <f>Source!E105</f>
        <v>69</v>
      </c>
      <c r="B426" s="55" t="str">
        <f>Source!F105</f>
        <v>22-05-004-1</v>
      </c>
      <c r="C426" s="55" t="str">
        <f>Source!G105</f>
        <v>Заделка битумом и прядью концов футляра диаметром 400 мм</v>
      </c>
      <c r="D426" s="35" t="str">
        <f>Source!H105</f>
        <v>1 футляр</v>
      </c>
      <c r="E426" s="10">
        <f>Source!I105</f>
        <v>1</v>
      </c>
      <c r="F426" s="104">
        <f>Source!AL105+Source!AM105+Source!AO105</f>
        <v>224.42</v>
      </c>
      <c r="G426" s="37"/>
      <c r="H426" s="38"/>
      <c r="I426" s="37" t="str">
        <f>Source!BO105</f>
        <v>22-05-004-1</v>
      </c>
      <c r="J426" s="37"/>
      <c r="K426" s="38"/>
      <c r="L426" s="39"/>
      <c r="S426">
        <f>ROUND((Source!FX105/100)*((ROUND(Source!AF105*Source!I105, 2)+ROUND(Source!AE105*Source!I105, 2))), 2)</f>
        <v>15.6</v>
      </c>
      <c r="T426">
        <f>Source!X105</f>
        <v>275.02999999999997</v>
      </c>
      <c r="U426">
        <f>ROUND((Source!FY105/100)*((ROUND(Source!AF105*Source!I105, 2)+ROUND(Source!AE105*Source!I105, 2))), 2)</f>
        <v>10.68</v>
      </c>
      <c r="V426">
        <f>Source!Y105</f>
        <v>188.29</v>
      </c>
    </row>
    <row r="427" spans="1:26" ht="14.4">
      <c r="A427" s="54"/>
      <c r="B427" s="55"/>
      <c r="C427" s="55" t="s">
        <v>1158</v>
      </c>
      <c r="D427" s="35"/>
      <c r="E427" s="10"/>
      <c r="F427" s="104">
        <f>Source!AO105</f>
        <v>24.22</v>
      </c>
      <c r="G427" s="37" t="str">
        <f>Source!DG105</f>
        <v>)*0,5</v>
      </c>
      <c r="H427" s="38">
        <f>ROUND(Source!AF105*Source!I105, 2)</f>
        <v>12</v>
      </c>
      <c r="I427" s="37"/>
      <c r="J427" s="37">
        <f>IF(Source!BA105&lt;&gt; 0, Source!BA105, 1)</f>
        <v>17.63</v>
      </c>
      <c r="K427" s="38">
        <f>Source!S105</f>
        <v>211.56</v>
      </c>
      <c r="L427" s="39"/>
      <c r="R427">
        <f>H427</f>
        <v>12</v>
      </c>
    </row>
    <row r="428" spans="1:26" ht="14.4">
      <c r="A428" s="54"/>
      <c r="B428" s="55"/>
      <c r="C428" s="55" t="s">
        <v>549</v>
      </c>
      <c r="D428" s="35"/>
      <c r="E428" s="10"/>
      <c r="F428" s="104">
        <f>Source!AM105</f>
        <v>48.48</v>
      </c>
      <c r="G428" s="37" t="str">
        <f>Source!DE105</f>
        <v>)*0,5</v>
      </c>
      <c r="H428" s="38">
        <f>ROUND(Source!AD105*Source!I105, 2)</f>
        <v>24</v>
      </c>
      <c r="I428" s="37"/>
      <c r="J428" s="37">
        <f>IF(Source!BB105&lt;&gt; 0, Source!BB105, 1)</f>
        <v>4.71</v>
      </c>
      <c r="K428" s="38">
        <f>Source!Q105</f>
        <v>113.04</v>
      </c>
      <c r="L428" s="39"/>
    </row>
    <row r="429" spans="1:26" ht="14.4">
      <c r="A429" s="54"/>
      <c r="B429" s="55"/>
      <c r="C429" s="55" t="s">
        <v>1165</v>
      </c>
      <c r="D429" s="35"/>
      <c r="E429" s="10"/>
      <c r="F429" s="104">
        <f>Source!AL105</f>
        <v>151.72</v>
      </c>
      <c r="G429" s="37" t="str">
        <f>Source!DD105</f>
        <v>)*0,5</v>
      </c>
      <c r="H429" s="38">
        <f>ROUND(Source!AC105*Source!I105, 2)</f>
        <v>76</v>
      </c>
      <c r="I429" s="37"/>
      <c r="J429" s="37">
        <f>IF(Source!BC105&lt;&gt; 0, Source!BC105, 1)</f>
        <v>3.95</v>
      </c>
      <c r="K429" s="38">
        <f>Source!P105</f>
        <v>300.2</v>
      </c>
      <c r="L429" s="39"/>
    </row>
    <row r="430" spans="1:26" ht="14.4">
      <c r="A430" s="54"/>
      <c r="B430" s="55"/>
      <c r="C430" s="55" t="s">
        <v>1159</v>
      </c>
      <c r="D430" s="35" t="s">
        <v>1160</v>
      </c>
      <c r="E430" s="10">
        <f>Source!BZ105</f>
        <v>130</v>
      </c>
      <c r="F430" s="105"/>
      <c r="G430" s="37"/>
      <c r="H430" s="38">
        <f>SUM(S426:S432)</f>
        <v>15.6</v>
      </c>
      <c r="I430" s="40"/>
      <c r="J430" s="33">
        <f>Source!AT105</f>
        <v>130</v>
      </c>
      <c r="K430" s="38">
        <f>SUM(T426:T432)</f>
        <v>275.02999999999997</v>
      </c>
      <c r="L430" s="39"/>
    </row>
    <row r="431" spans="1:26" ht="14.4">
      <c r="A431" s="54"/>
      <c r="B431" s="55"/>
      <c r="C431" s="55" t="s">
        <v>1161</v>
      </c>
      <c r="D431" s="35" t="s">
        <v>1160</v>
      </c>
      <c r="E431" s="10">
        <f>Source!CA105</f>
        <v>89</v>
      </c>
      <c r="F431" s="105"/>
      <c r="G431" s="37"/>
      <c r="H431" s="38">
        <f>SUM(U426:U432)</f>
        <v>10.68</v>
      </c>
      <c r="I431" s="40"/>
      <c r="J431" s="33">
        <f>Source!AU105</f>
        <v>89</v>
      </c>
      <c r="K431" s="38">
        <f>SUM(V426:V432)</f>
        <v>188.29</v>
      </c>
      <c r="L431" s="39"/>
    </row>
    <row r="432" spans="1:26" ht="14.4">
      <c r="A432" s="56"/>
      <c r="B432" s="57"/>
      <c r="C432" s="57" t="s">
        <v>1162</v>
      </c>
      <c r="D432" s="41" t="s">
        <v>1163</v>
      </c>
      <c r="E432" s="42">
        <f>Source!AQ105</f>
        <v>2.89</v>
      </c>
      <c r="F432" s="106"/>
      <c r="G432" s="44" t="str">
        <f>Source!DI105</f>
        <v>)*0,5</v>
      </c>
      <c r="H432" s="45"/>
      <c r="I432" s="44"/>
      <c r="J432" s="44"/>
      <c r="K432" s="45"/>
      <c r="L432" s="46">
        <f>Source!U105</f>
        <v>1.4450000000000001</v>
      </c>
    </row>
    <row r="433" spans="1:26" ht="13.8">
      <c r="G433" s="94">
        <f>H427+H428+H429+H430+H431</f>
        <v>138.28</v>
      </c>
      <c r="H433" s="94"/>
      <c r="J433" s="94">
        <f>K427+K428+K429+K430+K431</f>
        <v>1088.1199999999999</v>
      </c>
      <c r="K433" s="94"/>
      <c r="L433" s="47">
        <f>Source!U105</f>
        <v>1.4450000000000001</v>
      </c>
      <c r="O433" s="27">
        <f>G433</f>
        <v>138.28</v>
      </c>
      <c r="P433" s="27">
        <f>J433</f>
        <v>1088.1199999999999</v>
      </c>
      <c r="Q433" s="27">
        <f>L433</f>
        <v>1.4450000000000001</v>
      </c>
      <c r="W433">
        <f>IF(Source!BI105&lt;=1,H427+H428+H429+H430+H431, 0)</f>
        <v>138.28</v>
      </c>
      <c r="X433">
        <f>IF(Source!BI105=2,H427+H428+H429+H430+H431, 0)</f>
        <v>0</v>
      </c>
      <c r="Y433">
        <f>IF(Source!BI105=3,H427+H428+H429+H430+H431, 0)</f>
        <v>0</v>
      </c>
      <c r="Z433">
        <f>IF(Source!BI105=4,H427+H428+H429+H430+H431, 0)</f>
        <v>0</v>
      </c>
    </row>
    <row r="434" spans="1:26" ht="43.2">
      <c r="A434" s="54" t="str">
        <f>Source!E107</f>
        <v>70</v>
      </c>
      <c r="B434" s="55" t="str">
        <f>Source!F107</f>
        <v>23-01-001-1</v>
      </c>
      <c r="C434" s="55" t="str">
        <f>Source!G107</f>
        <v>Устройство основания под трубопроводы песчаного</v>
      </c>
      <c r="D434" s="35" t="str">
        <f>Source!H107</f>
        <v>10 м3 основания</v>
      </c>
      <c r="E434" s="10">
        <f>Source!I107</f>
        <v>3.2</v>
      </c>
      <c r="F434" s="104">
        <f>Source!AL107+Source!AM107+Source!AO107</f>
        <v>823.36</v>
      </c>
      <c r="G434" s="37"/>
      <c r="H434" s="38"/>
      <c r="I434" s="37" t="str">
        <f>Source!BO107</f>
        <v>23-01-001-1</v>
      </c>
      <c r="J434" s="37"/>
      <c r="K434" s="38"/>
      <c r="L434" s="39"/>
      <c r="S434">
        <f>ROUND((Source!FX107/100)*((ROUND(Source!AF107*Source!I107, 2)+ROUND(Source!AE107*Source!I107, 2))), 2)</f>
        <v>336.96</v>
      </c>
      <c r="T434">
        <f>Source!X107</f>
        <v>5940.61</v>
      </c>
      <c r="U434">
        <f>ROUND((Source!FY107/100)*((ROUND(Source!AF107*Source!I107, 2)+ROUND(Source!AE107*Source!I107, 2))), 2)</f>
        <v>230.69</v>
      </c>
      <c r="V434">
        <f>Source!Y107</f>
        <v>4067.03</v>
      </c>
    </row>
    <row r="435" spans="1:26" ht="14.4">
      <c r="A435" s="54"/>
      <c r="B435" s="55"/>
      <c r="C435" s="55" t="s">
        <v>1158</v>
      </c>
      <c r="D435" s="35"/>
      <c r="E435" s="10"/>
      <c r="F435" s="104">
        <f>Source!AO107</f>
        <v>77.83</v>
      </c>
      <c r="G435" s="37" t="str">
        <f>Source!DG107</f>
        <v/>
      </c>
      <c r="H435" s="38">
        <f>ROUND(Source!AF107*Source!I107, 2)</f>
        <v>249.6</v>
      </c>
      <c r="I435" s="37"/>
      <c r="J435" s="37">
        <f>IF(Source!BA107&lt;&gt; 0, Source!BA107, 1)</f>
        <v>17.63</v>
      </c>
      <c r="K435" s="38">
        <f>Source!S107</f>
        <v>4400.45</v>
      </c>
      <c r="L435" s="39"/>
      <c r="R435">
        <f>H435</f>
        <v>249.6</v>
      </c>
    </row>
    <row r="436" spans="1:26" ht="14.4">
      <c r="A436" s="54"/>
      <c r="B436" s="55"/>
      <c r="C436" s="55" t="s">
        <v>549</v>
      </c>
      <c r="D436" s="35"/>
      <c r="E436" s="10"/>
      <c r="F436" s="104">
        <f>Source!AM107</f>
        <v>30.53</v>
      </c>
      <c r="G436" s="37" t="str">
        <f>Source!DE107</f>
        <v/>
      </c>
      <c r="H436" s="38">
        <f>ROUND(Source!AD107*Source!I107, 2)</f>
        <v>96</v>
      </c>
      <c r="I436" s="37"/>
      <c r="J436" s="37">
        <f>IF(Source!BB107&lt;&gt; 0, Source!BB107, 1)</f>
        <v>6.99</v>
      </c>
      <c r="K436" s="38">
        <f>Source!Q107</f>
        <v>671.04</v>
      </c>
      <c r="L436" s="39"/>
    </row>
    <row r="437" spans="1:26" ht="14.4">
      <c r="A437" s="54"/>
      <c r="B437" s="55"/>
      <c r="C437" s="55" t="s">
        <v>1164</v>
      </c>
      <c r="D437" s="35"/>
      <c r="E437" s="10"/>
      <c r="F437" s="104">
        <f>Source!AN107</f>
        <v>3.15</v>
      </c>
      <c r="G437" s="37" t="str">
        <f>Source!DF107</f>
        <v/>
      </c>
      <c r="H437" s="48">
        <f>ROUND(Source!AE107*Source!I107, 2)</f>
        <v>9.6</v>
      </c>
      <c r="I437" s="37"/>
      <c r="J437" s="37">
        <f>IF(Source!BS107&lt;&gt; 0, Source!BS107, 1)</f>
        <v>17.63</v>
      </c>
      <c r="K437" s="48">
        <f>Source!R107</f>
        <v>169.25</v>
      </c>
      <c r="L437" s="39"/>
      <c r="R437">
        <f>H437</f>
        <v>9.6</v>
      </c>
    </row>
    <row r="438" spans="1:26" ht="14.4">
      <c r="A438" s="54"/>
      <c r="B438" s="55"/>
      <c r="C438" s="55" t="s">
        <v>1165</v>
      </c>
      <c r="D438" s="35"/>
      <c r="E438" s="10"/>
      <c r="F438" s="104">
        <f>Source!AL107</f>
        <v>715</v>
      </c>
      <c r="G438" s="37" t="str">
        <f>Source!DD107</f>
        <v/>
      </c>
      <c r="H438" s="38">
        <f>ROUND(Source!AC107*Source!I107, 2)</f>
        <v>2288</v>
      </c>
      <c r="I438" s="37"/>
      <c r="J438" s="37">
        <f>IF(Source!BC107&lt;&gt; 0, Source!BC107, 1)</f>
        <v>7.44</v>
      </c>
      <c r="K438" s="38">
        <f>Source!P107</f>
        <v>17022.72</v>
      </c>
      <c r="L438" s="39"/>
    </row>
    <row r="439" spans="1:26" ht="14.4">
      <c r="A439" s="54"/>
      <c r="B439" s="55"/>
      <c r="C439" s="55" t="s">
        <v>1159</v>
      </c>
      <c r="D439" s="35" t="s">
        <v>1160</v>
      </c>
      <c r="E439" s="10">
        <f>Source!BZ107</f>
        <v>130</v>
      </c>
      <c r="F439" s="105"/>
      <c r="G439" s="37"/>
      <c r="H439" s="38">
        <f>SUM(S434:S441)</f>
        <v>336.96</v>
      </c>
      <c r="I439" s="40"/>
      <c r="J439" s="33">
        <f>Source!AT107</f>
        <v>130</v>
      </c>
      <c r="K439" s="38">
        <f>SUM(T434:T441)</f>
        <v>5940.61</v>
      </c>
      <c r="L439" s="39"/>
    </row>
    <row r="440" spans="1:26" ht="14.4">
      <c r="A440" s="54"/>
      <c r="B440" s="55"/>
      <c r="C440" s="55" t="s">
        <v>1161</v>
      </c>
      <c r="D440" s="35" t="s">
        <v>1160</v>
      </c>
      <c r="E440" s="10">
        <f>Source!CA107</f>
        <v>89</v>
      </c>
      <c r="F440" s="105"/>
      <c r="G440" s="37"/>
      <c r="H440" s="38">
        <f>SUM(U434:U441)</f>
        <v>230.69</v>
      </c>
      <c r="I440" s="40"/>
      <c r="J440" s="33">
        <f>Source!AU107</f>
        <v>89</v>
      </c>
      <c r="K440" s="38">
        <f>SUM(V434:V441)</f>
        <v>4067.03</v>
      </c>
      <c r="L440" s="39"/>
    </row>
    <row r="441" spans="1:26" ht="14.4">
      <c r="A441" s="56"/>
      <c r="B441" s="57"/>
      <c r="C441" s="57" t="s">
        <v>1162</v>
      </c>
      <c r="D441" s="41" t="s">
        <v>1163</v>
      </c>
      <c r="E441" s="42">
        <f>Source!AQ107</f>
        <v>10.199999999999999</v>
      </c>
      <c r="F441" s="106"/>
      <c r="G441" s="44" t="str">
        <f>Source!DI107</f>
        <v/>
      </c>
      <c r="H441" s="45"/>
      <c r="I441" s="44"/>
      <c r="J441" s="44"/>
      <c r="K441" s="45"/>
      <c r="L441" s="46">
        <f>Source!U107</f>
        <v>32.64</v>
      </c>
    </row>
    <row r="442" spans="1:26" ht="13.8">
      <c r="G442" s="94">
        <f>H435+H436+H438+H439+H440</f>
        <v>3201.25</v>
      </c>
      <c r="H442" s="94"/>
      <c r="J442" s="94">
        <f>K435+K436+K438+K439+K440</f>
        <v>32101.85</v>
      </c>
      <c r="K442" s="94"/>
      <c r="L442" s="47">
        <f>Source!U107</f>
        <v>32.64</v>
      </c>
      <c r="O442" s="27">
        <f>G442</f>
        <v>3201.25</v>
      </c>
      <c r="P442" s="27">
        <f>J442</f>
        <v>32101.85</v>
      </c>
      <c r="Q442" s="27">
        <f>L442</f>
        <v>32.64</v>
      </c>
      <c r="W442">
        <f>IF(Source!BI107&lt;=1,H435+H436+H438+H439+H440, 0)</f>
        <v>3201.25</v>
      </c>
      <c r="X442">
        <f>IF(Source!BI107=2,H435+H436+H438+H439+H440, 0)</f>
        <v>0</v>
      </c>
      <c r="Y442">
        <f>IF(Source!BI107=3,H435+H436+H438+H439+H440, 0)</f>
        <v>0</v>
      </c>
      <c r="Z442">
        <f>IF(Source!BI107=4,H435+H436+H438+H439+H440, 0)</f>
        <v>0</v>
      </c>
    </row>
    <row r="443" spans="1:26" ht="100.8">
      <c r="A443" s="54" t="str">
        <f>Source!E108</f>
        <v>71</v>
      </c>
      <c r="B443" s="55" t="str">
        <f>Source!F108</f>
        <v>06-01-001-1</v>
      </c>
      <c r="C443" s="55" t="str">
        <f>Source!G108</f>
        <v>Устройство бетонной подготовки</v>
      </c>
      <c r="D443" s="35" t="str">
        <f>Source!H108</f>
        <v>100 м3 бетона, бутобетона и железобетона в деле</v>
      </c>
      <c r="E443" s="10">
        <f>Source!I108</f>
        <v>1E-3</v>
      </c>
      <c r="F443" s="104">
        <f>Source!AL108+Source!AM108+Source!AO108</f>
        <v>57993.119999999995</v>
      </c>
      <c r="G443" s="37"/>
      <c r="H443" s="38"/>
      <c r="I443" s="37" t="str">
        <f>Source!BO108</f>
        <v>06-01-001-1</v>
      </c>
      <c r="J443" s="37"/>
      <c r="K443" s="38"/>
      <c r="L443" s="39"/>
      <c r="S443">
        <f>ROUND((Source!FX108/100)*((ROUND(Source!AF108*Source!I108, 2)+ROUND(Source!AE108*Source!I108, 2))), 2)</f>
        <v>1.61</v>
      </c>
      <c r="T443">
        <f>Source!X108</f>
        <v>28.32</v>
      </c>
      <c r="U443">
        <f>ROUND((Source!FY108/100)*((ROUND(Source!AF108*Source!I108, 2)+ROUND(Source!AE108*Source!I108, 2))), 2)</f>
        <v>0.99</v>
      </c>
      <c r="V443">
        <f>Source!Y108</f>
        <v>17.53</v>
      </c>
    </row>
    <row r="444" spans="1:26" ht="14.4">
      <c r="A444" s="54"/>
      <c r="B444" s="55"/>
      <c r="C444" s="55" t="s">
        <v>1158</v>
      </c>
      <c r="D444" s="35"/>
      <c r="E444" s="10"/>
      <c r="F444" s="104">
        <f>Source!AO108</f>
        <v>1312.2</v>
      </c>
      <c r="G444" s="37" t="str">
        <f>Source!DG108</f>
        <v/>
      </c>
      <c r="H444" s="38">
        <f>ROUND(Source!AF108*Source!I108, 2)</f>
        <v>1.31</v>
      </c>
      <c r="I444" s="37"/>
      <c r="J444" s="37">
        <f>IF(Source!BA108&lt;&gt; 0, Source!BA108, 1)</f>
        <v>17.63</v>
      </c>
      <c r="K444" s="38">
        <f>Source!S108</f>
        <v>23.13</v>
      </c>
      <c r="L444" s="39"/>
      <c r="R444">
        <f>H444</f>
        <v>1.31</v>
      </c>
    </row>
    <row r="445" spans="1:26" ht="14.4">
      <c r="A445" s="54"/>
      <c r="B445" s="55"/>
      <c r="C445" s="55" t="s">
        <v>549</v>
      </c>
      <c r="D445" s="35"/>
      <c r="E445" s="10"/>
      <c r="F445" s="104">
        <f>Source!AM108</f>
        <v>1906.43</v>
      </c>
      <c r="G445" s="37" t="str">
        <f>Source!DE108</f>
        <v/>
      </c>
      <c r="H445" s="38">
        <f>ROUND(Source!AD108*Source!I108, 2)</f>
        <v>1.91</v>
      </c>
      <c r="I445" s="37"/>
      <c r="J445" s="37">
        <f>IF(Source!BB108&lt;&gt; 0, Source!BB108, 1)</f>
        <v>6.17</v>
      </c>
      <c r="K445" s="38">
        <f>Source!Q108</f>
        <v>11.77</v>
      </c>
      <c r="L445" s="39"/>
    </row>
    <row r="446" spans="1:26" ht="14.4">
      <c r="A446" s="54"/>
      <c r="B446" s="55"/>
      <c r="C446" s="55" t="s">
        <v>1164</v>
      </c>
      <c r="D446" s="35"/>
      <c r="E446" s="10"/>
      <c r="F446" s="104">
        <f>Source!AN108</f>
        <v>217.8</v>
      </c>
      <c r="G446" s="37" t="str">
        <f>Source!DF108</f>
        <v/>
      </c>
      <c r="H446" s="48">
        <f>ROUND(Source!AE108*Source!I108, 2)</f>
        <v>0.22</v>
      </c>
      <c r="I446" s="37"/>
      <c r="J446" s="37">
        <f>IF(Source!BS108&lt;&gt; 0, Source!BS108, 1)</f>
        <v>17.63</v>
      </c>
      <c r="K446" s="48">
        <f>Source!R108</f>
        <v>3.84</v>
      </c>
      <c r="L446" s="39"/>
      <c r="R446">
        <f>H446</f>
        <v>0.22</v>
      </c>
    </row>
    <row r="447" spans="1:26" ht="14.4">
      <c r="A447" s="54"/>
      <c r="B447" s="55"/>
      <c r="C447" s="55" t="s">
        <v>1165</v>
      </c>
      <c r="D447" s="35"/>
      <c r="E447" s="10"/>
      <c r="F447" s="104">
        <f>Source!AL108</f>
        <v>54774.49</v>
      </c>
      <c r="G447" s="37" t="str">
        <f>Source!DD108</f>
        <v/>
      </c>
      <c r="H447" s="38">
        <f>ROUND(Source!AC108*Source!I108, 2)</f>
        <v>54.77</v>
      </c>
      <c r="I447" s="37"/>
      <c r="J447" s="37">
        <f>IF(Source!BC108&lt;&gt; 0, Source!BC108, 1)</f>
        <v>6.23</v>
      </c>
      <c r="K447" s="38">
        <f>Source!P108</f>
        <v>341.24</v>
      </c>
      <c r="L447" s="39"/>
    </row>
    <row r="448" spans="1:26" ht="14.4">
      <c r="A448" s="54"/>
      <c r="B448" s="55"/>
      <c r="C448" s="55" t="s">
        <v>1159</v>
      </c>
      <c r="D448" s="35" t="s">
        <v>1160</v>
      </c>
      <c r="E448" s="10">
        <f>Source!BZ108</f>
        <v>105</v>
      </c>
      <c r="F448" s="105"/>
      <c r="G448" s="37"/>
      <c r="H448" s="38">
        <f>SUM(S443:S450)</f>
        <v>1.61</v>
      </c>
      <c r="I448" s="40"/>
      <c r="J448" s="33">
        <f>Source!AT108</f>
        <v>105</v>
      </c>
      <c r="K448" s="38">
        <f>SUM(T443:T450)</f>
        <v>28.32</v>
      </c>
      <c r="L448" s="39"/>
    </row>
    <row r="449" spans="1:26" ht="14.4">
      <c r="A449" s="54"/>
      <c r="B449" s="55"/>
      <c r="C449" s="55" t="s">
        <v>1161</v>
      </c>
      <c r="D449" s="35" t="s">
        <v>1160</v>
      </c>
      <c r="E449" s="10">
        <f>Source!CA108</f>
        <v>65</v>
      </c>
      <c r="F449" s="105"/>
      <c r="G449" s="37"/>
      <c r="H449" s="38">
        <f>SUM(U443:U450)</f>
        <v>0.99</v>
      </c>
      <c r="I449" s="40"/>
      <c r="J449" s="33">
        <f>Source!AU108</f>
        <v>65</v>
      </c>
      <c r="K449" s="38">
        <f>SUM(V443:V450)</f>
        <v>17.53</v>
      </c>
      <c r="L449" s="39"/>
    </row>
    <row r="450" spans="1:26" ht="14.4">
      <c r="A450" s="56"/>
      <c r="B450" s="57"/>
      <c r="C450" s="57" t="s">
        <v>1162</v>
      </c>
      <c r="D450" s="41" t="s">
        <v>1163</v>
      </c>
      <c r="E450" s="42">
        <f>Source!AQ108</f>
        <v>180</v>
      </c>
      <c r="F450" s="106"/>
      <c r="G450" s="44" t="str">
        <f>Source!DI108</f>
        <v/>
      </c>
      <c r="H450" s="45"/>
      <c r="I450" s="44"/>
      <c r="J450" s="44"/>
      <c r="K450" s="45"/>
      <c r="L450" s="46">
        <f>Source!U108</f>
        <v>0.18</v>
      </c>
    </row>
    <row r="451" spans="1:26" ht="13.8">
      <c r="G451" s="94">
        <f>H444+H445+H447+H448+H449</f>
        <v>60.59</v>
      </c>
      <c r="H451" s="94"/>
      <c r="J451" s="94">
        <f>K444+K445+K447+K448+K449</f>
        <v>421.99</v>
      </c>
      <c r="K451" s="94"/>
      <c r="L451" s="47">
        <f>Source!U108</f>
        <v>0.18</v>
      </c>
      <c r="O451" s="27">
        <f>G451</f>
        <v>60.59</v>
      </c>
      <c r="P451" s="27">
        <f>J451</f>
        <v>421.99</v>
      </c>
      <c r="Q451" s="27">
        <f>L451</f>
        <v>0.18</v>
      </c>
      <c r="W451">
        <f>IF(Source!BI108&lt;=1,H444+H445+H447+H448+H449, 0)</f>
        <v>60.59</v>
      </c>
      <c r="X451">
        <f>IF(Source!BI108=2,H444+H445+H447+H448+H449, 0)</f>
        <v>0</v>
      </c>
      <c r="Y451">
        <f>IF(Source!BI108=3,H444+H445+H447+H448+H449, 0)</f>
        <v>0</v>
      </c>
      <c r="Z451">
        <f>IF(Source!BI108=4,H444+H445+H447+H448+H449, 0)</f>
        <v>0</v>
      </c>
    </row>
    <row r="452" spans="1:26" ht="14.4">
      <c r="C452" s="32" t="str">
        <f>Source!G109</f>
        <v>футляр</v>
      </c>
    </row>
    <row r="453" spans="1:26" ht="43.2">
      <c r="A453" s="54" t="str">
        <f>Source!E110</f>
        <v>72</v>
      </c>
      <c r="B453" s="55" t="str">
        <f>Source!F110</f>
        <v>24-02-034-1</v>
      </c>
      <c r="C453" s="55" t="str">
        <f>Source!G110</f>
        <v>Укладка газопроводов из одиночных полиэтиленовых труб в траншею, диаметр газопровода до 110 мм</v>
      </c>
      <c r="D453" s="35" t="str">
        <f>Source!H110</f>
        <v>100 м газопровода</v>
      </c>
      <c r="E453" s="10">
        <f>Source!I110</f>
        <v>0.09</v>
      </c>
      <c r="F453" s="104">
        <f>Source!AL110+Source!AM110+Source!AO110</f>
        <v>6587.45</v>
      </c>
      <c r="G453" s="37"/>
      <c r="H453" s="38"/>
      <c r="I453" s="37" t="str">
        <f>Source!BO110</f>
        <v>24-02-034-1</v>
      </c>
      <c r="J453" s="37"/>
      <c r="K453" s="38"/>
      <c r="L453" s="39"/>
      <c r="S453">
        <f>ROUND((Source!FX110/100)*((ROUND(Source!AF110*Source!I110, 2)+ROUND(Source!AE110*Source!I110, 2))), 2)</f>
        <v>0.94</v>
      </c>
      <c r="T453">
        <f>Source!X110</f>
        <v>16.5</v>
      </c>
      <c r="U453">
        <f>ROUND((Source!FY110/100)*((ROUND(Source!AF110*Source!I110, 2)+ROUND(Source!AE110*Source!I110, 2))), 2)</f>
        <v>0.64</v>
      </c>
      <c r="V453">
        <f>Source!Y110</f>
        <v>11.29</v>
      </c>
    </row>
    <row r="454" spans="1:26" ht="14.4">
      <c r="A454" s="54"/>
      <c r="B454" s="55"/>
      <c r="C454" s="55" t="s">
        <v>1158</v>
      </c>
      <c r="D454" s="35"/>
      <c r="E454" s="10"/>
      <c r="F454" s="104">
        <f>Source!AO110</f>
        <v>8.4499999999999993</v>
      </c>
      <c r="G454" s="37" t="str">
        <f>Source!DG110</f>
        <v/>
      </c>
      <c r="H454" s="38">
        <f>ROUND(Source!AF110*Source!I110, 2)</f>
        <v>0.72</v>
      </c>
      <c r="I454" s="37"/>
      <c r="J454" s="37">
        <f>IF(Source!BA110&lt;&gt; 0, Source!BA110, 1)</f>
        <v>17.63</v>
      </c>
      <c r="K454" s="38">
        <f>Source!S110</f>
        <v>12.69</v>
      </c>
      <c r="L454" s="39"/>
      <c r="R454">
        <f>H454</f>
        <v>0.72</v>
      </c>
    </row>
    <row r="455" spans="1:26" ht="14.4">
      <c r="A455" s="54"/>
      <c r="B455" s="55"/>
      <c r="C455" s="55" t="s">
        <v>1165</v>
      </c>
      <c r="D455" s="35"/>
      <c r="E455" s="10"/>
      <c r="F455" s="104">
        <f>Source!AL110</f>
        <v>6579</v>
      </c>
      <c r="G455" s="37" t="str">
        <f>Source!DD110</f>
        <v/>
      </c>
      <c r="H455" s="38">
        <f>ROUND(Source!AC110*Source!I110, 2)</f>
        <v>592.11</v>
      </c>
      <c r="I455" s="37"/>
      <c r="J455" s="37">
        <f>IF(Source!BC110&lt;&gt; 0, Source!BC110, 1)</f>
        <v>3.28</v>
      </c>
      <c r="K455" s="38">
        <f>Source!P110</f>
        <v>1942.12</v>
      </c>
      <c r="L455" s="39"/>
    </row>
    <row r="456" spans="1:26" ht="14.4">
      <c r="A456" s="54"/>
      <c r="B456" s="55"/>
      <c r="C456" s="55" t="s">
        <v>1159</v>
      </c>
      <c r="D456" s="35" t="s">
        <v>1160</v>
      </c>
      <c r="E456" s="10">
        <f>Source!BZ110</f>
        <v>130</v>
      </c>
      <c r="F456" s="105"/>
      <c r="G456" s="37"/>
      <c r="H456" s="38">
        <f>SUM(S453:S458)</f>
        <v>0.94</v>
      </c>
      <c r="I456" s="40"/>
      <c r="J456" s="33">
        <f>Source!AT110</f>
        <v>130</v>
      </c>
      <c r="K456" s="38">
        <f>SUM(T453:T458)</f>
        <v>16.5</v>
      </c>
      <c r="L456" s="39"/>
    </row>
    <row r="457" spans="1:26" ht="14.4">
      <c r="A457" s="54"/>
      <c r="B457" s="55"/>
      <c r="C457" s="55" t="s">
        <v>1161</v>
      </c>
      <c r="D457" s="35" t="s">
        <v>1160</v>
      </c>
      <c r="E457" s="10">
        <f>Source!CA110</f>
        <v>89</v>
      </c>
      <c r="F457" s="105"/>
      <c r="G457" s="37"/>
      <c r="H457" s="38">
        <f>SUM(U453:U458)</f>
        <v>0.64</v>
      </c>
      <c r="I457" s="40"/>
      <c r="J457" s="33">
        <f>Source!AU110</f>
        <v>89</v>
      </c>
      <c r="K457" s="38">
        <f>SUM(V453:V458)</f>
        <v>11.29</v>
      </c>
      <c r="L457" s="39"/>
    </row>
    <row r="458" spans="1:26" ht="14.4">
      <c r="A458" s="56"/>
      <c r="B458" s="57"/>
      <c r="C458" s="57" t="s">
        <v>1162</v>
      </c>
      <c r="D458" s="41" t="s">
        <v>1163</v>
      </c>
      <c r="E458" s="42">
        <f>Source!AQ110</f>
        <v>1.02</v>
      </c>
      <c r="F458" s="106"/>
      <c r="G458" s="44" t="str">
        <f>Source!DI110</f>
        <v/>
      </c>
      <c r="H458" s="45"/>
      <c r="I458" s="44"/>
      <c r="J458" s="44"/>
      <c r="K458" s="45"/>
      <c r="L458" s="46">
        <f>Source!U110</f>
        <v>9.1799999999999993E-2</v>
      </c>
    </row>
    <row r="459" spans="1:26" ht="13.8">
      <c r="G459" s="94">
        <f>H454+H455+H456+H457</f>
        <v>594.41000000000008</v>
      </c>
      <c r="H459" s="94"/>
      <c r="J459" s="94">
        <f>K454+K455+K456+K457</f>
        <v>1982.6</v>
      </c>
      <c r="K459" s="94"/>
      <c r="L459" s="47">
        <f>Source!U110</f>
        <v>9.1799999999999993E-2</v>
      </c>
      <c r="O459" s="27">
        <f>G459</f>
        <v>594.41000000000008</v>
      </c>
      <c r="P459" s="27">
        <f>J459</f>
        <v>1982.6</v>
      </c>
      <c r="Q459" s="27">
        <f>L459</f>
        <v>9.1799999999999993E-2</v>
      </c>
      <c r="W459">
        <f>IF(Source!BI110&lt;=1,H454+H455+H456+H457, 0)</f>
        <v>594.41000000000008</v>
      </c>
      <c r="X459">
        <f>IF(Source!BI110=2,H454+H455+H456+H457, 0)</f>
        <v>0</v>
      </c>
      <c r="Y459">
        <f>IF(Source!BI110=3,H454+H455+H456+H457, 0)</f>
        <v>0</v>
      </c>
      <c r="Z459">
        <f>IF(Source!BI110=4,H454+H455+H456+H457, 0)</f>
        <v>0</v>
      </c>
    </row>
    <row r="460" spans="1:26" ht="41.4">
      <c r="A460" s="54" t="str">
        <f>Source!E111</f>
        <v>73</v>
      </c>
      <c r="B460" s="55" t="str">
        <f>Source!F111</f>
        <v>507-0595</v>
      </c>
      <c r="C460" s="55" t="str">
        <f>Source!G111</f>
        <v>Трубы напорные из полиэтилена низкого давления среднего типа, наружным диаметром 110 мм</v>
      </c>
      <c r="D460" s="35" t="str">
        <f>Source!H111</f>
        <v>10 м</v>
      </c>
      <c r="E460" s="10">
        <f>Source!I111</f>
        <v>-0.91800000000000004</v>
      </c>
      <c r="F460" s="104">
        <f>Source!AL111</f>
        <v>645</v>
      </c>
      <c r="G460" s="37" t="str">
        <f>Source!DD111</f>
        <v/>
      </c>
      <c r="H460" s="38">
        <f>ROUND(Source!AC111*Source!I111, 2)</f>
        <v>-592.11</v>
      </c>
      <c r="I460" s="37" t="str">
        <f>Source!BO111</f>
        <v>507-0595</v>
      </c>
      <c r="J460" s="37">
        <f>IF(Source!BC111&lt;&gt; 0, Source!BC111, 1)</f>
        <v>3.28</v>
      </c>
      <c r="K460" s="38">
        <f>Source!P111</f>
        <v>-1942.12</v>
      </c>
      <c r="L460" s="39"/>
      <c r="S460">
        <f>ROUND((Source!FX111/100)*((ROUND(Source!AF111*Source!I111, 2)+ROUND(Source!AE111*Source!I111, 2))), 2)</f>
        <v>0</v>
      </c>
      <c r="T460">
        <f>Source!X111</f>
        <v>0</v>
      </c>
      <c r="U460">
        <f>ROUND((Source!FY111/100)*((ROUND(Source!AF111*Source!I111, 2)+ROUND(Source!AE111*Source!I111, 2))), 2)</f>
        <v>0</v>
      </c>
      <c r="V460">
        <f>Source!Y111</f>
        <v>0</v>
      </c>
    </row>
    <row r="461" spans="1:26">
      <c r="A461" s="29"/>
      <c r="B461" s="29"/>
      <c r="C461" s="30" t="str">
        <f>"Объем: "&amp;Source!I111&amp;"="&amp;Source!I110&amp;"*"&amp;"-"&amp;"10,2"</f>
        <v>Объем: -0,918=0,09*-10,2</v>
      </c>
      <c r="D461" s="29"/>
      <c r="E461" s="29"/>
      <c r="F461" s="108"/>
      <c r="G461" s="29"/>
      <c r="H461" s="29"/>
      <c r="I461" s="29"/>
      <c r="J461" s="29"/>
      <c r="K461" s="29"/>
      <c r="L461" s="29"/>
    </row>
    <row r="462" spans="1:26" ht="13.8">
      <c r="G462" s="94">
        <f>H460</f>
        <v>-592.11</v>
      </c>
      <c r="H462" s="94"/>
      <c r="J462" s="94">
        <f>K460</f>
        <v>-1942.12</v>
      </c>
      <c r="K462" s="94"/>
      <c r="L462" s="47">
        <f>Source!U111</f>
        <v>0</v>
      </c>
      <c r="O462" s="27">
        <f>G462</f>
        <v>-592.11</v>
      </c>
      <c r="P462" s="27">
        <f>J462</f>
        <v>-1942.12</v>
      </c>
      <c r="Q462" s="27">
        <f>L462</f>
        <v>0</v>
      </c>
      <c r="W462">
        <f>IF(Source!BI111&lt;=1,H460, 0)</f>
        <v>0</v>
      </c>
      <c r="X462">
        <f>IF(Source!BI111=2,H460, 0)</f>
        <v>-592.11</v>
      </c>
      <c r="Y462">
        <f>IF(Source!BI111=3,H460, 0)</f>
        <v>0</v>
      </c>
      <c r="Z462">
        <f>IF(Source!BI111=4,H460, 0)</f>
        <v>0</v>
      </c>
    </row>
    <row r="463" spans="1:26" ht="55.2">
      <c r="A463" s="56" t="str">
        <f>Source!E112</f>
        <v>74</v>
      </c>
      <c r="B463" s="57" t="str">
        <f>Source!F112</f>
        <v>507-3729</v>
      </c>
      <c r="C463" s="57" t="str">
        <f>Source!G112</f>
        <v>Труба напорная из полиэтилена PE 100 для газопроводов ПЭ100 SDR11, размером 110х10,0 мм (ГОСТ Р 50838-95)</v>
      </c>
      <c r="D463" s="41" t="str">
        <f>Source!H112</f>
        <v>м</v>
      </c>
      <c r="E463" s="42">
        <f>Source!I112</f>
        <v>9.18</v>
      </c>
      <c r="F463" s="106">
        <f>Source!AL112</f>
        <v>193.23</v>
      </c>
      <c r="G463" s="44" t="str">
        <f>Source!DD112</f>
        <v/>
      </c>
      <c r="H463" s="45">
        <f>ROUND(Source!AC112*Source!I112, 2)</f>
        <v>1771.74</v>
      </c>
      <c r="I463" s="44" t="str">
        <f>Source!BO112</f>
        <v>507-3729</v>
      </c>
      <c r="J463" s="44">
        <f>IF(Source!BC112&lt;&gt; 0, Source!BC112, 1)</f>
        <v>1.84</v>
      </c>
      <c r="K463" s="45">
        <f>Source!P112</f>
        <v>3260</v>
      </c>
      <c r="L463" s="50"/>
      <c r="S463">
        <f>ROUND((Source!FX112/100)*((ROUND(Source!AF112*Source!I112, 2)+ROUND(Source!AE112*Source!I112, 2))), 2)</f>
        <v>0</v>
      </c>
      <c r="T463">
        <f>Source!X112</f>
        <v>0</v>
      </c>
      <c r="U463">
        <f>ROUND((Source!FY112/100)*((ROUND(Source!AF112*Source!I112, 2)+ROUND(Source!AE112*Source!I112, 2))), 2)</f>
        <v>0</v>
      </c>
      <c r="V463">
        <f>Source!Y112</f>
        <v>0</v>
      </c>
    </row>
    <row r="464" spans="1:26" ht="13.8">
      <c r="G464" s="94">
        <f>H463</f>
        <v>1771.74</v>
      </c>
      <c r="H464" s="94"/>
      <c r="J464" s="94">
        <f>K463</f>
        <v>3260</v>
      </c>
      <c r="K464" s="94"/>
      <c r="L464" s="47">
        <f>Source!U112</f>
        <v>0</v>
      </c>
      <c r="O464" s="27">
        <f>G464</f>
        <v>1771.74</v>
      </c>
      <c r="P464" s="27">
        <f>J464</f>
        <v>3260</v>
      </c>
      <c r="Q464" s="27">
        <f>L464</f>
        <v>0</v>
      </c>
      <c r="W464">
        <f>IF(Source!BI112&lt;=1,H463, 0)</f>
        <v>0</v>
      </c>
      <c r="X464">
        <f>IF(Source!BI112=2,H463, 0)</f>
        <v>1771.74</v>
      </c>
      <c r="Y464">
        <f>IF(Source!BI112=3,H463, 0)</f>
        <v>0</v>
      </c>
      <c r="Z464">
        <f>IF(Source!BI112=4,H463, 0)</f>
        <v>0</v>
      </c>
    </row>
    <row r="465" spans="1:26" ht="72">
      <c r="A465" s="54" t="str">
        <f>Source!E113</f>
        <v>75</v>
      </c>
      <c r="B465" s="55" t="str">
        <f>Source!F113</f>
        <v>22-05-003-1</v>
      </c>
      <c r="C465" s="55" t="str">
        <f>Source!G113</f>
        <v>Протаскивание в футляр стальных труб диаметром 100 мм</v>
      </c>
      <c r="D465" s="35" t="str">
        <f>Source!H113</f>
        <v>100 м трубы, уложенной в футляр</v>
      </c>
      <c r="E465" s="10">
        <f>Source!I113</f>
        <v>0.09</v>
      </c>
      <c r="F465" s="104">
        <f>Source!AL113+Source!AM113+Source!AO113</f>
        <v>1715.53</v>
      </c>
      <c r="G465" s="37"/>
      <c r="H465" s="38"/>
      <c r="I465" s="37" t="str">
        <f>Source!BO113</f>
        <v>22-05-003-1</v>
      </c>
      <c r="J465" s="37"/>
      <c r="K465" s="38"/>
      <c r="L465" s="39"/>
      <c r="S465">
        <f>ROUND((Source!FX113/100)*((ROUND(Source!AF113*Source!I113, 2)+ROUND(Source!AE113*Source!I113, 2))), 2)</f>
        <v>88.8</v>
      </c>
      <c r="T465">
        <f>Source!X113</f>
        <v>1565.6</v>
      </c>
      <c r="U465">
        <f>ROUND((Source!FY113/100)*((ROUND(Source!AF113*Source!I113, 2)+ROUND(Source!AE113*Source!I113, 2))), 2)</f>
        <v>60.8</v>
      </c>
      <c r="V465">
        <f>Source!Y113</f>
        <v>1071.8399999999999</v>
      </c>
    </row>
    <row r="466" spans="1:26" ht="14.4">
      <c r="A466" s="54"/>
      <c r="B466" s="55"/>
      <c r="C466" s="55" t="s">
        <v>1158</v>
      </c>
      <c r="D466" s="35"/>
      <c r="E466" s="10"/>
      <c r="F466" s="104">
        <f>Source!AO113</f>
        <v>758.76</v>
      </c>
      <c r="G466" s="37" t="str">
        <f>Source!DG113</f>
        <v/>
      </c>
      <c r="H466" s="38">
        <f>ROUND(Source!AF113*Source!I113, 2)</f>
        <v>68.31</v>
      </c>
      <c r="I466" s="37"/>
      <c r="J466" s="37">
        <f>IF(Source!BA113&lt;&gt; 0, Source!BA113, 1)</f>
        <v>17.63</v>
      </c>
      <c r="K466" s="38">
        <f>Source!S113</f>
        <v>1204.31</v>
      </c>
      <c r="L466" s="39"/>
      <c r="R466">
        <f>H466</f>
        <v>68.31</v>
      </c>
    </row>
    <row r="467" spans="1:26" ht="14.4">
      <c r="A467" s="54"/>
      <c r="B467" s="55"/>
      <c r="C467" s="55" t="s">
        <v>549</v>
      </c>
      <c r="D467" s="35"/>
      <c r="E467" s="10"/>
      <c r="F467" s="104">
        <f>Source!AM113</f>
        <v>36.979999999999997</v>
      </c>
      <c r="G467" s="37" t="str">
        <f>Source!DE113</f>
        <v/>
      </c>
      <c r="H467" s="38">
        <f>ROUND(Source!AD113*Source!I113, 2)</f>
        <v>3.33</v>
      </c>
      <c r="I467" s="37"/>
      <c r="J467" s="37">
        <f>IF(Source!BB113&lt;&gt; 0, Source!BB113, 1)</f>
        <v>6.31</v>
      </c>
      <c r="K467" s="38">
        <f>Source!Q113</f>
        <v>21.01</v>
      </c>
      <c r="L467" s="39"/>
    </row>
    <row r="468" spans="1:26" ht="14.4">
      <c r="A468" s="54"/>
      <c r="B468" s="55"/>
      <c r="C468" s="55" t="s">
        <v>1165</v>
      </c>
      <c r="D468" s="35"/>
      <c r="E468" s="10"/>
      <c r="F468" s="104">
        <f>Source!AL113</f>
        <v>919.79</v>
      </c>
      <c r="G468" s="37" t="str">
        <f>Source!DD113</f>
        <v/>
      </c>
      <c r="H468" s="38">
        <f>ROUND(Source!AC113*Source!I113, 2)</f>
        <v>82.8</v>
      </c>
      <c r="I468" s="37"/>
      <c r="J468" s="37">
        <f>IF(Source!BC113&lt;&gt; 0, Source!BC113, 1)</f>
        <v>4.16</v>
      </c>
      <c r="K468" s="38">
        <f>Source!P113</f>
        <v>344.45</v>
      </c>
      <c r="L468" s="39"/>
    </row>
    <row r="469" spans="1:26" ht="14.4">
      <c r="A469" s="54"/>
      <c r="B469" s="55"/>
      <c r="C469" s="55" t="s">
        <v>1159</v>
      </c>
      <c r="D469" s="35" t="s">
        <v>1160</v>
      </c>
      <c r="E469" s="10">
        <f>Source!BZ113</f>
        <v>130</v>
      </c>
      <c r="F469" s="105"/>
      <c r="G469" s="37"/>
      <c r="H469" s="38">
        <f>SUM(S465:S471)</f>
        <v>88.8</v>
      </c>
      <c r="I469" s="40"/>
      <c r="J469" s="33">
        <f>Source!AT113</f>
        <v>130</v>
      </c>
      <c r="K469" s="38">
        <f>SUM(T465:T471)</f>
        <v>1565.6</v>
      </c>
      <c r="L469" s="39"/>
    </row>
    <row r="470" spans="1:26" ht="14.4">
      <c r="A470" s="54"/>
      <c r="B470" s="55"/>
      <c r="C470" s="55" t="s">
        <v>1161</v>
      </c>
      <c r="D470" s="35" t="s">
        <v>1160</v>
      </c>
      <c r="E470" s="10">
        <f>Source!CA113</f>
        <v>89</v>
      </c>
      <c r="F470" s="105"/>
      <c r="G470" s="37"/>
      <c r="H470" s="38">
        <f>SUM(U465:U471)</f>
        <v>60.8</v>
      </c>
      <c r="I470" s="40"/>
      <c r="J470" s="33">
        <f>Source!AU113</f>
        <v>89</v>
      </c>
      <c r="K470" s="38">
        <f>SUM(V465:V471)</f>
        <v>1071.8399999999999</v>
      </c>
      <c r="L470" s="39"/>
    </row>
    <row r="471" spans="1:26" ht="14.4">
      <c r="A471" s="56"/>
      <c r="B471" s="57"/>
      <c r="C471" s="57" t="s">
        <v>1162</v>
      </c>
      <c r="D471" s="41" t="s">
        <v>1163</v>
      </c>
      <c r="E471" s="42">
        <f>Source!AQ113</f>
        <v>84.4</v>
      </c>
      <c r="F471" s="106"/>
      <c r="G471" s="44" t="str">
        <f>Source!DI113</f>
        <v/>
      </c>
      <c r="H471" s="45"/>
      <c r="I471" s="44"/>
      <c r="J471" s="44"/>
      <c r="K471" s="45"/>
      <c r="L471" s="46">
        <f>Source!U113</f>
        <v>7.5960000000000001</v>
      </c>
    </row>
    <row r="472" spans="1:26" ht="13.8">
      <c r="G472" s="94">
        <f>H466+H467+H468+H469+H470</f>
        <v>304.04000000000002</v>
      </c>
      <c r="H472" s="94"/>
      <c r="J472" s="94">
        <f>K466+K467+K468+K469+K470</f>
        <v>4207.21</v>
      </c>
      <c r="K472" s="94"/>
      <c r="L472" s="47">
        <f>Source!U113</f>
        <v>7.5960000000000001</v>
      </c>
      <c r="O472" s="27">
        <f>G472</f>
        <v>304.04000000000002</v>
      </c>
      <c r="P472" s="27">
        <f>J472</f>
        <v>4207.21</v>
      </c>
      <c r="Q472" s="27">
        <f>L472</f>
        <v>7.5960000000000001</v>
      </c>
      <c r="W472">
        <f>IF(Source!BI113&lt;=1,H466+H467+H468+H469+H470, 0)</f>
        <v>304.04000000000002</v>
      </c>
      <c r="X472">
        <f>IF(Source!BI113=2,H466+H467+H468+H469+H470, 0)</f>
        <v>0</v>
      </c>
      <c r="Y472">
        <f>IF(Source!BI113=3,H466+H467+H468+H469+H470, 0)</f>
        <v>0</v>
      </c>
      <c r="Z472">
        <f>IF(Source!BI113=4,H466+H467+H468+H469+H470, 0)</f>
        <v>0</v>
      </c>
    </row>
    <row r="473" spans="1:26" ht="27.6">
      <c r="A473" s="54" t="str">
        <f>Source!E114</f>
        <v>76</v>
      </c>
      <c r="B473" s="55" t="str">
        <f>Source!F114</f>
        <v>22-05-004-1</v>
      </c>
      <c r="C473" s="55" t="str">
        <f>Source!G114</f>
        <v>Заделка битумом и прядью концов футляра диаметром 400 мм</v>
      </c>
      <c r="D473" s="35" t="str">
        <f>Source!H114</f>
        <v>1 футляр</v>
      </c>
      <c r="E473" s="10">
        <f>Source!I114</f>
        <v>1</v>
      </c>
      <c r="F473" s="104">
        <f>Source!AL114+Source!AM114+Source!AO114</f>
        <v>224.42</v>
      </c>
      <c r="G473" s="37"/>
      <c r="H473" s="38"/>
      <c r="I473" s="37" t="str">
        <f>Source!BO114</f>
        <v>22-05-004-1</v>
      </c>
      <c r="J473" s="37"/>
      <c r="K473" s="38"/>
      <c r="L473" s="39"/>
      <c r="S473">
        <f>ROUND((Source!FX114/100)*((ROUND(Source!AF114*Source!I114, 2)+ROUND(Source!AE114*Source!I114, 2))), 2)</f>
        <v>7.8</v>
      </c>
      <c r="T473">
        <f>Source!X114</f>
        <v>137.51</v>
      </c>
      <c r="U473">
        <f>ROUND((Source!FY114/100)*((ROUND(Source!AF114*Source!I114, 2)+ROUND(Source!AE114*Source!I114, 2))), 2)</f>
        <v>5.34</v>
      </c>
      <c r="V473">
        <f>Source!Y114</f>
        <v>94.14</v>
      </c>
    </row>
    <row r="474" spans="1:26" ht="14.4">
      <c r="A474" s="54"/>
      <c r="B474" s="55"/>
      <c r="C474" s="55" t="s">
        <v>1158</v>
      </c>
      <c r="D474" s="35"/>
      <c r="E474" s="10"/>
      <c r="F474" s="104">
        <f>Source!AO114</f>
        <v>24.22</v>
      </c>
      <c r="G474" s="37" t="str">
        <f>Source!DG114</f>
        <v>)*0,25</v>
      </c>
      <c r="H474" s="38">
        <f>ROUND(Source!AF114*Source!I114, 2)</f>
        <v>6</v>
      </c>
      <c r="I474" s="37"/>
      <c r="J474" s="37">
        <f>IF(Source!BA114&lt;&gt; 0, Source!BA114, 1)</f>
        <v>17.63</v>
      </c>
      <c r="K474" s="38">
        <f>Source!S114</f>
        <v>105.78</v>
      </c>
      <c r="L474" s="39"/>
      <c r="R474">
        <f>H474</f>
        <v>6</v>
      </c>
    </row>
    <row r="475" spans="1:26" ht="14.4">
      <c r="A475" s="54"/>
      <c r="B475" s="55"/>
      <c r="C475" s="55" t="s">
        <v>549</v>
      </c>
      <c r="D475" s="35"/>
      <c r="E475" s="10"/>
      <c r="F475" s="104">
        <f>Source!AM114</f>
        <v>48.48</v>
      </c>
      <c r="G475" s="37" t="str">
        <f>Source!DE114</f>
        <v>)*0,25</v>
      </c>
      <c r="H475" s="38">
        <f>ROUND(Source!AD114*Source!I114, 2)</f>
        <v>12</v>
      </c>
      <c r="I475" s="37"/>
      <c r="J475" s="37">
        <f>IF(Source!BB114&lt;&gt; 0, Source!BB114, 1)</f>
        <v>4.71</v>
      </c>
      <c r="K475" s="38">
        <f>Source!Q114</f>
        <v>56.52</v>
      </c>
      <c r="L475" s="39"/>
    </row>
    <row r="476" spans="1:26" ht="14.4">
      <c r="A476" s="54"/>
      <c r="B476" s="55"/>
      <c r="C476" s="55" t="s">
        <v>1165</v>
      </c>
      <c r="D476" s="35"/>
      <c r="E476" s="10"/>
      <c r="F476" s="104">
        <f>Source!AL114</f>
        <v>151.72</v>
      </c>
      <c r="G476" s="37" t="str">
        <f>Source!DD114</f>
        <v>)*0,25</v>
      </c>
      <c r="H476" s="38">
        <f>ROUND(Source!AC114*Source!I114, 2)</f>
        <v>38</v>
      </c>
      <c r="I476" s="37"/>
      <c r="J476" s="37">
        <f>IF(Source!BC114&lt;&gt; 0, Source!BC114, 1)</f>
        <v>3.95</v>
      </c>
      <c r="K476" s="38">
        <f>Source!P114</f>
        <v>150.1</v>
      </c>
      <c r="L476" s="39"/>
    </row>
    <row r="477" spans="1:26" ht="14.4">
      <c r="A477" s="54"/>
      <c r="B477" s="55"/>
      <c r="C477" s="55" t="s">
        <v>1159</v>
      </c>
      <c r="D477" s="35" t="s">
        <v>1160</v>
      </c>
      <c r="E477" s="10">
        <f>Source!BZ114</f>
        <v>130</v>
      </c>
      <c r="F477" s="105"/>
      <c r="G477" s="37"/>
      <c r="H477" s="38">
        <f>SUM(S473:S479)</f>
        <v>7.8</v>
      </c>
      <c r="I477" s="40"/>
      <c r="J477" s="33">
        <f>Source!AT114</f>
        <v>130</v>
      </c>
      <c r="K477" s="38">
        <f>SUM(T473:T479)</f>
        <v>137.51</v>
      </c>
      <c r="L477" s="39"/>
    </row>
    <row r="478" spans="1:26" ht="14.4">
      <c r="A478" s="54"/>
      <c r="B478" s="55"/>
      <c r="C478" s="55" t="s">
        <v>1161</v>
      </c>
      <c r="D478" s="35" t="s">
        <v>1160</v>
      </c>
      <c r="E478" s="10">
        <f>Source!CA114</f>
        <v>89</v>
      </c>
      <c r="F478" s="105"/>
      <c r="G478" s="37"/>
      <c r="H478" s="38">
        <f>SUM(U473:U479)</f>
        <v>5.34</v>
      </c>
      <c r="I478" s="40"/>
      <c r="J478" s="33">
        <f>Source!AU114</f>
        <v>89</v>
      </c>
      <c r="K478" s="38">
        <f>SUM(V473:V479)</f>
        <v>94.14</v>
      </c>
      <c r="L478" s="39"/>
    </row>
    <row r="479" spans="1:26" ht="14.4">
      <c r="A479" s="56"/>
      <c r="B479" s="57"/>
      <c r="C479" s="57" t="s">
        <v>1162</v>
      </c>
      <c r="D479" s="41" t="s">
        <v>1163</v>
      </c>
      <c r="E479" s="42">
        <f>Source!AQ114</f>
        <v>2.89</v>
      </c>
      <c r="F479" s="106"/>
      <c r="G479" s="44" t="str">
        <f>Source!DI114</f>
        <v>)*0,25</v>
      </c>
      <c r="H479" s="45"/>
      <c r="I479" s="44"/>
      <c r="J479" s="44"/>
      <c r="K479" s="45"/>
      <c r="L479" s="46">
        <f>Source!U114</f>
        <v>0.72250000000000003</v>
      </c>
    </row>
    <row r="480" spans="1:26" ht="13.8">
      <c r="G480" s="94">
        <f>H474+H475+H476+H477+H478</f>
        <v>69.14</v>
      </c>
      <c r="H480" s="94"/>
      <c r="J480" s="94">
        <f>K474+K475+K476+K477+K478</f>
        <v>544.04999999999995</v>
      </c>
      <c r="K480" s="94"/>
      <c r="L480" s="47">
        <f>Source!U114</f>
        <v>0.72250000000000003</v>
      </c>
      <c r="O480" s="27">
        <f>G480</f>
        <v>69.14</v>
      </c>
      <c r="P480" s="27">
        <f>J480</f>
        <v>544.04999999999995</v>
      </c>
      <c r="Q480" s="27">
        <f>L480</f>
        <v>0.72250000000000003</v>
      </c>
      <c r="W480">
        <f>IF(Source!BI114&lt;=1,H474+H475+H476+H477+H478, 0)</f>
        <v>69.14</v>
      </c>
      <c r="X480">
        <f>IF(Source!BI114=2,H474+H475+H476+H477+H478, 0)</f>
        <v>0</v>
      </c>
      <c r="Y480">
        <f>IF(Source!BI114=3,H474+H475+H476+H477+H478, 0)</f>
        <v>0</v>
      </c>
      <c r="Z480">
        <f>IF(Source!BI114=4,H474+H475+H476+H477+H478, 0)</f>
        <v>0</v>
      </c>
    </row>
    <row r="481" spans="1:26" ht="41.4">
      <c r="A481" s="54" t="str">
        <f>Source!E122</f>
        <v>77</v>
      </c>
      <c r="B481" s="55" t="str">
        <f>Source!F122</f>
        <v>24-02-006-3</v>
      </c>
      <c r="C481" s="55" t="str">
        <f>Source!G122</f>
        <v>Установка тройника на газопроводе из полиэтиленовых труб в горизонтальной плоскости, диаметр газопровода 110 мм</v>
      </c>
      <c r="D481" s="35" t="str">
        <f>Source!H122</f>
        <v>1 тройник</v>
      </c>
      <c r="E481" s="10">
        <f>Source!I122</f>
        <v>1</v>
      </c>
      <c r="F481" s="104">
        <f>Source!AL122+Source!AM122+Source!AO122</f>
        <v>358.64</v>
      </c>
      <c r="G481" s="37"/>
      <c r="H481" s="38"/>
      <c r="I481" s="37" t="str">
        <f>Source!BO122</f>
        <v>24-02-006-3</v>
      </c>
      <c r="J481" s="37"/>
      <c r="K481" s="38"/>
      <c r="L481" s="39"/>
      <c r="S481">
        <f>ROUND((Source!FX122/100)*((ROUND(Source!AF122*Source!I122, 2)+ROUND(Source!AE122*Source!I122, 2))), 2)</f>
        <v>26</v>
      </c>
      <c r="T481">
        <f>Source!X122</f>
        <v>458.38</v>
      </c>
      <c r="U481">
        <f>ROUND((Source!FY122/100)*((ROUND(Source!AF122*Source!I122, 2)+ROUND(Source!AE122*Source!I122, 2))), 2)</f>
        <v>17.8</v>
      </c>
      <c r="V481">
        <f>Source!Y122</f>
        <v>313.81</v>
      </c>
    </row>
    <row r="482" spans="1:26" ht="14.4">
      <c r="A482" s="54"/>
      <c r="B482" s="55"/>
      <c r="C482" s="55" t="s">
        <v>1158</v>
      </c>
      <c r="D482" s="35"/>
      <c r="E482" s="10"/>
      <c r="F482" s="104">
        <f>Source!AO122</f>
        <v>19.68</v>
      </c>
      <c r="G482" s="37" t="str">
        <f>Source!DG122</f>
        <v/>
      </c>
      <c r="H482" s="38">
        <f>ROUND(Source!AF122*Source!I122, 2)</f>
        <v>20</v>
      </c>
      <c r="I482" s="37"/>
      <c r="J482" s="37">
        <f>IF(Source!BA122&lt;&gt; 0, Source!BA122, 1)</f>
        <v>17.63</v>
      </c>
      <c r="K482" s="38">
        <f>Source!S122</f>
        <v>352.6</v>
      </c>
      <c r="L482" s="39"/>
      <c r="R482">
        <f>H482</f>
        <v>20</v>
      </c>
    </row>
    <row r="483" spans="1:26" ht="14.4">
      <c r="A483" s="54"/>
      <c r="B483" s="55"/>
      <c r="C483" s="55" t="s">
        <v>549</v>
      </c>
      <c r="D483" s="35"/>
      <c r="E483" s="10"/>
      <c r="F483" s="104">
        <f>Source!AM122</f>
        <v>42.12</v>
      </c>
      <c r="G483" s="37" t="str">
        <f>Source!DE122</f>
        <v/>
      </c>
      <c r="H483" s="38">
        <f>ROUND(Source!AD122*Source!I122, 2)</f>
        <v>42</v>
      </c>
      <c r="I483" s="37"/>
      <c r="J483" s="37">
        <f>IF(Source!BB122&lt;&gt; 0, Source!BB122, 1)</f>
        <v>2.14</v>
      </c>
      <c r="K483" s="38">
        <f>Source!Q122</f>
        <v>89.88</v>
      </c>
      <c r="L483" s="39"/>
    </row>
    <row r="484" spans="1:26" ht="14.4">
      <c r="A484" s="54"/>
      <c r="B484" s="55"/>
      <c r="C484" s="55" t="s">
        <v>1165</v>
      </c>
      <c r="D484" s="35"/>
      <c r="E484" s="10"/>
      <c r="F484" s="104">
        <f>Source!AL122</f>
        <v>296.83999999999997</v>
      </c>
      <c r="G484" s="37" t="str">
        <f>Source!DD122</f>
        <v/>
      </c>
      <c r="H484" s="38">
        <f>ROUND(Source!AC122*Source!I122, 2)</f>
        <v>297</v>
      </c>
      <c r="I484" s="37"/>
      <c r="J484" s="37">
        <f>IF(Source!BC122&lt;&gt; 0, Source!BC122, 1)</f>
        <v>2.33</v>
      </c>
      <c r="K484" s="38">
        <f>Source!P122</f>
        <v>692.01</v>
      </c>
      <c r="L484" s="39"/>
    </row>
    <row r="485" spans="1:26" ht="14.4">
      <c r="A485" s="54"/>
      <c r="B485" s="55"/>
      <c r="C485" s="55" t="s">
        <v>1159</v>
      </c>
      <c r="D485" s="35" t="s">
        <v>1160</v>
      </c>
      <c r="E485" s="10">
        <f>Source!BZ122</f>
        <v>130</v>
      </c>
      <c r="F485" s="105"/>
      <c r="G485" s="37"/>
      <c r="H485" s="38">
        <f>SUM(S481:S488)</f>
        <v>26</v>
      </c>
      <c r="I485" s="40"/>
      <c r="J485" s="33">
        <f>Source!AT122</f>
        <v>130</v>
      </c>
      <c r="K485" s="38">
        <f>SUM(T481:T488)</f>
        <v>458.38</v>
      </c>
      <c r="L485" s="39"/>
    </row>
    <row r="486" spans="1:26" ht="14.4">
      <c r="A486" s="54"/>
      <c r="B486" s="55"/>
      <c r="C486" s="55" t="s">
        <v>1161</v>
      </c>
      <c r="D486" s="35" t="s">
        <v>1160</v>
      </c>
      <c r="E486" s="10">
        <f>Source!CA122</f>
        <v>89</v>
      </c>
      <c r="F486" s="105"/>
      <c r="G486" s="37"/>
      <c r="H486" s="38">
        <f>SUM(U481:U488)</f>
        <v>17.8</v>
      </c>
      <c r="I486" s="40"/>
      <c r="J486" s="33">
        <f>Source!AU122</f>
        <v>89</v>
      </c>
      <c r="K486" s="38">
        <f>SUM(V481:V488)</f>
        <v>313.81</v>
      </c>
      <c r="L486" s="39"/>
    </row>
    <row r="487" spans="1:26" ht="14.4">
      <c r="A487" s="54"/>
      <c r="B487" s="55"/>
      <c r="C487" s="55" t="s">
        <v>1162</v>
      </c>
      <c r="D487" s="35" t="s">
        <v>1163</v>
      </c>
      <c r="E487" s="10">
        <f>Source!AQ122</f>
        <v>1.9</v>
      </c>
      <c r="F487" s="104"/>
      <c r="G487" s="37" t="str">
        <f>Source!DI122</f>
        <v/>
      </c>
      <c r="H487" s="38"/>
      <c r="I487" s="37"/>
      <c r="J487" s="37"/>
      <c r="K487" s="38"/>
      <c r="L487" s="51">
        <f>Source!U122</f>
        <v>1.9</v>
      </c>
    </row>
    <row r="488" spans="1:26" ht="41.4">
      <c r="A488" s="56" t="str">
        <f>Source!E123</f>
        <v>77,1</v>
      </c>
      <c r="B488" s="57" t="str">
        <f>Source!F123</f>
        <v>507-9502</v>
      </c>
      <c r="C488" s="57" t="str">
        <f>Source!G123</f>
        <v>Детали соединительные из полиэтилена с удлиненными хвостовиками (тройники, отводы, переходники, заглушки)</v>
      </c>
      <c r="D488" s="41" t="str">
        <f>Source!H123</f>
        <v>шт.</v>
      </c>
      <c r="E488" s="42">
        <f>Source!I123</f>
        <v>1</v>
      </c>
      <c r="F488" s="106">
        <f>Source!AL123+Source!AM123+Source!AO123</f>
        <v>0</v>
      </c>
      <c r="G488" s="52" t="s">
        <v>3</v>
      </c>
      <c r="H488" s="45">
        <f>ROUND(Source!AC123*Source!I123, 2)+ROUND(Source!AD123*Source!I123, 2)+ROUND(Source!AF123*Source!I123, 2)</f>
        <v>0</v>
      </c>
      <c r="I488" s="44"/>
      <c r="J488" s="44">
        <f>IF(Source!BC123&lt;&gt; 0, Source!BC123, 1)</f>
        <v>1</v>
      </c>
      <c r="K488" s="45">
        <f>Source!O123</f>
        <v>0</v>
      </c>
      <c r="L488" s="50"/>
      <c r="S488">
        <f>ROUND((Source!FX123/100)*((ROUND(Source!AF123*Source!I123, 2)+ROUND(Source!AE123*Source!I123, 2))), 2)</f>
        <v>0</v>
      </c>
      <c r="T488">
        <f>Source!X123</f>
        <v>0</v>
      </c>
      <c r="U488">
        <f>ROUND((Source!FY123/100)*((ROUND(Source!AF123*Source!I123, 2)+ROUND(Source!AE123*Source!I123, 2))), 2)</f>
        <v>0</v>
      </c>
      <c r="V488">
        <f>Source!Y123</f>
        <v>0</v>
      </c>
      <c r="W488">
        <f>IF(Source!BI123&lt;=1,H488, 0)</f>
        <v>0</v>
      </c>
      <c r="X488">
        <f>IF(Source!BI123=2,H488, 0)</f>
        <v>0</v>
      </c>
      <c r="Y488">
        <f>IF(Source!BI123=3,H488, 0)</f>
        <v>0</v>
      </c>
      <c r="Z488">
        <f>IF(Source!BI123=4,H488, 0)</f>
        <v>0</v>
      </c>
    </row>
    <row r="489" spans="1:26" ht="13.8">
      <c r="G489" s="94">
        <f>H482+H483+H484+H485+H486+SUM(H488:H488)</f>
        <v>402.8</v>
      </c>
      <c r="H489" s="94"/>
      <c r="J489" s="94">
        <f>K482+K483+K484+K485+K486+SUM(K488:K488)</f>
        <v>1906.6799999999998</v>
      </c>
      <c r="K489" s="94"/>
      <c r="L489" s="47">
        <f>Source!U122</f>
        <v>1.9</v>
      </c>
      <c r="O489" s="27">
        <f>G489</f>
        <v>402.8</v>
      </c>
      <c r="P489" s="27">
        <f>J489</f>
        <v>1906.6799999999998</v>
      </c>
      <c r="Q489" s="27">
        <f>L489</f>
        <v>1.9</v>
      </c>
      <c r="W489">
        <f>IF(Source!BI122&lt;=1,H482+H483+H484+H485+H486, 0)</f>
        <v>402.8</v>
      </c>
      <c r="X489">
        <f>IF(Source!BI122=2,H482+H483+H484+H485+H486, 0)</f>
        <v>0</v>
      </c>
      <c r="Y489">
        <f>IF(Source!BI122=3,H482+H483+H484+H485+H486, 0)</f>
        <v>0</v>
      </c>
      <c r="Z489">
        <f>IF(Source!BI122=4,H482+H483+H484+H485+H486, 0)</f>
        <v>0</v>
      </c>
    </row>
    <row r="490" spans="1:26" ht="41.4">
      <c r="A490" s="56" t="str">
        <f>Source!E124</f>
        <v>78</v>
      </c>
      <c r="B490" s="57" t="str">
        <f>Source!F124</f>
        <v>507-0887</v>
      </c>
      <c r="C490" s="57" t="str">
        <f>Source!G124</f>
        <v>Тройник полиэтиленовый с удлиненным хвостовиком неравнопроходной, SDR 11, 110х63 (ТУ2248-001-18425183-01)</v>
      </c>
      <c r="D490" s="41" t="str">
        <f>Source!H124</f>
        <v>шт.</v>
      </c>
      <c r="E490" s="42">
        <f>Source!I124</f>
        <v>1</v>
      </c>
      <c r="F490" s="106">
        <f>Source!AL124</f>
        <v>204.32</v>
      </c>
      <c r="G490" s="44" t="str">
        <f>Source!DD124</f>
        <v/>
      </c>
      <c r="H490" s="45">
        <f>ROUND(Source!AC124*Source!I124, 2)</f>
        <v>204</v>
      </c>
      <c r="I490" s="44" t="str">
        <f>Source!BO124</f>
        <v>507-0887</v>
      </c>
      <c r="J490" s="44">
        <f>IF(Source!BC124&lt;&gt; 0, Source!BC124, 1)</f>
        <v>2.5499999999999998</v>
      </c>
      <c r="K490" s="45">
        <f>Source!P124</f>
        <v>520.20000000000005</v>
      </c>
      <c r="L490" s="50"/>
      <c r="S490">
        <f>ROUND((Source!FX124/100)*((ROUND(Source!AF124*Source!I124, 2)+ROUND(Source!AE124*Source!I124, 2))), 2)</f>
        <v>0</v>
      </c>
      <c r="T490">
        <f>Source!X124</f>
        <v>0</v>
      </c>
      <c r="U490">
        <f>ROUND((Source!FY124/100)*((ROUND(Source!AF124*Source!I124, 2)+ROUND(Source!AE124*Source!I124, 2))), 2)</f>
        <v>0</v>
      </c>
      <c r="V490">
        <f>Source!Y124</f>
        <v>0</v>
      </c>
    </row>
    <row r="491" spans="1:26" ht="13.8">
      <c r="G491" s="94">
        <f>H490</f>
        <v>204</v>
      </c>
      <c r="H491" s="94"/>
      <c r="J491" s="94">
        <f>K490</f>
        <v>520.20000000000005</v>
      </c>
      <c r="K491" s="94"/>
      <c r="L491" s="47">
        <f>Source!U124</f>
        <v>0</v>
      </c>
      <c r="O491" s="27">
        <f>G491</f>
        <v>204</v>
      </c>
      <c r="P491" s="27">
        <f>J491</f>
        <v>520.20000000000005</v>
      </c>
      <c r="Q491" s="27">
        <f>L491</f>
        <v>0</v>
      </c>
      <c r="W491">
        <f>IF(Source!BI124&lt;=1,H490, 0)</f>
        <v>0</v>
      </c>
      <c r="X491">
        <f>IF(Source!BI124=2,H490, 0)</f>
        <v>204</v>
      </c>
      <c r="Y491">
        <f>IF(Source!BI124=3,H490, 0)</f>
        <v>0</v>
      </c>
      <c r="Z491">
        <f>IF(Source!BI124=4,H490, 0)</f>
        <v>0</v>
      </c>
    </row>
    <row r="492" spans="1:26" ht="41.4">
      <c r="A492" s="54" t="str">
        <f>Source!E131</f>
        <v>79</v>
      </c>
      <c r="B492" s="55" t="str">
        <f>Source!F131</f>
        <v>24-02-005-2</v>
      </c>
      <c r="C492" s="55" t="str">
        <f>Source!G131</f>
        <v>Установка отвода на газопроводе из полиэтиленовых труб в горизонтальной плоскости, диаметр отвода 63 мм</v>
      </c>
      <c r="D492" s="35" t="str">
        <f>Source!H131</f>
        <v>1 отвод</v>
      </c>
      <c r="E492" s="10">
        <f>Source!I131</f>
        <v>1</v>
      </c>
      <c r="F492" s="104">
        <f>Source!AL131+Source!AM131+Source!AO131</f>
        <v>177.92</v>
      </c>
      <c r="G492" s="37"/>
      <c r="H492" s="38"/>
      <c r="I492" s="37" t="str">
        <f>Source!BO131</f>
        <v>24-02-005-2</v>
      </c>
      <c r="J492" s="37"/>
      <c r="K492" s="38"/>
      <c r="L492" s="39"/>
      <c r="S492">
        <f>ROUND((Source!FX131/100)*((ROUND(Source!AF131*Source!I131, 2)+ROUND(Source!AE131*Source!I131, 2))), 2)</f>
        <v>15.6</v>
      </c>
      <c r="T492">
        <f>Source!X131</f>
        <v>275.02999999999997</v>
      </c>
      <c r="U492">
        <f>ROUND((Source!FY131/100)*((ROUND(Source!AF131*Source!I131, 2)+ROUND(Source!AE131*Source!I131, 2))), 2)</f>
        <v>10.68</v>
      </c>
      <c r="V492">
        <f>Source!Y131</f>
        <v>188.29</v>
      </c>
    </row>
    <row r="493" spans="1:26" ht="14.4">
      <c r="A493" s="54"/>
      <c r="B493" s="55"/>
      <c r="C493" s="55" t="s">
        <v>1158</v>
      </c>
      <c r="D493" s="35"/>
      <c r="E493" s="10"/>
      <c r="F493" s="104">
        <f>Source!AO131</f>
        <v>12.22</v>
      </c>
      <c r="G493" s="37" t="str">
        <f>Source!DG131</f>
        <v/>
      </c>
      <c r="H493" s="38">
        <f>ROUND(Source!AF131*Source!I131, 2)</f>
        <v>12</v>
      </c>
      <c r="I493" s="37"/>
      <c r="J493" s="37">
        <f>IF(Source!BA131&lt;&gt; 0, Source!BA131, 1)</f>
        <v>17.63</v>
      </c>
      <c r="K493" s="38">
        <f>Source!S131</f>
        <v>211.56</v>
      </c>
      <c r="L493" s="39"/>
      <c r="R493">
        <f>H493</f>
        <v>12</v>
      </c>
    </row>
    <row r="494" spans="1:26" ht="14.4">
      <c r="A494" s="54"/>
      <c r="B494" s="55"/>
      <c r="C494" s="55" t="s">
        <v>549</v>
      </c>
      <c r="D494" s="35"/>
      <c r="E494" s="10"/>
      <c r="F494" s="104">
        <f>Source!AM131</f>
        <v>21.1</v>
      </c>
      <c r="G494" s="37" t="str">
        <f>Source!DE131</f>
        <v/>
      </c>
      <c r="H494" s="38">
        <f>ROUND(Source!AD131*Source!I131, 2)</f>
        <v>21</v>
      </c>
      <c r="I494" s="37"/>
      <c r="J494" s="37">
        <f>IF(Source!BB131&lt;&gt; 0, Source!BB131, 1)</f>
        <v>2.1800000000000002</v>
      </c>
      <c r="K494" s="38">
        <f>Source!Q131</f>
        <v>45.78</v>
      </c>
      <c r="L494" s="39"/>
    </row>
    <row r="495" spans="1:26" ht="14.4">
      <c r="A495" s="54"/>
      <c r="B495" s="55"/>
      <c r="C495" s="55" t="s">
        <v>1165</v>
      </c>
      <c r="D495" s="35"/>
      <c r="E495" s="10"/>
      <c r="F495" s="104">
        <f>Source!AL131</f>
        <v>144.6</v>
      </c>
      <c r="G495" s="37" t="str">
        <f>Source!DD131</f>
        <v/>
      </c>
      <c r="H495" s="38">
        <f>ROUND(Source!AC131*Source!I131, 2)</f>
        <v>145</v>
      </c>
      <c r="I495" s="37"/>
      <c r="J495" s="37">
        <f>IF(Source!BC131&lt;&gt; 0, Source!BC131, 1)</f>
        <v>2.16</v>
      </c>
      <c r="K495" s="38">
        <f>Source!P131</f>
        <v>313.2</v>
      </c>
      <c r="L495" s="39"/>
    </row>
    <row r="496" spans="1:26" ht="14.4">
      <c r="A496" s="54"/>
      <c r="B496" s="55"/>
      <c r="C496" s="55" t="s">
        <v>1159</v>
      </c>
      <c r="D496" s="35" t="s">
        <v>1160</v>
      </c>
      <c r="E496" s="10">
        <f>Source!BZ131</f>
        <v>130</v>
      </c>
      <c r="F496" s="105"/>
      <c r="G496" s="37"/>
      <c r="H496" s="38">
        <f>SUM(S492:S499)</f>
        <v>15.6</v>
      </c>
      <c r="I496" s="40"/>
      <c r="J496" s="33">
        <f>Source!AT131</f>
        <v>130</v>
      </c>
      <c r="K496" s="38">
        <f>SUM(T492:T499)</f>
        <v>275.02999999999997</v>
      </c>
      <c r="L496" s="39"/>
    </row>
    <row r="497" spans="1:26" ht="14.4">
      <c r="A497" s="54"/>
      <c r="B497" s="55"/>
      <c r="C497" s="55" t="s">
        <v>1161</v>
      </c>
      <c r="D497" s="35" t="s">
        <v>1160</v>
      </c>
      <c r="E497" s="10">
        <f>Source!CA131</f>
        <v>89</v>
      </c>
      <c r="F497" s="105"/>
      <c r="G497" s="37"/>
      <c r="H497" s="38">
        <f>SUM(U492:U499)</f>
        <v>10.68</v>
      </c>
      <c r="I497" s="40"/>
      <c r="J497" s="33">
        <f>Source!AU131</f>
        <v>89</v>
      </c>
      <c r="K497" s="38">
        <f>SUM(V492:V499)</f>
        <v>188.29</v>
      </c>
      <c r="L497" s="39"/>
    </row>
    <row r="498" spans="1:26" ht="14.4">
      <c r="A498" s="54"/>
      <c r="B498" s="55"/>
      <c r="C498" s="55" t="s">
        <v>1162</v>
      </c>
      <c r="D498" s="35" t="s">
        <v>1163</v>
      </c>
      <c r="E498" s="10">
        <f>Source!AQ131</f>
        <v>1.18</v>
      </c>
      <c r="F498" s="104"/>
      <c r="G498" s="37" t="str">
        <f>Source!DI131</f>
        <v/>
      </c>
      <c r="H498" s="38"/>
      <c r="I498" s="37"/>
      <c r="J498" s="37"/>
      <c r="K498" s="38"/>
      <c r="L498" s="51">
        <f>Source!U131</f>
        <v>1.18</v>
      </c>
    </row>
    <row r="499" spans="1:26" ht="41.4">
      <c r="A499" s="56" t="str">
        <f>Source!E132</f>
        <v>79,1</v>
      </c>
      <c r="B499" s="57" t="str">
        <f>Source!F132</f>
        <v>507-9502</v>
      </c>
      <c r="C499" s="57" t="str">
        <f>Source!G132</f>
        <v>Детали соединительные из полиэтилена с удлиненными хвостовиками (тройники, отводы, переходники, заглушки)</v>
      </c>
      <c r="D499" s="41" t="str">
        <f>Source!H132</f>
        <v>шт.</v>
      </c>
      <c r="E499" s="42">
        <f>Source!I132</f>
        <v>1</v>
      </c>
      <c r="F499" s="106">
        <f>Source!AL132+Source!AM132+Source!AO132</f>
        <v>0</v>
      </c>
      <c r="G499" s="52" t="s">
        <v>3</v>
      </c>
      <c r="H499" s="45">
        <f>ROUND(Source!AC132*Source!I132, 2)+ROUND(Source!AD132*Source!I132, 2)+ROUND(Source!AF132*Source!I132, 2)</f>
        <v>0</v>
      </c>
      <c r="I499" s="44"/>
      <c r="J499" s="44">
        <f>IF(Source!BC132&lt;&gt; 0, Source!BC132, 1)</f>
        <v>1</v>
      </c>
      <c r="K499" s="45">
        <f>Source!O132</f>
        <v>0</v>
      </c>
      <c r="L499" s="50"/>
      <c r="S499">
        <f>ROUND((Source!FX132/100)*((ROUND(Source!AF132*Source!I132, 2)+ROUND(Source!AE132*Source!I132, 2))), 2)</f>
        <v>0</v>
      </c>
      <c r="T499">
        <f>Source!X132</f>
        <v>0</v>
      </c>
      <c r="U499">
        <f>ROUND((Source!FY132/100)*((ROUND(Source!AF132*Source!I132, 2)+ROUND(Source!AE132*Source!I132, 2))), 2)</f>
        <v>0</v>
      </c>
      <c r="V499">
        <f>Source!Y132</f>
        <v>0</v>
      </c>
      <c r="W499">
        <f>IF(Source!BI132&lt;=1,H499, 0)</f>
        <v>0</v>
      </c>
      <c r="X499">
        <f>IF(Source!BI132=2,H499, 0)</f>
        <v>0</v>
      </c>
      <c r="Y499">
        <f>IF(Source!BI132=3,H499, 0)</f>
        <v>0</v>
      </c>
      <c r="Z499">
        <f>IF(Source!BI132=4,H499, 0)</f>
        <v>0</v>
      </c>
    </row>
    <row r="500" spans="1:26" ht="13.8">
      <c r="G500" s="94">
        <f>H493+H494+H495+H496+H497+SUM(H499:H499)</f>
        <v>204.28</v>
      </c>
      <c r="H500" s="94"/>
      <c r="J500" s="94">
        <f>K493+K494+K495+K496+K497+SUM(K499:K499)</f>
        <v>1033.8599999999999</v>
      </c>
      <c r="K500" s="94"/>
      <c r="L500" s="47">
        <f>Source!U131</f>
        <v>1.18</v>
      </c>
      <c r="O500" s="27">
        <f>G500</f>
        <v>204.28</v>
      </c>
      <c r="P500" s="27">
        <f>J500</f>
        <v>1033.8599999999999</v>
      </c>
      <c r="Q500" s="27">
        <f>L500</f>
        <v>1.18</v>
      </c>
      <c r="W500">
        <f>IF(Source!BI131&lt;=1,H493+H494+H495+H496+H497, 0)</f>
        <v>204.28</v>
      </c>
      <c r="X500">
        <f>IF(Source!BI131=2,H493+H494+H495+H496+H497, 0)</f>
        <v>0</v>
      </c>
      <c r="Y500">
        <f>IF(Source!BI131=3,H493+H494+H495+H496+H497, 0)</f>
        <v>0</v>
      </c>
      <c r="Z500">
        <f>IF(Source!BI131=4,H493+H494+H495+H496+H497, 0)</f>
        <v>0</v>
      </c>
    </row>
    <row r="501" spans="1:26" ht="41.4">
      <c r="A501" s="56" t="str">
        <f>Source!E133</f>
        <v>80</v>
      </c>
      <c r="B501" s="57" t="str">
        <f>Source!F133</f>
        <v>507-0760</v>
      </c>
      <c r="C501" s="57" t="str">
        <f>Source!G133</f>
        <v>Неразъемное соединение «полиэтилен-сталь» SDR 11 63х5,8/СТ57 (ТУ2248-025-00203536-96)</v>
      </c>
      <c r="D501" s="41" t="str">
        <f>Source!H133</f>
        <v>шт.</v>
      </c>
      <c r="E501" s="42">
        <f>Source!I133</f>
        <v>1</v>
      </c>
      <c r="F501" s="106">
        <f>Source!AL133</f>
        <v>390.17</v>
      </c>
      <c r="G501" s="44" t="str">
        <f>Source!DD133</f>
        <v/>
      </c>
      <c r="H501" s="45">
        <f>ROUND(Source!AC133*Source!I133, 2)</f>
        <v>390</v>
      </c>
      <c r="I501" s="44" t="str">
        <f>Source!BO133</f>
        <v>507-0760</v>
      </c>
      <c r="J501" s="44">
        <f>IF(Source!BC133&lt;&gt; 0, Source!BC133, 1)</f>
        <v>1.44</v>
      </c>
      <c r="K501" s="45">
        <f>Source!P133</f>
        <v>561.6</v>
      </c>
      <c r="L501" s="50"/>
      <c r="S501">
        <f>ROUND((Source!FX133/100)*((ROUND(Source!AF133*Source!I133, 2)+ROUND(Source!AE133*Source!I133, 2))), 2)</f>
        <v>0</v>
      </c>
      <c r="T501">
        <f>Source!X133</f>
        <v>0</v>
      </c>
      <c r="U501">
        <f>ROUND((Source!FY133/100)*((ROUND(Source!AF133*Source!I133, 2)+ROUND(Source!AE133*Source!I133, 2))), 2)</f>
        <v>0</v>
      </c>
      <c r="V501">
        <f>Source!Y133</f>
        <v>0</v>
      </c>
    </row>
    <row r="502" spans="1:26" ht="13.8">
      <c r="G502" s="94">
        <f>H501</f>
        <v>390</v>
      </c>
      <c r="H502" s="94"/>
      <c r="J502" s="94">
        <f>K501</f>
        <v>561.6</v>
      </c>
      <c r="K502" s="94"/>
      <c r="L502" s="47">
        <f>Source!U133</f>
        <v>0</v>
      </c>
      <c r="O502" s="27">
        <f>G502</f>
        <v>390</v>
      </c>
      <c r="P502" s="27">
        <f>J502</f>
        <v>561.6</v>
      </c>
      <c r="Q502" s="27">
        <f>L502</f>
        <v>0</v>
      </c>
      <c r="W502">
        <f>IF(Source!BI133&lt;=1,H501, 0)</f>
        <v>0</v>
      </c>
      <c r="X502">
        <f>IF(Source!BI133=2,H501, 0)</f>
        <v>390</v>
      </c>
      <c r="Y502">
        <f>IF(Source!BI133=3,H501, 0)</f>
        <v>0</v>
      </c>
      <c r="Z502">
        <f>IF(Source!BI133=4,H501, 0)</f>
        <v>0</v>
      </c>
    </row>
    <row r="503" spans="1:26" ht="43.2">
      <c r="A503" s="54" t="str">
        <f>Source!E134</f>
        <v>81</v>
      </c>
      <c r="B503" s="55" t="str">
        <f>Source!F134</f>
        <v>24-02-081-1</v>
      </c>
      <c r="C503" s="55" t="str">
        <f>Source!G134</f>
        <v>Устройство контрольной трубки на кожухе перехода газопровода</v>
      </c>
      <c r="D503" s="35" t="str">
        <f>Source!H134</f>
        <v>1 установка</v>
      </c>
      <c r="E503" s="10">
        <f>Source!I134</f>
        <v>1</v>
      </c>
      <c r="F503" s="104">
        <f>Source!AL134+Source!AM134+Source!AO134</f>
        <v>256.93</v>
      </c>
      <c r="G503" s="37"/>
      <c r="H503" s="38"/>
      <c r="I503" s="37" t="str">
        <f>Source!BO134</f>
        <v>24-02-081-1</v>
      </c>
      <c r="J503" s="37"/>
      <c r="K503" s="38"/>
      <c r="L503" s="39"/>
      <c r="S503">
        <f>ROUND((Source!FX134/100)*((ROUND(Source!AF134*Source!I134, 2)+ROUND(Source!AE134*Source!I134, 2))), 2)</f>
        <v>22.1</v>
      </c>
      <c r="T503">
        <f>Source!X134</f>
        <v>389.62</v>
      </c>
      <c r="U503">
        <f>ROUND((Source!FY134/100)*((ROUND(Source!AF134*Source!I134, 2)+ROUND(Source!AE134*Source!I134, 2))), 2)</f>
        <v>15.13</v>
      </c>
      <c r="V503">
        <f>Source!Y134</f>
        <v>266.74</v>
      </c>
    </row>
    <row r="504" spans="1:26" ht="14.4">
      <c r="A504" s="54"/>
      <c r="B504" s="55"/>
      <c r="C504" s="55" t="s">
        <v>1158</v>
      </c>
      <c r="D504" s="35"/>
      <c r="E504" s="10"/>
      <c r="F504" s="104">
        <f>Source!AO134</f>
        <v>13.54</v>
      </c>
      <c r="G504" s="37" t="str">
        <f>Source!DG134</f>
        <v/>
      </c>
      <c r="H504" s="38">
        <f>ROUND(Source!AF134*Source!I134, 2)</f>
        <v>14</v>
      </c>
      <c r="I504" s="37"/>
      <c r="J504" s="37">
        <f>IF(Source!BA134&lt;&gt; 0, Source!BA134, 1)</f>
        <v>17.63</v>
      </c>
      <c r="K504" s="38">
        <f>Source!S134</f>
        <v>246.82</v>
      </c>
      <c r="L504" s="39"/>
      <c r="R504">
        <f>H504</f>
        <v>14</v>
      </c>
    </row>
    <row r="505" spans="1:26" ht="14.4">
      <c r="A505" s="54"/>
      <c r="B505" s="55"/>
      <c r="C505" s="55" t="s">
        <v>549</v>
      </c>
      <c r="D505" s="35"/>
      <c r="E505" s="10"/>
      <c r="F505" s="104">
        <f>Source!AM134</f>
        <v>58.92</v>
      </c>
      <c r="G505" s="37" t="str">
        <f>Source!DE134</f>
        <v/>
      </c>
      <c r="H505" s="38">
        <f>ROUND(Source!AD134*Source!I134, 2)</f>
        <v>59</v>
      </c>
      <c r="I505" s="37"/>
      <c r="J505" s="37">
        <f>IF(Source!BB134&lt;&gt; 0, Source!BB134, 1)</f>
        <v>6.96</v>
      </c>
      <c r="K505" s="38">
        <f>Source!Q134</f>
        <v>410.64</v>
      </c>
      <c r="L505" s="39"/>
    </row>
    <row r="506" spans="1:26" ht="14.4">
      <c r="A506" s="54"/>
      <c r="B506" s="55"/>
      <c r="C506" s="55" t="s">
        <v>1164</v>
      </c>
      <c r="D506" s="35"/>
      <c r="E506" s="10"/>
      <c r="F506" s="104">
        <f>Source!AN134</f>
        <v>3.03</v>
      </c>
      <c r="G506" s="37" t="str">
        <f>Source!DF134</f>
        <v/>
      </c>
      <c r="H506" s="48">
        <f>ROUND(Source!AE134*Source!I134, 2)</f>
        <v>3</v>
      </c>
      <c r="I506" s="37"/>
      <c r="J506" s="37">
        <f>IF(Source!BS134&lt;&gt; 0, Source!BS134, 1)</f>
        <v>17.63</v>
      </c>
      <c r="K506" s="48">
        <f>Source!R134</f>
        <v>52.89</v>
      </c>
      <c r="L506" s="39"/>
      <c r="R506">
        <f>H506</f>
        <v>3</v>
      </c>
    </row>
    <row r="507" spans="1:26" ht="14.4">
      <c r="A507" s="54"/>
      <c r="B507" s="55"/>
      <c r="C507" s="55" t="s">
        <v>1165</v>
      </c>
      <c r="D507" s="35"/>
      <c r="E507" s="10"/>
      <c r="F507" s="104">
        <f>Source!AL134</f>
        <v>184.47</v>
      </c>
      <c r="G507" s="37" t="str">
        <f>Source!DD134</f>
        <v/>
      </c>
      <c r="H507" s="38">
        <f>ROUND(Source!AC134*Source!I134, 2)</f>
        <v>184</v>
      </c>
      <c r="I507" s="37"/>
      <c r="J507" s="37">
        <f>IF(Source!BC134&lt;&gt; 0, Source!BC134, 1)</f>
        <v>4.93</v>
      </c>
      <c r="K507" s="38">
        <f>Source!P134</f>
        <v>907.12</v>
      </c>
      <c r="L507" s="39"/>
    </row>
    <row r="508" spans="1:26" ht="14.4">
      <c r="A508" s="54"/>
      <c r="B508" s="55"/>
      <c r="C508" s="55" t="s">
        <v>1159</v>
      </c>
      <c r="D508" s="35" t="s">
        <v>1160</v>
      </c>
      <c r="E508" s="10">
        <f>Source!BZ134</f>
        <v>130</v>
      </c>
      <c r="F508" s="105"/>
      <c r="G508" s="37"/>
      <c r="H508" s="38">
        <f>SUM(S503:S510)</f>
        <v>22.1</v>
      </c>
      <c r="I508" s="40"/>
      <c r="J508" s="33">
        <f>Source!AT134</f>
        <v>130</v>
      </c>
      <c r="K508" s="38">
        <f>SUM(T503:T510)</f>
        <v>389.62</v>
      </c>
      <c r="L508" s="39"/>
    </row>
    <row r="509" spans="1:26" ht="14.4">
      <c r="A509" s="54"/>
      <c r="B509" s="55"/>
      <c r="C509" s="55" t="s">
        <v>1161</v>
      </c>
      <c r="D509" s="35" t="s">
        <v>1160</v>
      </c>
      <c r="E509" s="10">
        <f>Source!CA134</f>
        <v>89</v>
      </c>
      <c r="F509" s="105"/>
      <c r="G509" s="37"/>
      <c r="H509" s="38">
        <f>SUM(U503:U510)</f>
        <v>15.13</v>
      </c>
      <c r="I509" s="40"/>
      <c r="J509" s="33">
        <f>Source!AU134</f>
        <v>89</v>
      </c>
      <c r="K509" s="38">
        <f>SUM(V503:V510)</f>
        <v>266.74</v>
      </c>
      <c r="L509" s="39"/>
    </row>
    <row r="510" spans="1:26" ht="14.4">
      <c r="A510" s="56"/>
      <c r="B510" s="57"/>
      <c r="C510" s="57" t="s">
        <v>1162</v>
      </c>
      <c r="D510" s="41" t="s">
        <v>1163</v>
      </c>
      <c r="E510" s="42">
        <f>Source!AQ134</f>
        <v>1.54</v>
      </c>
      <c r="F510" s="106"/>
      <c r="G510" s="44" t="str">
        <f>Source!DI134</f>
        <v/>
      </c>
      <c r="H510" s="45"/>
      <c r="I510" s="44"/>
      <c r="J510" s="44"/>
      <c r="K510" s="45"/>
      <c r="L510" s="46">
        <f>Source!U134</f>
        <v>1.54</v>
      </c>
    </row>
    <row r="511" spans="1:26" ht="13.8">
      <c r="G511" s="94">
        <f>H504+H505+H507+H508+H509</f>
        <v>294.23</v>
      </c>
      <c r="H511" s="94"/>
      <c r="J511" s="94">
        <f>K504+K505+K507+K508+K509</f>
        <v>2220.9399999999996</v>
      </c>
      <c r="K511" s="94"/>
      <c r="L511" s="47">
        <f>Source!U134</f>
        <v>1.54</v>
      </c>
      <c r="O511" s="27">
        <f>G511</f>
        <v>294.23</v>
      </c>
      <c r="P511" s="27">
        <f>J511</f>
        <v>2220.9399999999996</v>
      </c>
      <c r="Q511" s="27">
        <f>L511</f>
        <v>1.54</v>
      </c>
      <c r="W511">
        <f>IF(Source!BI134&lt;=1,H504+H505+H507+H508+H509, 0)</f>
        <v>294.23</v>
      </c>
      <c r="X511">
        <f>IF(Source!BI134=2,H504+H505+H507+H508+H509, 0)</f>
        <v>0</v>
      </c>
      <c r="Y511">
        <f>IF(Source!BI134=3,H504+H505+H507+H508+H509, 0)</f>
        <v>0</v>
      </c>
      <c r="Z511">
        <f>IF(Source!BI134=4,H504+H505+H507+H508+H509, 0)</f>
        <v>0</v>
      </c>
    </row>
    <row r="512" spans="1:26" ht="41.4">
      <c r="A512" s="56" t="str">
        <f>Source!E135</f>
        <v>82</v>
      </c>
      <c r="B512" s="57" t="str">
        <f>Source!F135</f>
        <v>101-2490</v>
      </c>
      <c r="C512" s="57" t="str">
        <f>Source!G135</f>
        <v>Лента поливинилхлоридная для изоляции газонефтепродуктопроводов ПВХ-БК (липкая), толщиной 0,4 мм</v>
      </c>
      <c r="D512" s="41" t="str">
        <f>Source!H135</f>
        <v>м2</v>
      </c>
      <c r="E512" s="42">
        <f>Source!I135</f>
        <v>1.5</v>
      </c>
      <c r="F512" s="106">
        <f>Source!AL135</f>
        <v>21</v>
      </c>
      <c r="G512" s="44" t="str">
        <f>Source!DD135</f>
        <v/>
      </c>
      <c r="H512" s="45">
        <f>ROUND(Source!AC135*Source!I135, 2)</f>
        <v>31.5</v>
      </c>
      <c r="I512" s="44" t="str">
        <f>Source!BO135</f>
        <v>101-2490</v>
      </c>
      <c r="J512" s="44">
        <f>IF(Source!BC135&lt;&gt; 0, Source!BC135, 1)</f>
        <v>2.82</v>
      </c>
      <c r="K512" s="45">
        <f>Source!P135</f>
        <v>88.83</v>
      </c>
      <c r="L512" s="50"/>
      <c r="S512">
        <f>ROUND((Source!FX135/100)*((ROUND(Source!AF135*Source!I135, 2)+ROUND(Source!AE135*Source!I135, 2))), 2)</f>
        <v>0</v>
      </c>
      <c r="T512">
        <f>Source!X135</f>
        <v>0</v>
      </c>
      <c r="U512">
        <f>ROUND((Source!FY135/100)*((ROUND(Source!AF135*Source!I135, 2)+ROUND(Source!AE135*Source!I135, 2))), 2)</f>
        <v>0</v>
      </c>
      <c r="V512">
        <f>Source!Y135</f>
        <v>0</v>
      </c>
    </row>
    <row r="513" spans="1:26" ht="13.8">
      <c r="G513" s="94">
        <f>H512</f>
        <v>31.5</v>
      </c>
      <c r="H513" s="94"/>
      <c r="J513" s="94">
        <f>K512</f>
        <v>88.83</v>
      </c>
      <c r="K513" s="94"/>
      <c r="L513" s="47">
        <f>Source!U135</f>
        <v>0</v>
      </c>
      <c r="O513" s="27">
        <f>G513</f>
        <v>31.5</v>
      </c>
      <c r="P513" s="27">
        <f>J513</f>
        <v>88.83</v>
      </c>
      <c r="Q513" s="27">
        <f>L513</f>
        <v>0</v>
      </c>
      <c r="W513">
        <f>IF(Source!BI135&lt;=1,H512, 0)</f>
        <v>31.5</v>
      </c>
      <c r="X513">
        <f>IF(Source!BI135=2,H512, 0)</f>
        <v>0</v>
      </c>
      <c r="Y513">
        <f>IF(Source!BI135=3,H512, 0)</f>
        <v>0</v>
      </c>
      <c r="Z513">
        <f>IF(Source!BI135=4,H512, 0)</f>
        <v>0</v>
      </c>
    </row>
    <row r="514" spans="1:26" ht="69">
      <c r="A514" s="56" t="str">
        <f>Source!E136</f>
        <v>83</v>
      </c>
      <c r="B514" s="57" t="str">
        <f>Source!F136</f>
        <v>508-0065</v>
      </c>
      <c r="C514" s="57" t="str">
        <f>Source!G136</f>
        <v>Канат двойной свивки типа ЛК-О, конструкции 6х7(1+6)+1х7(1+6), без покрытия из проволок марки В, маркировочная группа 1770 н/мм2, диаметром 20 мм</v>
      </c>
      <c r="D514" s="41" t="str">
        <f>Source!H136</f>
        <v>10 м</v>
      </c>
      <c r="E514" s="42">
        <f>Source!I136</f>
        <v>0.3</v>
      </c>
      <c r="F514" s="106">
        <f>Source!AL136</f>
        <v>248.9</v>
      </c>
      <c r="G514" s="44" t="str">
        <f>Source!DD136</f>
        <v/>
      </c>
      <c r="H514" s="45">
        <f>ROUND(Source!AC136*Source!I136, 2)</f>
        <v>74.7</v>
      </c>
      <c r="I514" s="44" t="str">
        <f>Source!BO136</f>
        <v>508-0065</v>
      </c>
      <c r="J514" s="44">
        <f>IF(Source!BC136&lt;&gt; 0, Source!BC136, 1)</f>
        <v>3.89</v>
      </c>
      <c r="K514" s="45">
        <f>Source!P136</f>
        <v>290.58</v>
      </c>
      <c r="L514" s="50"/>
      <c r="S514">
        <f>ROUND((Source!FX136/100)*((ROUND(Source!AF136*Source!I136, 2)+ROUND(Source!AE136*Source!I136, 2))), 2)</f>
        <v>0</v>
      </c>
      <c r="T514">
        <f>Source!X136</f>
        <v>0</v>
      </c>
      <c r="U514">
        <f>ROUND((Source!FY136/100)*((ROUND(Source!AF136*Source!I136, 2)+ROUND(Source!AE136*Source!I136, 2))), 2)</f>
        <v>0</v>
      </c>
      <c r="V514">
        <f>Source!Y136</f>
        <v>0</v>
      </c>
    </row>
    <row r="515" spans="1:26" ht="13.8">
      <c r="G515" s="94">
        <f>H514</f>
        <v>74.7</v>
      </c>
      <c r="H515" s="94"/>
      <c r="J515" s="94">
        <f>K514</f>
        <v>290.58</v>
      </c>
      <c r="K515" s="94"/>
      <c r="L515" s="47">
        <f>Source!U136</f>
        <v>0</v>
      </c>
      <c r="O515" s="27">
        <f>G515</f>
        <v>74.7</v>
      </c>
      <c r="P515" s="27">
        <f>J515</f>
        <v>290.58</v>
      </c>
      <c r="Q515" s="27">
        <f>L515</f>
        <v>0</v>
      </c>
      <c r="W515">
        <f>IF(Source!BI136&lt;=1,H514, 0)</f>
        <v>0</v>
      </c>
      <c r="X515">
        <f>IF(Source!BI136=2,H514, 0)</f>
        <v>74.7</v>
      </c>
      <c r="Y515">
        <f>IF(Source!BI136=3,H514, 0)</f>
        <v>0</v>
      </c>
      <c r="Z515">
        <f>IF(Source!BI136=4,H514, 0)</f>
        <v>0</v>
      </c>
    </row>
    <row r="516" spans="1:26" ht="27.6">
      <c r="A516" s="56" t="str">
        <f>Source!E137</f>
        <v>84</v>
      </c>
      <c r="B516" s="57" t="str">
        <f>Source!F137</f>
        <v>101-2387</v>
      </c>
      <c r="C516" s="57" t="str">
        <f>Source!G137</f>
        <v>Герметик строительный «RDPRO», 300 мл</v>
      </c>
      <c r="D516" s="41" t="str">
        <f>Source!H137</f>
        <v>шт.</v>
      </c>
      <c r="E516" s="42">
        <f>Source!I137</f>
        <v>1</v>
      </c>
      <c r="F516" s="106">
        <f>Source!AL137</f>
        <v>14.03</v>
      </c>
      <c r="G516" s="44" t="str">
        <f>Source!DD137</f>
        <v/>
      </c>
      <c r="H516" s="45">
        <f>ROUND(Source!AC137*Source!I137, 2)</f>
        <v>14</v>
      </c>
      <c r="I516" s="44" t="str">
        <f>Source!BO137</f>
        <v>101-2387</v>
      </c>
      <c r="J516" s="44">
        <f>IF(Source!BC137&lt;&gt; 0, Source!BC137, 1)</f>
        <v>5.14</v>
      </c>
      <c r="K516" s="45">
        <f>Source!P137</f>
        <v>71.959999999999994</v>
      </c>
      <c r="L516" s="50"/>
      <c r="S516">
        <f>ROUND((Source!FX137/100)*((ROUND(Source!AF137*Source!I137, 2)+ROUND(Source!AE137*Source!I137, 2))), 2)</f>
        <v>0</v>
      </c>
      <c r="T516">
        <f>Source!X137</f>
        <v>0</v>
      </c>
      <c r="U516">
        <f>ROUND((Source!FY137/100)*((ROUND(Source!AF137*Source!I137, 2)+ROUND(Source!AE137*Source!I137, 2))), 2)</f>
        <v>0</v>
      </c>
      <c r="V516">
        <f>Source!Y137</f>
        <v>0</v>
      </c>
    </row>
    <row r="517" spans="1:26" ht="13.8">
      <c r="G517" s="94">
        <f>H516</f>
        <v>14</v>
      </c>
      <c r="H517" s="94"/>
      <c r="J517" s="94">
        <f>K516</f>
        <v>71.959999999999994</v>
      </c>
      <c r="K517" s="94"/>
      <c r="L517" s="47">
        <f>Source!U137</f>
        <v>0</v>
      </c>
      <c r="O517" s="27">
        <f>G517</f>
        <v>14</v>
      </c>
      <c r="P517" s="27">
        <f>J517</f>
        <v>71.959999999999994</v>
      </c>
      <c r="Q517" s="27">
        <f>L517</f>
        <v>0</v>
      </c>
      <c r="W517">
        <f>IF(Source!BI137&lt;=1,H516, 0)</f>
        <v>14</v>
      </c>
      <c r="X517">
        <f>IF(Source!BI137=2,H516, 0)</f>
        <v>0</v>
      </c>
      <c r="Y517">
        <f>IF(Source!BI137=3,H516, 0)</f>
        <v>0</v>
      </c>
      <c r="Z517">
        <f>IF(Source!BI137=4,H516, 0)</f>
        <v>0</v>
      </c>
    </row>
    <row r="518" spans="1:26" ht="55.2">
      <c r="A518" s="54" t="str">
        <f>Source!E138</f>
        <v>85</v>
      </c>
      <c r="B518" s="55" t="str">
        <f>Source!F138</f>
        <v>22-06-011-2</v>
      </c>
      <c r="C518" s="55" t="str">
        <f>Source!G138</f>
        <v>Подвешивание подземных коммуникаций при пересечении их трассой трубопровода, площадь сечения коробов до 0,25 м2</v>
      </c>
      <c r="D518" s="35" t="str">
        <f>Source!H138</f>
        <v>1 м короба</v>
      </c>
      <c r="E518" s="10">
        <f>Source!I138</f>
        <v>4</v>
      </c>
      <c r="F518" s="104">
        <f>Source!AL138+Source!AM138+Source!AO138</f>
        <v>131.95999999999998</v>
      </c>
      <c r="G518" s="37"/>
      <c r="H518" s="38"/>
      <c r="I518" s="37" t="str">
        <f>Source!BO138</f>
        <v>22-06-011-2</v>
      </c>
      <c r="J518" s="37"/>
      <c r="K518" s="38"/>
      <c r="L518" s="39"/>
      <c r="S518">
        <f>ROUND((Source!FX138/100)*((ROUND(Source!AF138*Source!I138, 2)+ROUND(Source!AE138*Source!I138, 2))), 2)</f>
        <v>62.4</v>
      </c>
      <c r="T518">
        <f>Source!X138</f>
        <v>1100.1099999999999</v>
      </c>
      <c r="U518">
        <f>ROUND((Source!FY138/100)*((ROUND(Source!AF138*Source!I138, 2)+ROUND(Source!AE138*Source!I138, 2))), 2)</f>
        <v>42.72</v>
      </c>
      <c r="V518">
        <f>Source!Y138</f>
        <v>753.15</v>
      </c>
    </row>
    <row r="519" spans="1:26" ht="14.4">
      <c r="A519" s="54"/>
      <c r="B519" s="55"/>
      <c r="C519" s="55" t="s">
        <v>1158</v>
      </c>
      <c r="D519" s="35"/>
      <c r="E519" s="10"/>
      <c r="F519" s="104">
        <f>Source!AO138</f>
        <v>11.48</v>
      </c>
      <c r="G519" s="37" t="str">
        <f>Source!DG138</f>
        <v/>
      </c>
      <c r="H519" s="38">
        <f>ROUND(Source!AF138*Source!I138, 2)</f>
        <v>44</v>
      </c>
      <c r="I519" s="37"/>
      <c r="J519" s="37">
        <f>IF(Source!BA138&lt;&gt; 0, Source!BA138, 1)</f>
        <v>17.63</v>
      </c>
      <c r="K519" s="38">
        <f>Source!S138</f>
        <v>775.72</v>
      </c>
      <c r="L519" s="39"/>
      <c r="R519">
        <f>H519</f>
        <v>44</v>
      </c>
    </row>
    <row r="520" spans="1:26" ht="14.4">
      <c r="A520" s="54"/>
      <c r="B520" s="55"/>
      <c r="C520" s="55" t="s">
        <v>549</v>
      </c>
      <c r="D520" s="35"/>
      <c r="E520" s="10"/>
      <c r="F520" s="104">
        <f>Source!AM138</f>
        <v>39.1</v>
      </c>
      <c r="G520" s="37" t="str">
        <f>Source!DE138</f>
        <v/>
      </c>
      <c r="H520" s="38">
        <f>ROUND(Source!AD138*Source!I138, 2)</f>
        <v>156</v>
      </c>
      <c r="I520" s="37"/>
      <c r="J520" s="37">
        <f>IF(Source!BB138&lt;&gt; 0, Source!BB138, 1)</f>
        <v>6.22</v>
      </c>
      <c r="K520" s="38">
        <f>Source!Q138</f>
        <v>970.32</v>
      </c>
      <c r="L520" s="39"/>
    </row>
    <row r="521" spans="1:26" ht="14.4">
      <c r="A521" s="54"/>
      <c r="B521" s="55"/>
      <c r="C521" s="55" t="s">
        <v>1164</v>
      </c>
      <c r="D521" s="35"/>
      <c r="E521" s="10"/>
      <c r="F521" s="104">
        <f>Source!AN138</f>
        <v>1.42</v>
      </c>
      <c r="G521" s="37" t="str">
        <f>Source!DF138</f>
        <v/>
      </c>
      <c r="H521" s="48">
        <f>ROUND(Source!AE138*Source!I138, 2)</f>
        <v>4</v>
      </c>
      <c r="I521" s="37"/>
      <c r="J521" s="37">
        <f>IF(Source!BS138&lt;&gt; 0, Source!BS138, 1)</f>
        <v>17.63</v>
      </c>
      <c r="K521" s="48">
        <f>Source!R138</f>
        <v>70.52</v>
      </c>
      <c r="L521" s="39"/>
      <c r="R521">
        <f>H521</f>
        <v>4</v>
      </c>
    </row>
    <row r="522" spans="1:26" ht="14.4">
      <c r="A522" s="54"/>
      <c r="B522" s="55"/>
      <c r="C522" s="55" t="s">
        <v>1159</v>
      </c>
      <c r="D522" s="35" t="s">
        <v>1160</v>
      </c>
      <c r="E522" s="10">
        <f>Source!BZ138</f>
        <v>130</v>
      </c>
      <c r="F522" s="105"/>
      <c r="G522" s="37"/>
      <c r="H522" s="38">
        <f>SUM(S518:S524)</f>
        <v>62.4</v>
      </c>
      <c r="I522" s="40"/>
      <c r="J522" s="33">
        <f>Source!AT138</f>
        <v>130</v>
      </c>
      <c r="K522" s="38">
        <f>SUM(T518:T524)</f>
        <v>1100.1099999999999</v>
      </c>
      <c r="L522" s="39"/>
    </row>
    <row r="523" spans="1:26" ht="14.4">
      <c r="A523" s="54"/>
      <c r="B523" s="55"/>
      <c r="C523" s="55" t="s">
        <v>1161</v>
      </c>
      <c r="D523" s="35" t="s">
        <v>1160</v>
      </c>
      <c r="E523" s="10">
        <f>Source!CA138</f>
        <v>89</v>
      </c>
      <c r="F523" s="105"/>
      <c r="G523" s="37"/>
      <c r="H523" s="38">
        <f>SUM(U518:U524)</f>
        <v>42.72</v>
      </c>
      <c r="I523" s="40"/>
      <c r="J523" s="33">
        <f>Source!AU138</f>
        <v>89</v>
      </c>
      <c r="K523" s="38">
        <f>SUM(V518:V524)</f>
        <v>753.15</v>
      </c>
      <c r="L523" s="39"/>
    </row>
    <row r="524" spans="1:26" ht="14.4">
      <c r="A524" s="56"/>
      <c r="B524" s="57"/>
      <c r="C524" s="57" t="s">
        <v>1162</v>
      </c>
      <c r="D524" s="41" t="s">
        <v>1163</v>
      </c>
      <c r="E524" s="42">
        <f>Source!AQ138</f>
        <v>1.44</v>
      </c>
      <c r="F524" s="106"/>
      <c r="G524" s="44" t="str">
        <f>Source!DI138</f>
        <v/>
      </c>
      <c r="H524" s="45"/>
      <c r="I524" s="44"/>
      <c r="J524" s="44"/>
      <c r="K524" s="45"/>
      <c r="L524" s="46">
        <f>Source!U138</f>
        <v>5.76</v>
      </c>
    </row>
    <row r="525" spans="1:26" ht="13.8">
      <c r="G525" s="94">
        <f>H519+H520+H522+H523</f>
        <v>305.12</v>
      </c>
      <c r="H525" s="94"/>
      <c r="J525" s="94">
        <f>K519+K520+K522+K523</f>
        <v>3599.2999999999997</v>
      </c>
      <c r="K525" s="94"/>
      <c r="L525" s="47">
        <f>Source!U138</f>
        <v>5.76</v>
      </c>
      <c r="O525" s="27">
        <f>G525</f>
        <v>305.12</v>
      </c>
      <c r="P525" s="27">
        <f>J525</f>
        <v>3599.2999999999997</v>
      </c>
      <c r="Q525" s="27">
        <f>L525</f>
        <v>5.76</v>
      </c>
      <c r="W525">
        <f>IF(Source!BI138&lt;=1,H519+H520+H522+H523, 0)</f>
        <v>305.12</v>
      </c>
      <c r="X525">
        <f>IF(Source!BI138=2,H519+H520+H522+H523, 0)</f>
        <v>0</v>
      </c>
      <c r="Y525">
        <f>IF(Source!BI138=3,H519+H520+H522+H523, 0)</f>
        <v>0</v>
      </c>
      <c r="Z525">
        <f>IF(Source!BI138=4,H519+H520+H522+H523, 0)</f>
        <v>0</v>
      </c>
    </row>
    <row r="526" spans="1:26" ht="14.4">
      <c r="A526" s="56" t="str">
        <f>Source!E139</f>
        <v>86</v>
      </c>
      <c r="B526" s="57" t="str">
        <f>Source!F139</f>
        <v>101-3686</v>
      </c>
      <c r="C526" s="57" t="str">
        <f>Source!G139</f>
        <v>Швеллеры № 12 сталь марки Ст3пс</v>
      </c>
      <c r="D526" s="41" t="str">
        <f>Source!H139</f>
        <v>т</v>
      </c>
      <c r="E526" s="42">
        <f>Source!I139</f>
        <v>4.1599999999999998E-2</v>
      </c>
      <c r="F526" s="106">
        <f>Source!AL139</f>
        <v>4973.5</v>
      </c>
      <c r="G526" s="44" t="str">
        <f>Source!DD139</f>
        <v/>
      </c>
      <c r="H526" s="45">
        <f>ROUND(Source!AC139*Source!I139, 2)</f>
        <v>206.92</v>
      </c>
      <c r="I526" s="44" t="str">
        <f>Source!BO139</f>
        <v>101-3686</v>
      </c>
      <c r="J526" s="44">
        <f>IF(Source!BC139&lt;&gt; 0, Source!BC139, 1)</f>
        <v>6.32</v>
      </c>
      <c r="K526" s="45">
        <f>Source!P139</f>
        <v>1307.72</v>
      </c>
      <c r="L526" s="50"/>
      <c r="S526">
        <f>ROUND((Source!FX139/100)*((ROUND(Source!AF139*Source!I139, 2)+ROUND(Source!AE139*Source!I139, 2))), 2)</f>
        <v>0</v>
      </c>
      <c r="T526">
        <f>Source!X139</f>
        <v>0</v>
      </c>
      <c r="U526">
        <f>ROUND((Source!FY139/100)*((ROUND(Source!AF139*Source!I139, 2)+ROUND(Source!AE139*Source!I139, 2))), 2)</f>
        <v>0</v>
      </c>
      <c r="V526">
        <f>Source!Y139</f>
        <v>0</v>
      </c>
    </row>
    <row r="527" spans="1:26" ht="13.8">
      <c r="G527" s="94">
        <f>H526</f>
        <v>206.92</v>
      </c>
      <c r="H527" s="94"/>
      <c r="J527" s="94">
        <f>K526</f>
        <v>1307.72</v>
      </c>
      <c r="K527" s="94"/>
      <c r="L527" s="47">
        <f>Source!U139</f>
        <v>0</v>
      </c>
      <c r="O527" s="27">
        <f>G527</f>
        <v>206.92</v>
      </c>
      <c r="P527" s="27">
        <f>J527</f>
        <v>1307.72</v>
      </c>
      <c r="Q527" s="27">
        <f>L527</f>
        <v>0</v>
      </c>
      <c r="W527">
        <f>IF(Source!BI139&lt;=1,H526, 0)</f>
        <v>206.92</v>
      </c>
      <c r="X527">
        <f>IF(Source!BI139=2,H526, 0)</f>
        <v>0</v>
      </c>
      <c r="Y527">
        <f>IF(Source!BI139=3,H526, 0)</f>
        <v>0</v>
      </c>
      <c r="Z527">
        <f>IF(Source!BI139=4,H526, 0)</f>
        <v>0</v>
      </c>
    </row>
    <row r="528" spans="1:26" ht="14.4">
      <c r="A528" s="56" t="str">
        <f>Source!E140</f>
        <v>87</v>
      </c>
      <c r="B528" s="57" t="str">
        <f>Source!F140</f>
        <v>101-3687</v>
      </c>
      <c r="C528" s="57" t="str">
        <f>Source!G140</f>
        <v>Швеллеры № 14 сталь марки Ст3пс</v>
      </c>
      <c r="D528" s="41" t="str">
        <f>Source!H140</f>
        <v>т</v>
      </c>
      <c r="E528" s="42">
        <f>Source!I140</f>
        <v>4.9200000000000001E-2</v>
      </c>
      <c r="F528" s="106">
        <f>Source!AL140</f>
        <v>4872</v>
      </c>
      <c r="G528" s="44" t="str">
        <f>Source!DD140</f>
        <v/>
      </c>
      <c r="H528" s="45">
        <f>ROUND(Source!AC140*Source!I140, 2)</f>
        <v>239.7</v>
      </c>
      <c r="I528" s="44" t="str">
        <f>Source!BO140</f>
        <v>101-3687</v>
      </c>
      <c r="J528" s="44">
        <f>IF(Source!BC140&lt;&gt; 0, Source!BC140, 1)</f>
        <v>6.33</v>
      </c>
      <c r="K528" s="45">
        <f>Source!P140</f>
        <v>1517.32</v>
      </c>
      <c r="L528" s="50"/>
      <c r="S528">
        <f>ROUND((Source!FX140/100)*((ROUND(Source!AF140*Source!I140, 2)+ROUND(Source!AE140*Source!I140, 2))), 2)</f>
        <v>0</v>
      </c>
      <c r="T528">
        <f>Source!X140</f>
        <v>0</v>
      </c>
      <c r="U528">
        <f>ROUND((Source!FY140/100)*((ROUND(Source!AF140*Source!I140, 2)+ROUND(Source!AE140*Source!I140, 2))), 2)</f>
        <v>0</v>
      </c>
      <c r="V528">
        <f>Source!Y140</f>
        <v>0</v>
      </c>
    </row>
    <row r="529" spans="1:26" ht="13.8">
      <c r="G529" s="94">
        <f>H528</f>
        <v>239.7</v>
      </c>
      <c r="H529" s="94"/>
      <c r="J529" s="94">
        <f>K528</f>
        <v>1517.32</v>
      </c>
      <c r="K529" s="94"/>
      <c r="L529" s="47">
        <f>Source!U140</f>
        <v>0</v>
      </c>
      <c r="O529" s="27">
        <f>G529</f>
        <v>239.7</v>
      </c>
      <c r="P529" s="27">
        <f>J529</f>
        <v>1517.32</v>
      </c>
      <c r="Q529" s="27">
        <f>L529</f>
        <v>0</v>
      </c>
      <c r="W529">
        <f>IF(Source!BI140&lt;=1,H528, 0)</f>
        <v>239.7</v>
      </c>
      <c r="X529">
        <f>IF(Source!BI140=2,H528, 0)</f>
        <v>0</v>
      </c>
      <c r="Y529">
        <f>IF(Source!BI140=3,H528, 0)</f>
        <v>0</v>
      </c>
      <c r="Z529">
        <f>IF(Source!BI140=4,H528, 0)</f>
        <v>0</v>
      </c>
    </row>
    <row r="530" spans="1:26" ht="14.4">
      <c r="C530" s="32" t="str">
        <f>Source!G141</f>
        <v>ограждение задвижки</v>
      </c>
    </row>
    <row r="531" spans="1:26" ht="41.4">
      <c r="A531" s="54" t="str">
        <f>Source!E142</f>
        <v>88</v>
      </c>
      <c r="B531" s="55" t="str">
        <f>Source!F142</f>
        <v>07-01-054-11</v>
      </c>
      <c r="C531" s="55" t="str">
        <f>Source!G142</f>
        <v>Установка металлических оград по железобетонным столбам без цоколя из сетчатых панелей высотой до 1,7 м</v>
      </c>
      <c r="D531" s="35" t="str">
        <f>Source!H142</f>
        <v>100 м ограды</v>
      </c>
      <c r="E531" s="10">
        <f>Source!I142</f>
        <v>2.8500000000000001E-2</v>
      </c>
      <c r="F531" s="104">
        <f>Source!AL142+Source!AM142+Source!AO142</f>
        <v>11474.14</v>
      </c>
      <c r="G531" s="37"/>
      <c r="H531" s="38"/>
      <c r="I531" s="37" t="str">
        <f>Source!BO142</f>
        <v>07-01-054-11</v>
      </c>
      <c r="J531" s="37"/>
      <c r="K531" s="38"/>
      <c r="L531" s="39"/>
      <c r="S531">
        <f>ROUND((Source!FX142/100)*((ROUND(Source!AF142*Source!I142, 2)+ROUND(Source!AE142*Source!I142, 2))), 2)</f>
        <v>61.28</v>
      </c>
      <c r="T531">
        <f>Source!X142</f>
        <v>1080.3800000000001</v>
      </c>
      <c r="U531">
        <f>ROUND((Source!FY142/100)*((ROUND(Source!AF142*Source!I142, 2)+ROUND(Source!AE142*Source!I142, 2))), 2)</f>
        <v>40.07</v>
      </c>
      <c r="V531">
        <f>Source!Y142</f>
        <v>706.4</v>
      </c>
    </row>
    <row r="532" spans="1:26" ht="14.4">
      <c r="A532" s="54"/>
      <c r="B532" s="55"/>
      <c r="C532" s="55" t="s">
        <v>1158</v>
      </c>
      <c r="D532" s="35"/>
      <c r="E532" s="10"/>
      <c r="F532" s="104">
        <f>Source!AO142</f>
        <v>1375.99</v>
      </c>
      <c r="G532" s="37" t="str">
        <f>Source!DG142</f>
        <v/>
      </c>
      <c r="H532" s="38">
        <f>ROUND(Source!AF142*Source!I142, 2)</f>
        <v>39.22</v>
      </c>
      <c r="I532" s="37"/>
      <c r="J532" s="37">
        <f>IF(Source!BA142&lt;&gt; 0, Source!BA142, 1)</f>
        <v>17.63</v>
      </c>
      <c r="K532" s="38">
        <f>Source!S142</f>
        <v>691.38</v>
      </c>
      <c r="L532" s="39"/>
      <c r="R532">
        <f>H532</f>
        <v>39.22</v>
      </c>
    </row>
    <row r="533" spans="1:26" ht="14.4">
      <c r="A533" s="54"/>
      <c r="B533" s="55"/>
      <c r="C533" s="55" t="s">
        <v>549</v>
      </c>
      <c r="D533" s="35"/>
      <c r="E533" s="10"/>
      <c r="F533" s="104">
        <f>Source!AM142</f>
        <v>3058.81</v>
      </c>
      <c r="G533" s="37" t="str">
        <f>Source!DE142</f>
        <v/>
      </c>
      <c r="H533" s="38">
        <f>ROUND(Source!AD142*Source!I142, 2)</f>
        <v>87.18</v>
      </c>
      <c r="I533" s="37"/>
      <c r="J533" s="37">
        <f>IF(Source!BB142&lt;&gt; 0, Source!BB142, 1)</f>
        <v>6.63</v>
      </c>
      <c r="K533" s="38">
        <f>Source!Q142</f>
        <v>578.01</v>
      </c>
      <c r="L533" s="39"/>
    </row>
    <row r="534" spans="1:26" ht="14.4">
      <c r="A534" s="54"/>
      <c r="B534" s="55"/>
      <c r="C534" s="55" t="s">
        <v>1164</v>
      </c>
      <c r="D534" s="35"/>
      <c r="E534" s="10"/>
      <c r="F534" s="104">
        <f>Source!AN142</f>
        <v>277.57</v>
      </c>
      <c r="G534" s="37" t="str">
        <f>Source!DF142</f>
        <v/>
      </c>
      <c r="H534" s="48">
        <f>ROUND(Source!AE142*Source!I142, 2)</f>
        <v>7.92</v>
      </c>
      <c r="I534" s="37"/>
      <c r="J534" s="37">
        <f>IF(Source!BS142&lt;&gt; 0, Source!BS142, 1)</f>
        <v>17.63</v>
      </c>
      <c r="K534" s="48">
        <f>Source!R142</f>
        <v>139.68</v>
      </c>
      <c r="L534" s="39"/>
      <c r="R534">
        <f>H534</f>
        <v>7.92</v>
      </c>
    </row>
    <row r="535" spans="1:26" ht="14.4">
      <c r="A535" s="54"/>
      <c r="B535" s="55"/>
      <c r="C535" s="55" t="s">
        <v>1165</v>
      </c>
      <c r="D535" s="35"/>
      <c r="E535" s="10"/>
      <c r="F535" s="104">
        <f>Source!AL142</f>
        <v>7039.34</v>
      </c>
      <c r="G535" s="37" t="str">
        <f>Source!DD142</f>
        <v/>
      </c>
      <c r="H535" s="38">
        <f>ROUND(Source!AC142*Source!I142, 2)</f>
        <v>200.61</v>
      </c>
      <c r="I535" s="37"/>
      <c r="J535" s="37">
        <f>IF(Source!BC142&lt;&gt; 0, Source!BC142, 1)</f>
        <v>5.46</v>
      </c>
      <c r="K535" s="38">
        <f>Source!P142</f>
        <v>1095.3399999999999</v>
      </c>
      <c r="L535" s="39"/>
    </row>
    <row r="536" spans="1:26" ht="14.4">
      <c r="A536" s="54"/>
      <c r="B536" s="55"/>
      <c r="C536" s="55" t="s">
        <v>1159</v>
      </c>
      <c r="D536" s="35" t="s">
        <v>1160</v>
      </c>
      <c r="E536" s="10">
        <f>Source!BZ142</f>
        <v>130</v>
      </c>
      <c r="F536" s="105"/>
      <c r="G536" s="37"/>
      <c r="H536" s="38">
        <f>SUM(S531:S539)</f>
        <v>61.28</v>
      </c>
      <c r="I536" s="40"/>
      <c r="J536" s="33">
        <f>Source!AT142</f>
        <v>130</v>
      </c>
      <c r="K536" s="38">
        <f>SUM(T531:T539)</f>
        <v>1080.3800000000001</v>
      </c>
      <c r="L536" s="39"/>
    </row>
    <row r="537" spans="1:26" ht="14.4">
      <c r="A537" s="54"/>
      <c r="B537" s="55"/>
      <c r="C537" s="55" t="s">
        <v>1161</v>
      </c>
      <c r="D537" s="35" t="s">
        <v>1160</v>
      </c>
      <c r="E537" s="10">
        <f>Source!CA142</f>
        <v>85</v>
      </c>
      <c r="F537" s="105"/>
      <c r="G537" s="37"/>
      <c r="H537" s="38">
        <f>SUM(U531:U539)</f>
        <v>40.07</v>
      </c>
      <c r="I537" s="40"/>
      <c r="J537" s="33">
        <f>Source!AU142</f>
        <v>85</v>
      </c>
      <c r="K537" s="38">
        <f>SUM(V531:V539)</f>
        <v>706.4</v>
      </c>
      <c r="L537" s="39"/>
    </row>
    <row r="538" spans="1:26" ht="14.4">
      <c r="A538" s="54"/>
      <c r="B538" s="55"/>
      <c r="C538" s="55" t="s">
        <v>1162</v>
      </c>
      <c r="D538" s="35" t="s">
        <v>1163</v>
      </c>
      <c r="E538" s="10">
        <f>Source!AQ142</f>
        <v>154.78</v>
      </c>
      <c r="F538" s="104"/>
      <c r="G538" s="37" t="str">
        <f>Source!DI142</f>
        <v/>
      </c>
      <c r="H538" s="38"/>
      <c r="I538" s="37"/>
      <c r="J538" s="37"/>
      <c r="K538" s="38"/>
      <c r="L538" s="51">
        <f>Source!U142</f>
        <v>4.4112299999999998</v>
      </c>
    </row>
    <row r="539" spans="1:26" ht="14.4">
      <c r="A539" s="56" t="str">
        <f>Source!E143</f>
        <v>88,1</v>
      </c>
      <c r="B539" s="57" t="str">
        <f>Source!F143</f>
        <v>403-9120</v>
      </c>
      <c r="C539" s="57" t="str">
        <f>Source!G143</f>
        <v>Столбы бетонные</v>
      </c>
      <c r="D539" s="41" t="str">
        <f>Source!H143</f>
        <v>шт.</v>
      </c>
      <c r="E539" s="42">
        <f>Source!I143</f>
        <v>0.94904999999999995</v>
      </c>
      <c r="F539" s="106">
        <f>Source!AL143+Source!AM143+Source!AO143</f>
        <v>0</v>
      </c>
      <c r="G539" s="52" t="s">
        <v>3</v>
      </c>
      <c r="H539" s="45">
        <f>ROUND(Source!AC143*Source!I143, 2)+ROUND(Source!AD143*Source!I143, 2)+ROUND(Source!AF143*Source!I143, 2)</f>
        <v>0</v>
      </c>
      <c r="I539" s="44"/>
      <c r="J539" s="44">
        <f>IF(Source!BC143&lt;&gt; 0, Source!BC143, 1)</f>
        <v>1</v>
      </c>
      <c r="K539" s="45">
        <f>Source!O143</f>
        <v>0</v>
      </c>
      <c r="L539" s="50"/>
      <c r="S539">
        <f>ROUND((Source!FX143/100)*((ROUND(Source!AF143*Source!I143, 2)+ROUND(Source!AE143*Source!I143, 2))), 2)</f>
        <v>0</v>
      </c>
      <c r="T539">
        <f>Source!X143</f>
        <v>0</v>
      </c>
      <c r="U539">
        <f>ROUND((Source!FY143/100)*((ROUND(Source!AF143*Source!I143, 2)+ROUND(Source!AE143*Source!I143, 2))), 2)</f>
        <v>0</v>
      </c>
      <c r="V539">
        <f>Source!Y143</f>
        <v>0</v>
      </c>
      <c r="W539">
        <f>IF(Source!BI143&lt;=1,H539, 0)</f>
        <v>0</v>
      </c>
      <c r="X539">
        <f>IF(Source!BI143=2,H539, 0)</f>
        <v>0</v>
      </c>
      <c r="Y539">
        <f>IF(Source!BI143=3,H539, 0)</f>
        <v>0</v>
      </c>
      <c r="Z539">
        <f>IF(Source!BI143=4,H539, 0)</f>
        <v>0</v>
      </c>
    </row>
    <row r="540" spans="1:26" ht="13.8">
      <c r="G540" s="94">
        <f>H532+H533+H535+H536+H537+SUM(H539:H539)</f>
        <v>428.35999999999996</v>
      </c>
      <c r="H540" s="94"/>
      <c r="J540" s="94">
        <f>K532+K533+K535+K536+K537+SUM(K539:K539)</f>
        <v>4151.5099999999993</v>
      </c>
      <c r="K540" s="94"/>
      <c r="L540" s="47">
        <f>Source!U142</f>
        <v>4.4112299999999998</v>
      </c>
      <c r="O540" s="27">
        <f>G540</f>
        <v>428.35999999999996</v>
      </c>
      <c r="P540" s="27">
        <f>J540</f>
        <v>4151.5099999999993</v>
      </c>
      <c r="Q540" s="27">
        <f>L540</f>
        <v>4.4112299999999998</v>
      </c>
      <c r="W540">
        <f>IF(Source!BI142&lt;=1,H532+H533+H535+H536+H537, 0)</f>
        <v>428.35999999999996</v>
      </c>
      <c r="X540">
        <f>IF(Source!BI142=2,H532+H533+H535+H536+H537, 0)</f>
        <v>0</v>
      </c>
      <c r="Y540">
        <f>IF(Source!BI142=3,H532+H533+H535+H536+H537, 0)</f>
        <v>0</v>
      </c>
      <c r="Z540">
        <f>IF(Source!BI142=4,H532+H533+H535+H536+H537, 0)</f>
        <v>0</v>
      </c>
    </row>
    <row r="541" spans="1:26" ht="27.6">
      <c r="A541" s="54" t="str">
        <f>Source!E144</f>
        <v>89</v>
      </c>
      <c r="B541" s="55" t="str">
        <f>Source!F144</f>
        <v>401-0083</v>
      </c>
      <c r="C541" s="55" t="str">
        <f>Source!G144</f>
        <v>Бетон тяжелый, крупность заполнителя 10 мм, класс В7,5 (М100)</v>
      </c>
      <c r="D541" s="35" t="str">
        <f>Source!H144</f>
        <v>м3</v>
      </c>
      <c r="E541" s="10">
        <f>Source!I144</f>
        <v>-3.9329999999999997E-2</v>
      </c>
      <c r="F541" s="104">
        <f>Source!AL144</f>
        <v>565</v>
      </c>
      <c r="G541" s="37" t="str">
        <f>Source!DD144</f>
        <v/>
      </c>
      <c r="H541" s="38">
        <f>ROUND(Source!AC144*Source!I144, 2)</f>
        <v>-22.22</v>
      </c>
      <c r="I541" s="37" t="str">
        <f>Source!BO144</f>
        <v>401-0083</v>
      </c>
      <c r="J541" s="37">
        <f>IF(Source!BC144&lt;&gt; 0, Source!BC144, 1)</f>
        <v>6.33</v>
      </c>
      <c r="K541" s="38">
        <f>Source!P144</f>
        <v>-140.66</v>
      </c>
      <c r="L541" s="39"/>
      <c r="S541">
        <f>ROUND((Source!FX144/100)*((ROUND(Source!AF144*Source!I144, 2)+ROUND(Source!AE144*Source!I144, 2))), 2)</f>
        <v>0</v>
      </c>
      <c r="T541">
        <f>Source!X144</f>
        <v>0</v>
      </c>
      <c r="U541">
        <f>ROUND((Source!FY144/100)*((ROUND(Source!AF144*Source!I144, 2)+ROUND(Source!AE144*Source!I144, 2))), 2)</f>
        <v>0</v>
      </c>
      <c r="V541">
        <f>Source!Y144</f>
        <v>0</v>
      </c>
    </row>
    <row r="542" spans="1:26">
      <c r="A542" s="29"/>
      <c r="B542" s="29"/>
      <c r="C542" s="30" t="str">
        <f>"Объем: "&amp;Source!I144&amp;"="&amp;Source!I142&amp;"*"&amp;"-"&amp;"1,38"</f>
        <v>Объем: -0,03933=0,0285*-1,38</v>
      </c>
      <c r="D542" s="29"/>
      <c r="E542" s="29"/>
      <c r="F542" s="108"/>
      <c r="G542" s="29"/>
      <c r="H542" s="29"/>
      <c r="I542" s="29"/>
      <c r="J542" s="29"/>
      <c r="K542" s="29"/>
      <c r="L542" s="29"/>
    </row>
    <row r="543" spans="1:26" ht="13.8">
      <c r="G543" s="94">
        <f>H541</f>
        <v>-22.22</v>
      </c>
      <c r="H543" s="94"/>
      <c r="J543" s="94">
        <f>K541</f>
        <v>-140.66</v>
      </c>
      <c r="K543" s="94"/>
      <c r="L543" s="47">
        <f>Source!U144</f>
        <v>0</v>
      </c>
      <c r="O543" s="27">
        <f>G543</f>
        <v>-22.22</v>
      </c>
      <c r="P543" s="27">
        <f>J543</f>
        <v>-140.66</v>
      </c>
      <c r="Q543" s="27">
        <f>L543</f>
        <v>0</v>
      </c>
      <c r="W543">
        <f>IF(Source!BI144&lt;=1,H541, 0)</f>
        <v>-22.22</v>
      </c>
      <c r="X543">
        <f>IF(Source!BI144=2,H541, 0)</f>
        <v>0</v>
      </c>
      <c r="Y543">
        <f>IF(Source!BI144=3,H541, 0)</f>
        <v>0</v>
      </c>
      <c r="Z543">
        <f>IF(Source!BI144=4,H541, 0)</f>
        <v>0</v>
      </c>
    </row>
    <row r="544" spans="1:26" ht="41.4">
      <c r="A544" s="56" t="str">
        <f>Source!E145</f>
        <v>90</v>
      </c>
      <c r="B544" s="57" t="str">
        <f>Source!F145</f>
        <v>403-1645</v>
      </c>
      <c r="C544" s="57" t="str">
        <f>Source!G145</f>
        <v>Столбы оград С3Б /бетон В15 (М200), объем 0,05 м3, расход ар-ры 6,8 кг/ (серия 3.017-1 вып.1)</v>
      </c>
      <c r="D544" s="41" t="str">
        <f>Source!H145</f>
        <v>шт.</v>
      </c>
      <c r="E544" s="42">
        <f>Source!I145</f>
        <v>6</v>
      </c>
      <c r="F544" s="106">
        <f>Source!AL145</f>
        <v>116</v>
      </c>
      <c r="G544" s="44" t="str">
        <f>Source!DD145</f>
        <v/>
      </c>
      <c r="H544" s="45">
        <f>ROUND(Source!AC145*Source!I145, 2)</f>
        <v>696</v>
      </c>
      <c r="I544" s="44" t="str">
        <f>Source!BO145</f>
        <v>403-1645</v>
      </c>
      <c r="J544" s="44">
        <f>IF(Source!BC145&lt;&gt; 0, Source!BC145, 1)</f>
        <v>6.57</v>
      </c>
      <c r="K544" s="45">
        <f>Source!P145</f>
        <v>4572.72</v>
      </c>
      <c r="L544" s="50"/>
      <c r="S544">
        <f>ROUND((Source!FX145/100)*((ROUND(Source!AF145*Source!I145, 2)+ROUND(Source!AE145*Source!I145, 2))), 2)</f>
        <v>0</v>
      </c>
      <c r="T544">
        <f>Source!X145</f>
        <v>0</v>
      </c>
      <c r="U544">
        <f>ROUND((Source!FY145/100)*((ROUND(Source!AF145*Source!I145, 2)+ROUND(Source!AE145*Source!I145, 2))), 2)</f>
        <v>0</v>
      </c>
      <c r="V544">
        <f>Source!Y145</f>
        <v>0</v>
      </c>
    </row>
    <row r="545" spans="1:26" ht="13.8">
      <c r="G545" s="94">
        <f>H544</f>
        <v>696</v>
      </c>
      <c r="H545" s="94"/>
      <c r="J545" s="94">
        <f>K544</f>
        <v>4572.72</v>
      </c>
      <c r="K545" s="94"/>
      <c r="L545" s="47">
        <f>Source!U145</f>
        <v>0</v>
      </c>
      <c r="O545" s="27">
        <f>G545</f>
        <v>696</v>
      </c>
      <c r="P545" s="27">
        <f>J545</f>
        <v>4572.72</v>
      </c>
      <c r="Q545" s="27">
        <f>L545</f>
        <v>0</v>
      </c>
      <c r="W545">
        <f>IF(Source!BI145&lt;=1,H544, 0)</f>
        <v>696</v>
      </c>
      <c r="X545">
        <f>IF(Source!BI145=2,H544, 0)</f>
        <v>0</v>
      </c>
      <c r="Y545">
        <f>IF(Source!BI145=3,H544, 0)</f>
        <v>0</v>
      </c>
      <c r="Z545">
        <f>IF(Source!BI145=4,H544, 0)</f>
        <v>0</v>
      </c>
    </row>
    <row r="546" spans="1:26" ht="27.6">
      <c r="A546" s="56" t="str">
        <f>Source!E146</f>
        <v>91</v>
      </c>
      <c r="B546" s="57" t="str">
        <f>Source!F146</f>
        <v>401-0083</v>
      </c>
      <c r="C546" s="57" t="str">
        <f>Source!G146</f>
        <v>Бетон тяжелый, крупность заполнителя 10 мм, класс В7,5 (М100)</v>
      </c>
      <c r="D546" s="41" t="str">
        <f>Source!H146</f>
        <v>м3</v>
      </c>
      <c r="E546" s="42">
        <f>Source!I146</f>
        <v>0.6</v>
      </c>
      <c r="F546" s="106">
        <f>Source!AL146</f>
        <v>565</v>
      </c>
      <c r="G546" s="44" t="str">
        <f>Source!DD146</f>
        <v/>
      </c>
      <c r="H546" s="45">
        <f>ROUND(Source!AC146*Source!I146, 2)</f>
        <v>339</v>
      </c>
      <c r="I546" s="44" t="str">
        <f>Source!BO146</f>
        <v>401-0083</v>
      </c>
      <c r="J546" s="44">
        <f>IF(Source!BC146&lt;&gt; 0, Source!BC146, 1)</f>
        <v>6.33</v>
      </c>
      <c r="K546" s="45">
        <f>Source!P146</f>
        <v>2145.87</v>
      </c>
      <c r="L546" s="50"/>
      <c r="S546">
        <f>ROUND((Source!FX146/100)*((ROUND(Source!AF146*Source!I146, 2)+ROUND(Source!AE146*Source!I146, 2))), 2)</f>
        <v>0</v>
      </c>
      <c r="T546">
        <f>Source!X146</f>
        <v>0</v>
      </c>
      <c r="U546">
        <f>ROUND((Source!FY146/100)*((ROUND(Source!AF146*Source!I146, 2)+ROUND(Source!AE146*Source!I146, 2))), 2)</f>
        <v>0</v>
      </c>
      <c r="V546">
        <f>Source!Y146</f>
        <v>0</v>
      </c>
    </row>
    <row r="547" spans="1:26" ht="13.8">
      <c r="G547" s="94">
        <f>H546</f>
        <v>339</v>
      </c>
      <c r="H547" s="94"/>
      <c r="J547" s="94">
        <f>K546</f>
        <v>2145.87</v>
      </c>
      <c r="K547" s="94"/>
      <c r="L547" s="47">
        <f>Source!U146</f>
        <v>0</v>
      </c>
      <c r="O547" s="27">
        <f>G547</f>
        <v>339</v>
      </c>
      <c r="P547" s="27">
        <f>J547</f>
        <v>2145.87</v>
      </c>
      <c r="Q547" s="27">
        <f>L547</f>
        <v>0</v>
      </c>
      <c r="W547">
        <f>IF(Source!BI146&lt;=1,H546, 0)</f>
        <v>339</v>
      </c>
      <c r="X547">
        <f>IF(Source!BI146=2,H546, 0)</f>
        <v>0</v>
      </c>
      <c r="Y547">
        <f>IF(Source!BI146=3,H546, 0)</f>
        <v>0</v>
      </c>
      <c r="Z547">
        <f>IF(Source!BI146=4,H546, 0)</f>
        <v>0</v>
      </c>
    </row>
    <row r="548" spans="1:26" ht="41.4">
      <c r="A548" s="54" t="str">
        <f>Source!E147</f>
        <v>92</v>
      </c>
      <c r="B548" s="55" t="str">
        <f>Source!F147</f>
        <v>07-01-055-9</v>
      </c>
      <c r="C548" s="55" t="str">
        <f>Source!G147</f>
        <v>Устройство калиток без установки столбов при металлических оградах и оградах из панелей</v>
      </c>
      <c r="D548" s="35" t="str">
        <f>Source!H147</f>
        <v>100 шт.</v>
      </c>
      <c r="E548" s="10">
        <f>Source!I147</f>
        <v>0.01</v>
      </c>
      <c r="F548" s="104">
        <f>Source!AL147+Source!AM147+Source!AO147</f>
        <v>924.06</v>
      </c>
      <c r="G548" s="37"/>
      <c r="H548" s="38"/>
      <c r="I548" s="37" t="str">
        <f>Source!BO147</f>
        <v>07-01-055-9</v>
      </c>
      <c r="J548" s="37"/>
      <c r="K548" s="38"/>
      <c r="L548" s="39"/>
      <c r="S548">
        <f>ROUND((Source!FX147/100)*((ROUND(Source!AF147*Source!I147, 2)+ROUND(Source!AE147*Source!I147, 2))), 2)</f>
        <v>8.02</v>
      </c>
      <c r="T548">
        <f>Source!X147</f>
        <v>141.41</v>
      </c>
      <c r="U548">
        <f>ROUND((Source!FY147/100)*((ROUND(Source!AF147*Source!I147, 2)+ROUND(Source!AE147*Source!I147, 2))), 2)</f>
        <v>5.24</v>
      </c>
      <c r="V548">
        <f>Source!Y147</f>
        <v>92.46</v>
      </c>
    </row>
    <row r="549" spans="1:26" ht="14.4">
      <c r="A549" s="54"/>
      <c r="B549" s="55"/>
      <c r="C549" s="55" t="s">
        <v>1158</v>
      </c>
      <c r="D549" s="35"/>
      <c r="E549" s="10"/>
      <c r="F549" s="104">
        <f>Source!AO147</f>
        <v>616.79999999999995</v>
      </c>
      <c r="G549" s="37" t="str">
        <f>Source!DG147</f>
        <v/>
      </c>
      <c r="H549" s="38">
        <f>ROUND(Source!AF147*Source!I147, 2)</f>
        <v>6.17</v>
      </c>
      <c r="I549" s="37"/>
      <c r="J549" s="37">
        <f>IF(Source!BA147&lt;&gt; 0, Source!BA147, 1)</f>
        <v>17.63</v>
      </c>
      <c r="K549" s="38">
        <f>Source!S147</f>
        <v>108.78</v>
      </c>
      <c r="L549" s="39"/>
      <c r="R549">
        <f>H549</f>
        <v>6.17</v>
      </c>
    </row>
    <row r="550" spans="1:26" ht="14.4">
      <c r="A550" s="54"/>
      <c r="B550" s="55"/>
      <c r="C550" s="55" t="s">
        <v>549</v>
      </c>
      <c r="D550" s="35"/>
      <c r="E550" s="10"/>
      <c r="F550" s="104">
        <f>Source!AM147</f>
        <v>118.78</v>
      </c>
      <c r="G550" s="37" t="str">
        <f>Source!DE147</f>
        <v/>
      </c>
      <c r="H550" s="38">
        <f>ROUND(Source!AD147*Source!I147, 2)</f>
        <v>1.19</v>
      </c>
      <c r="I550" s="37"/>
      <c r="J550" s="37">
        <f>IF(Source!BB147&lt;&gt; 0, Source!BB147, 1)</f>
        <v>5.84</v>
      </c>
      <c r="K550" s="38">
        <f>Source!Q147</f>
        <v>6.95</v>
      </c>
      <c r="L550" s="39"/>
    </row>
    <row r="551" spans="1:26" ht="14.4">
      <c r="A551" s="54"/>
      <c r="B551" s="55"/>
      <c r="C551" s="55" t="s">
        <v>1165</v>
      </c>
      <c r="D551" s="35"/>
      <c r="E551" s="10"/>
      <c r="F551" s="104">
        <f>Source!AL147</f>
        <v>188.48</v>
      </c>
      <c r="G551" s="37" t="str">
        <f>Source!DD147</f>
        <v/>
      </c>
      <c r="H551" s="38">
        <f>ROUND(Source!AC147*Source!I147, 2)</f>
        <v>1.88</v>
      </c>
      <c r="I551" s="37"/>
      <c r="J551" s="37">
        <f>IF(Source!BC147&lt;&gt; 0, Source!BC147, 1)</f>
        <v>4.28</v>
      </c>
      <c r="K551" s="38">
        <f>Source!P147</f>
        <v>8.0500000000000007</v>
      </c>
      <c r="L551" s="39"/>
    </row>
    <row r="552" spans="1:26" ht="14.4">
      <c r="A552" s="54"/>
      <c r="B552" s="55"/>
      <c r="C552" s="55" t="s">
        <v>1159</v>
      </c>
      <c r="D552" s="35" t="s">
        <v>1160</v>
      </c>
      <c r="E552" s="10">
        <f>Source!BZ147</f>
        <v>130</v>
      </c>
      <c r="F552" s="105"/>
      <c r="G552" s="37"/>
      <c r="H552" s="38">
        <f>SUM(S548:S555)</f>
        <v>8.02</v>
      </c>
      <c r="I552" s="40"/>
      <c r="J552" s="33">
        <f>Source!AT147</f>
        <v>130</v>
      </c>
      <c r="K552" s="38">
        <f>SUM(T548:T555)</f>
        <v>141.41</v>
      </c>
      <c r="L552" s="39"/>
    </row>
    <row r="553" spans="1:26" ht="14.4">
      <c r="A553" s="54"/>
      <c r="B553" s="55"/>
      <c r="C553" s="55" t="s">
        <v>1161</v>
      </c>
      <c r="D553" s="35" t="s">
        <v>1160</v>
      </c>
      <c r="E553" s="10">
        <f>Source!CA147</f>
        <v>85</v>
      </c>
      <c r="F553" s="105"/>
      <c r="G553" s="37"/>
      <c r="H553" s="38">
        <f>SUM(U548:U555)</f>
        <v>5.24</v>
      </c>
      <c r="I553" s="40"/>
      <c r="J553" s="33">
        <f>Source!AU147</f>
        <v>85</v>
      </c>
      <c r="K553" s="38">
        <f>SUM(V548:V555)</f>
        <v>92.46</v>
      </c>
      <c r="L553" s="39"/>
    </row>
    <row r="554" spans="1:26" ht="14.4">
      <c r="A554" s="54"/>
      <c r="B554" s="55"/>
      <c r="C554" s="55" t="s">
        <v>1162</v>
      </c>
      <c r="D554" s="35" t="s">
        <v>1163</v>
      </c>
      <c r="E554" s="10">
        <f>Source!AQ147</f>
        <v>77.39</v>
      </c>
      <c r="F554" s="104"/>
      <c r="G554" s="37" t="str">
        <f>Source!DI147</f>
        <v/>
      </c>
      <c r="H554" s="38"/>
      <c r="I554" s="37"/>
      <c r="J554" s="37"/>
      <c r="K554" s="38"/>
      <c r="L554" s="51">
        <f>Source!U147</f>
        <v>0.77390000000000003</v>
      </c>
    </row>
    <row r="555" spans="1:26" ht="14.4">
      <c r="A555" s="56" t="str">
        <f>Source!E148</f>
        <v>92,1</v>
      </c>
      <c r="B555" s="57" t="str">
        <f>Source!F148</f>
        <v>201-9110</v>
      </c>
      <c r="C555" s="57" t="str">
        <f>Source!G148</f>
        <v>Полотна калиток</v>
      </c>
      <c r="D555" s="41" t="str">
        <f>Source!H148</f>
        <v>шт.</v>
      </c>
      <c r="E555" s="42">
        <f>Source!I148</f>
        <v>1</v>
      </c>
      <c r="F555" s="106">
        <f>Source!AL148+Source!AM148+Source!AO148</f>
        <v>0</v>
      </c>
      <c r="G555" s="52" t="s">
        <v>3</v>
      </c>
      <c r="H555" s="45">
        <f>ROUND(Source!AC148*Source!I148, 2)+ROUND(Source!AD148*Source!I148, 2)+ROUND(Source!AF148*Source!I148, 2)</f>
        <v>0</v>
      </c>
      <c r="I555" s="44"/>
      <c r="J555" s="44">
        <f>IF(Source!BC148&lt;&gt; 0, Source!BC148, 1)</f>
        <v>1</v>
      </c>
      <c r="K555" s="45">
        <f>Source!O148</f>
        <v>0</v>
      </c>
      <c r="L555" s="50"/>
      <c r="S555">
        <f>ROUND((Source!FX148/100)*((ROUND(Source!AF148*Source!I148, 2)+ROUND(Source!AE148*Source!I148, 2))), 2)</f>
        <v>0</v>
      </c>
      <c r="T555">
        <f>Source!X148</f>
        <v>0</v>
      </c>
      <c r="U555">
        <f>ROUND((Source!FY148/100)*((ROUND(Source!AF148*Source!I148, 2)+ROUND(Source!AE148*Source!I148, 2))), 2)</f>
        <v>0</v>
      </c>
      <c r="V555">
        <f>Source!Y148</f>
        <v>0</v>
      </c>
      <c r="W555">
        <f>IF(Source!BI148&lt;=1,H555, 0)</f>
        <v>0</v>
      </c>
      <c r="X555">
        <f>IF(Source!BI148=2,H555, 0)</f>
        <v>0</v>
      </c>
      <c r="Y555">
        <f>IF(Source!BI148=3,H555, 0)</f>
        <v>0</v>
      </c>
      <c r="Z555">
        <f>IF(Source!BI148=4,H555, 0)</f>
        <v>0</v>
      </c>
    </row>
    <row r="556" spans="1:26" ht="13.8">
      <c r="G556" s="94">
        <f>H549+H550+H551+H552+H553+SUM(H555:H555)</f>
        <v>22.5</v>
      </c>
      <c r="H556" s="94"/>
      <c r="J556" s="94">
        <f>K549+K550+K551+K552+K553+SUM(K555:K555)</f>
        <v>357.65</v>
      </c>
      <c r="K556" s="94"/>
      <c r="L556" s="47">
        <f>Source!U147</f>
        <v>0.77390000000000003</v>
      </c>
      <c r="O556" s="27">
        <f>G556</f>
        <v>22.5</v>
      </c>
      <c r="P556" s="27">
        <f>J556</f>
        <v>357.65</v>
      </c>
      <c r="Q556" s="27">
        <f>L556</f>
        <v>0.77390000000000003</v>
      </c>
      <c r="W556">
        <f>IF(Source!BI147&lt;=1,H549+H550+H551+H552+H553, 0)</f>
        <v>22.5</v>
      </c>
      <c r="X556">
        <f>IF(Source!BI147=2,H549+H550+H551+H552+H553, 0)</f>
        <v>0</v>
      </c>
      <c r="Y556">
        <f>IF(Source!BI147=3,H549+H550+H551+H552+H553, 0)</f>
        <v>0</v>
      </c>
      <c r="Z556">
        <f>IF(Source!BI147=4,H549+H550+H551+H552+H553, 0)</f>
        <v>0</v>
      </c>
    </row>
    <row r="557" spans="1:26" ht="14.4">
      <c r="A557" s="56" t="str">
        <f>Source!E149</f>
        <v>93</v>
      </c>
      <c r="B557" s="57" t="str">
        <f>Source!F149</f>
        <v>201-0849</v>
      </c>
      <c r="C557" s="57" t="str">
        <f>Source!G149</f>
        <v>Панели металлические сетчатые</v>
      </c>
      <c r="D557" s="41" t="str">
        <f>Source!H149</f>
        <v>м2</v>
      </c>
      <c r="E557" s="42">
        <f>Source!I149</f>
        <v>0.98</v>
      </c>
      <c r="F557" s="106">
        <f>Source!AL149</f>
        <v>42.63</v>
      </c>
      <c r="G557" s="44" t="str">
        <f>Source!DD149</f>
        <v/>
      </c>
      <c r="H557" s="45">
        <f>ROUND(Source!AC149*Source!I149, 2)</f>
        <v>42.14</v>
      </c>
      <c r="I557" s="44" t="str">
        <f>Source!BO149</f>
        <v>201-0849</v>
      </c>
      <c r="J557" s="44">
        <f>IF(Source!BC149&lt;&gt; 0, Source!BC149, 1)</f>
        <v>5.35</v>
      </c>
      <c r="K557" s="45">
        <f>Source!P149</f>
        <v>225.45</v>
      </c>
      <c r="L557" s="50"/>
      <c r="S557">
        <f>ROUND((Source!FX149/100)*((ROUND(Source!AF149*Source!I149, 2)+ROUND(Source!AE149*Source!I149, 2))), 2)</f>
        <v>0</v>
      </c>
      <c r="T557">
        <f>Source!X149</f>
        <v>0</v>
      </c>
      <c r="U557">
        <f>ROUND((Source!FY149/100)*((ROUND(Source!AF149*Source!I149, 2)+ROUND(Source!AE149*Source!I149, 2))), 2)</f>
        <v>0</v>
      </c>
      <c r="V557">
        <f>Source!Y149</f>
        <v>0</v>
      </c>
    </row>
    <row r="558" spans="1:26" ht="13.8">
      <c r="G558" s="94">
        <f>H557</f>
        <v>42.14</v>
      </c>
      <c r="H558" s="94"/>
      <c r="J558" s="94">
        <f>K557</f>
        <v>225.45</v>
      </c>
      <c r="K558" s="94"/>
      <c r="L558" s="47">
        <f>Source!U149</f>
        <v>0</v>
      </c>
      <c r="O558" s="27">
        <f>G558</f>
        <v>42.14</v>
      </c>
      <c r="P558" s="27">
        <f>J558</f>
        <v>225.45</v>
      </c>
      <c r="Q558" s="27">
        <f>L558</f>
        <v>0</v>
      </c>
      <c r="W558">
        <f>IF(Source!BI149&lt;=1,H557, 0)</f>
        <v>42.14</v>
      </c>
      <c r="X558">
        <f>IF(Source!BI149=2,H557, 0)</f>
        <v>0</v>
      </c>
      <c r="Y558">
        <f>IF(Source!BI149=3,H557, 0)</f>
        <v>0</v>
      </c>
      <c r="Z558">
        <f>IF(Source!BI149=4,H557, 0)</f>
        <v>0</v>
      </c>
    </row>
    <row r="559" spans="1:26" ht="72">
      <c r="A559" s="54" t="str">
        <f>Source!E150</f>
        <v>94</v>
      </c>
      <c r="B559" s="55" t="str">
        <f>Source!F150</f>
        <v>15-04-030-4</v>
      </c>
      <c r="C559" s="55" t="str">
        <f>Source!G150</f>
        <v>Масляная окраска металлических поверхностей решеток, переплетов, труб диаметром менее 50 мм и т.п., количество окрасок 2</v>
      </c>
      <c r="D559" s="35" t="str">
        <f>Source!H150</f>
        <v>100 м2 окрашиваемой поверхности</v>
      </c>
      <c r="E559" s="10">
        <f>Source!I150</f>
        <v>0.03</v>
      </c>
      <c r="F559" s="104">
        <f>Source!AL150+Source!AM150+Source!AO150</f>
        <v>1047.79</v>
      </c>
      <c r="G559" s="37"/>
      <c r="H559" s="38"/>
      <c r="I559" s="37" t="str">
        <f>Source!BO150</f>
        <v>15-04-030-4</v>
      </c>
      <c r="J559" s="37"/>
      <c r="K559" s="38"/>
      <c r="L559" s="39"/>
      <c r="S559">
        <f>ROUND((Source!FX150/100)*((ROUND(Source!AF150*Source!I150, 2)+ROUND(Source!AE150*Source!I150, 2))), 2)</f>
        <v>18.52</v>
      </c>
      <c r="T559">
        <f>Source!X150</f>
        <v>326.54000000000002</v>
      </c>
      <c r="U559">
        <f>ROUND((Source!FY150/100)*((ROUND(Source!AF150*Source!I150, 2)+ROUND(Source!AE150*Source!I150, 2))), 2)</f>
        <v>9.6999999999999993</v>
      </c>
      <c r="V559">
        <f>Source!Y150</f>
        <v>171.04</v>
      </c>
    </row>
    <row r="560" spans="1:26" ht="14.4">
      <c r="A560" s="54"/>
      <c r="B560" s="55"/>
      <c r="C560" s="55" t="s">
        <v>1158</v>
      </c>
      <c r="D560" s="35"/>
      <c r="E560" s="10"/>
      <c r="F560" s="104">
        <f>Source!AO150</f>
        <v>588.38</v>
      </c>
      <c r="G560" s="37" t="str">
        <f>Source!DG150</f>
        <v/>
      </c>
      <c r="H560" s="38">
        <f>ROUND(Source!AF150*Source!I150, 2)</f>
        <v>17.64</v>
      </c>
      <c r="I560" s="37"/>
      <c r="J560" s="37">
        <f>IF(Source!BA150&lt;&gt; 0, Source!BA150, 1)</f>
        <v>17.63</v>
      </c>
      <c r="K560" s="38">
        <f>Source!S150</f>
        <v>310.99</v>
      </c>
      <c r="L560" s="39"/>
      <c r="R560">
        <f>H560</f>
        <v>17.64</v>
      </c>
    </row>
    <row r="561" spans="1:26" ht="14.4">
      <c r="A561" s="54"/>
      <c r="B561" s="55"/>
      <c r="C561" s="55" t="s">
        <v>549</v>
      </c>
      <c r="D561" s="35"/>
      <c r="E561" s="10"/>
      <c r="F561" s="104">
        <f>Source!AM150</f>
        <v>3.07</v>
      </c>
      <c r="G561" s="37" t="str">
        <f>Source!DE150</f>
        <v/>
      </c>
      <c r="H561" s="38">
        <f>ROUND(Source!AD150*Source!I150, 2)</f>
        <v>0.09</v>
      </c>
      <c r="I561" s="37"/>
      <c r="J561" s="37">
        <f>IF(Source!BB150&lt;&gt; 0, Source!BB150, 1)</f>
        <v>7.91</v>
      </c>
      <c r="K561" s="38">
        <f>Source!Q150</f>
        <v>0.71</v>
      </c>
      <c r="L561" s="39"/>
    </row>
    <row r="562" spans="1:26" ht="14.4">
      <c r="A562" s="54"/>
      <c r="B562" s="55"/>
      <c r="C562" s="55" t="s">
        <v>1165</v>
      </c>
      <c r="D562" s="35"/>
      <c r="E562" s="10"/>
      <c r="F562" s="104">
        <f>Source!AL150</f>
        <v>456.34</v>
      </c>
      <c r="G562" s="37" t="str">
        <f>Source!DD150</f>
        <v/>
      </c>
      <c r="H562" s="38">
        <f>ROUND(Source!AC150*Source!I150, 2)</f>
        <v>13.68</v>
      </c>
      <c r="I562" s="37"/>
      <c r="J562" s="37">
        <f>IF(Source!BC150&lt;&gt; 0, Source!BC150, 1)</f>
        <v>3.42</v>
      </c>
      <c r="K562" s="38">
        <f>Source!P150</f>
        <v>46.79</v>
      </c>
      <c r="L562" s="39"/>
    </row>
    <row r="563" spans="1:26" ht="14.4">
      <c r="A563" s="54"/>
      <c r="B563" s="55"/>
      <c r="C563" s="55" t="s">
        <v>1159</v>
      </c>
      <c r="D563" s="35" t="s">
        <v>1160</v>
      </c>
      <c r="E563" s="10">
        <f>Source!BZ150</f>
        <v>105</v>
      </c>
      <c r="F563" s="105"/>
      <c r="G563" s="37"/>
      <c r="H563" s="38">
        <f>SUM(S559:S565)</f>
        <v>18.52</v>
      </c>
      <c r="I563" s="40"/>
      <c r="J563" s="33">
        <f>Source!AT150</f>
        <v>105</v>
      </c>
      <c r="K563" s="38">
        <f>SUM(T559:T565)</f>
        <v>326.54000000000002</v>
      </c>
      <c r="L563" s="39"/>
    </row>
    <row r="564" spans="1:26" ht="14.4">
      <c r="A564" s="54"/>
      <c r="B564" s="55"/>
      <c r="C564" s="55" t="s">
        <v>1161</v>
      </c>
      <c r="D564" s="35" t="s">
        <v>1160</v>
      </c>
      <c r="E564" s="10">
        <f>Source!CA150</f>
        <v>55</v>
      </c>
      <c r="F564" s="105"/>
      <c r="G564" s="37"/>
      <c r="H564" s="38">
        <f>SUM(U559:U565)</f>
        <v>9.6999999999999993</v>
      </c>
      <c r="I564" s="40"/>
      <c r="J564" s="33">
        <f>Source!AU150</f>
        <v>55</v>
      </c>
      <c r="K564" s="38">
        <f>SUM(V559:V565)</f>
        <v>171.04</v>
      </c>
      <c r="L564" s="39"/>
    </row>
    <row r="565" spans="1:26" ht="14.4">
      <c r="A565" s="56"/>
      <c r="B565" s="57"/>
      <c r="C565" s="57" t="s">
        <v>1162</v>
      </c>
      <c r="D565" s="41" t="s">
        <v>1163</v>
      </c>
      <c r="E565" s="42">
        <f>Source!AQ150</f>
        <v>71.06</v>
      </c>
      <c r="F565" s="106"/>
      <c r="G565" s="44" t="str">
        <f>Source!DI150</f>
        <v/>
      </c>
      <c r="H565" s="45"/>
      <c r="I565" s="44"/>
      <c r="J565" s="44"/>
      <c r="K565" s="45"/>
      <c r="L565" s="46">
        <f>Source!U150</f>
        <v>2.1318000000000001</v>
      </c>
    </row>
    <row r="566" spans="1:26" ht="13.8">
      <c r="G566" s="94">
        <f>H560+H561+H562+H563+H564</f>
        <v>59.629999999999995</v>
      </c>
      <c r="H566" s="94"/>
      <c r="J566" s="94">
        <f>K560+K561+K562+K563+K564</f>
        <v>856.06999999999994</v>
      </c>
      <c r="K566" s="94"/>
      <c r="L566" s="47">
        <f>Source!U150</f>
        <v>2.1318000000000001</v>
      </c>
      <c r="O566" s="27">
        <f>G566</f>
        <v>59.629999999999995</v>
      </c>
      <c r="P566" s="27">
        <f>J566</f>
        <v>856.06999999999994</v>
      </c>
      <c r="Q566" s="27">
        <f>L566</f>
        <v>2.1318000000000001</v>
      </c>
      <c r="W566">
        <f>IF(Source!BI150&lt;=1,H560+H561+H562+H563+H564, 0)</f>
        <v>59.629999999999995</v>
      </c>
      <c r="X566">
        <f>IF(Source!BI150=2,H560+H561+H562+H563+H564, 0)</f>
        <v>0</v>
      </c>
      <c r="Y566">
        <f>IF(Source!BI150=3,H560+H561+H562+H563+H564, 0)</f>
        <v>0</v>
      </c>
      <c r="Z566">
        <f>IF(Source!BI150=4,H560+H561+H562+H563+H564, 0)</f>
        <v>0</v>
      </c>
    </row>
    <row r="567" spans="1:26" ht="14.4">
      <c r="C567" s="32" t="str">
        <f>Source!G151</f>
        <v>испытание</v>
      </c>
    </row>
    <row r="568" spans="1:26" ht="43.2">
      <c r="A568" s="54" t="str">
        <f>Source!E152</f>
        <v>95</v>
      </c>
      <c r="B568" s="55" t="str">
        <f>Source!F152</f>
        <v>24-02-120-1</v>
      </c>
      <c r="C568" s="55" t="str">
        <f>Source!G152</f>
        <v>Очистка полости трубопровода продувкой воздухом, условный диаметр газопровода до 50 мм</v>
      </c>
      <c r="D568" s="35" t="str">
        <f>Source!H152</f>
        <v>100 м трубопровода</v>
      </c>
      <c r="E568" s="10">
        <f>Source!I152</f>
        <v>2.0499999999999998</v>
      </c>
      <c r="F568" s="104">
        <f>Source!AL152+Source!AM152+Source!AO152</f>
        <v>15.57</v>
      </c>
      <c r="G568" s="37"/>
      <c r="H568" s="38"/>
      <c r="I568" s="37" t="str">
        <f>Source!BO152</f>
        <v>24-02-120-1</v>
      </c>
      <c r="J568" s="37"/>
      <c r="K568" s="38"/>
      <c r="L568" s="39"/>
      <c r="S568">
        <f>ROUND((Source!FX152/100)*((ROUND(Source!AF152*Source!I152, 2)+ROUND(Source!AE152*Source!I152, 2))), 2)</f>
        <v>15.99</v>
      </c>
      <c r="T568">
        <f>Source!X152</f>
        <v>281.91000000000003</v>
      </c>
      <c r="U568">
        <f>ROUND((Source!FY152/100)*((ROUND(Source!AF152*Source!I152, 2)+ROUND(Source!AE152*Source!I152, 2))), 2)</f>
        <v>10.95</v>
      </c>
      <c r="V568">
        <f>Source!Y152</f>
        <v>193</v>
      </c>
    </row>
    <row r="569" spans="1:26" ht="14.4">
      <c r="A569" s="54"/>
      <c r="B569" s="55"/>
      <c r="C569" s="55" t="s">
        <v>1158</v>
      </c>
      <c r="D569" s="35"/>
      <c r="E569" s="10"/>
      <c r="F569" s="104">
        <f>Source!AO152</f>
        <v>3.69</v>
      </c>
      <c r="G569" s="37" t="str">
        <f>Source!DG152</f>
        <v/>
      </c>
      <c r="H569" s="38">
        <f>ROUND(Source!AF152*Source!I152, 2)</f>
        <v>8.1999999999999993</v>
      </c>
      <c r="I569" s="37"/>
      <c r="J569" s="37">
        <f>IF(Source!BA152&lt;&gt; 0, Source!BA152, 1)</f>
        <v>17.63</v>
      </c>
      <c r="K569" s="38">
        <f>Source!S152</f>
        <v>144.57</v>
      </c>
      <c r="L569" s="39"/>
      <c r="R569">
        <f>H569</f>
        <v>8.1999999999999993</v>
      </c>
    </row>
    <row r="570" spans="1:26" ht="14.4">
      <c r="A570" s="54"/>
      <c r="B570" s="55"/>
      <c r="C570" s="55" t="s">
        <v>549</v>
      </c>
      <c r="D570" s="35"/>
      <c r="E570" s="10"/>
      <c r="F570" s="104">
        <f>Source!AM152</f>
        <v>11.88</v>
      </c>
      <c r="G570" s="37" t="str">
        <f>Source!DE152</f>
        <v/>
      </c>
      <c r="H570" s="38">
        <f>ROUND(Source!AD152*Source!I152, 2)</f>
        <v>24.6</v>
      </c>
      <c r="I570" s="37"/>
      <c r="J570" s="37">
        <f>IF(Source!BB152&lt;&gt; 0, Source!BB152, 1)</f>
        <v>8.23</v>
      </c>
      <c r="K570" s="38">
        <f>Source!Q152</f>
        <v>202.46</v>
      </c>
      <c r="L570" s="39"/>
    </row>
    <row r="571" spans="1:26" ht="14.4">
      <c r="A571" s="54"/>
      <c r="B571" s="55"/>
      <c r="C571" s="55" t="s">
        <v>1164</v>
      </c>
      <c r="D571" s="35"/>
      <c r="E571" s="10"/>
      <c r="F571" s="104">
        <f>Source!AN152</f>
        <v>1.8</v>
      </c>
      <c r="G571" s="37" t="str">
        <f>Source!DF152</f>
        <v/>
      </c>
      <c r="H571" s="48">
        <f>ROUND(Source!AE152*Source!I152, 2)</f>
        <v>4.0999999999999996</v>
      </c>
      <c r="I571" s="37"/>
      <c r="J571" s="37">
        <f>IF(Source!BS152&lt;&gt; 0, Source!BS152, 1)</f>
        <v>17.63</v>
      </c>
      <c r="K571" s="48">
        <f>Source!R152</f>
        <v>72.28</v>
      </c>
      <c r="L571" s="39"/>
      <c r="R571">
        <f>H571</f>
        <v>4.0999999999999996</v>
      </c>
    </row>
    <row r="572" spans="1:26" ht="14.4">
      <c r="A572" s="54"/>
      <c r="B572" s="55"/>
      <c r="C572" s="55" t="s">
        <v>1159</v>
      </c>
      <c r="D572" s="35" t="s">
        <v>1160</v>
      </c>
      <c r="E572" s="10">
        <f>Source!BZ152</f>
        <v>130</v>
      </c>
      <c r="F572" s="105"/>
      <c r="G572" s="37"/>
      <c r="H572" s="38">
        <f>SUM(S568:S574)</f>
        <v>15.99</v>
      </c>
      <c r="I572" s="40"/>
      <c r="J572" s="33">
        <f>Source!AT152</f>
        <v>130</v>
      </c>
      <c r="K572" s="38">
        <f>SUM(T568:T574)</f>
        <v>281.91000000000003</v>
      </c>
      <c r="L572" s="39"/>
    </row>
    <row r="573" spans="1:26" ht="14.4">
      <c r="A573" s="54"/>
      <c r="B573" s="55"/>
      <c r="C573" s="55" t="s">
        <v>1161</v>
      </c>
      <c r="D573" s="35" t="s">
        <v>1160</v>
      </c>
      <c r="E573" s="10">
        <f>Source!CA152</f>
        <v>89</v>
      </c>
      <c r="F573" s="105"/>
      <c r="G573" s="37"/>
      <c r="H573" s="38">
        <f>SUM(U568:U574)</f>
        <v>10.95</v>
      </c>
      <c r="I573" s="40"/>
      <c r="J573" s="33">
        <f>Source!AU152</f>
        <v>89</v>
      </c>
      <c r="K573" s="38">
        <f>SUM(V568:V574)</f>
        <v>193</v>
      </c>
      <c r="L573" s="39"/>
    </row>
    <row r="574" spans="1:26" ht="14.4">
      <c r="A574" s="56"/>
      <c r="B574" s="57"/>
      <c r="C574" s="57" t="s">
        <v>1162</v>
      </c>
      <c r="D574" s="41" t="s">
        <v>1163</v>
      </c>
      <c r="E574" s="42">
        <f>Source!AQ152</f>
        <v>0.41</v>
      </c>
      <c r="F574" s="106"/>
      <c r="G574" s="44" t="str">
        <f>Source!DI152</f>
        <v/>
      </c>
      <c r="H574" s="45"/>
      <c r="I574" s="44"/>
      <c r="J574" s="44"/>
      <c r="K574" s="45"/>
      <c r="L574" s="46">
        <f>Source!U152</f>
        <v>0.84049999999999991</v>
      </c>
    </row>
    <row r="575" spans="1:26" ht="13.8">
      <c r="G575" s="94">
        <f>H569+H570+H572+H573</f>
        <v>59.739999999999995</v>
      </c>
      <c r="H575" s="94"/>
      <c r="J575" s="94">
        <f>K569+K570+K572+K573</f>
        <v>821.94</v>
      </c>
      <c r="K575" s="94"/>
      <c r="L575" s="47">
        <f>Source!U152</f>
        <v>0.84049999999999991</v>
      </c>
      <c r="O575" s="27">
        <f>G575</f>
        <v>59.739999999999995</v>
      </c>
      <c r="P575" s="27">
        <f>J575</f>
        <v>821.94</v>
      </c>
      <c r="Q575" s="27">
        <f>L575</f>
        <v>0.84049999999999991</v>
      </c>
      <c r="W575">
        <f>IF(Source!BI152&lt;=1,H569+H570+H572+H573, 0)</f>
        <v>59.739999999999995</v>
      </c>
      <c r="X575">
        <f>IF(Source!BI152=2,H569+H570+H572+H573, 0)</f>
        <v>0</v>
      </c>
      <c r="Y575">
        <f>IF(Source!BI152=3,H569+H570+H572+H573, 0)</f>
        <v>0</v>
      </c>
      <c r="Z575">
        <f>IF(Source!BI152=4,H569+H570+H572+H573, 0)</f>
        <v>0</v>
      </c>
    </row>
    <row r="576" spans="1:26" ht="43.2">
      <c r="A576" s="54" t="str">
        <f>Source!E153</f>
        <v>96</v>
      </c>
      <c r="B576" s="55" t="str">
        <f>Source!F153</f>
        <v>24-02-120-2</v>
      </c>
      <c r="C576" s="55" t="str">
        <f>Source!G153</f>
        <v>Очистка полости трубопровода продувкой воздухом, условный диаметр газопровода до 100 мм</v>
      </c>
      <c r="D576" s="35" t="str">
        <f>Source!H153</f>
        <v>100 м трубопровода</v>
      </c>
      <c r="E576" s="10">
        <f>Source!I153</f>
        <v>11.365</v>
      </c>
      <c r="F576" s="104">
        <f>Source!AL153+Source!AM153+Source!AO153</f>
        <v>15.57</v>
      </c>
      <c r="G576" s="37"/>
      <c r="H576" s="38"/>
      <c r="I576" s="37" t="str">
        <f>Source!BO153</f>
        <v>24-02-120-2</v>
      </c>
      <c r="J576" s="37"/>
      <c r="K576" s="38"/>
      <c r="L576" s="39"/>
      <c r="S576">
        <f>ROUND((Source!FX153/100)*((ROUND(Source!AF153*Source!I153, 2)+ROUND(Source!AE153*Source!I153, 2))), 2)</f>
        <v>88.65</v>
      </c>
      <c r="T576">
        <f>Source!X153</f>
        <v>1562.85</v>
      </c>
      <c r="U576">
        <f>ROUND((Source!FY153/100)*((ROUND(Source!AF153*Source!I153, 2)+ROUND(Source!AE153*Source!I153, 2))), 2)</f>
        <v>60.69</v>
      </c>
      <c r="V576">
        <f>Source!Y153</f>
        <v>1069.95</v>
      </c>
    </row>
    <row r="577" spans="1:26" ht="14.4">
      <c r="A577" s="54"/>
      <c r="B577" s="55"/>
      <c r="C577" s="55" t="s">
        <v>1158</v>
      </c>
      <c r="D577" s="35"/>
      <c r="E577" s="10"/>
      <c r="F577" s="104">
        <f>Source!AO153</f>
        <v>3.69</v>
      </c>
      <c r="G577" s="37" t="str">
        <f>Source!DG153</f>
        <v/>
      </c>
      <c r="H577" s="38">
        <f>ROUND(Source!AF153*Source!I153, 2)</f>
        <v>45.46</v>
      </c>
      <c r="I577" s="37"/>
      <c r="J577" s="37">
        <f>IF(Source!BA153&lt;&gt; 0, Source!BA153, 1)</f>
        <v>17.63</v>
      </c>
      <c r="K577" s="38">
        <f>Source!S153</f>
        <v>801.46</v>
      </c>
      <c r="L577" s="39"/>
      <c r="R577">
        <f>H577</f>
        <v>45.46</v>
      </c>
    </row>
    <row r="578" spans="1:26" ht="14.4">
      <c r="A578" s="54"/>
      <c r="B578" s="55"/>
      <c r="C578" s="55" t="s">
        <v>549</v>
      </c>
      <c r="D578" s="35"/>
      <c r="E578" s="10"/>
      <c r="F578" s="104">
        <f>Source!AM153</f>
        <v>11.88</v>
      </c>
      <c r="G578" s="37" t="str">
        <f>Source!DE153</f>
        <v/>
      </c>
      <c r="H578" s="38">
        <f>ROUND(Source!AD153*Source!I153, 2)</f>
        <v>136.38</v>
      </c>
      <c r="I578" s="37"/>
      <c r="J578" s="37">
        <f>IF(Source!BB153&lt;&gt; 0, Source!BB153, 1)</f>
        <v>8.23</v>
      </c>
      <c r="K578" s="38">
        <f>Source!Q153</f>
        <v>1122.4100000000001</v>
      </c>
      <c r="L578" s="39"/>
    </row>
    <row r="579" spans="1:26" ht="14.4">
      <c r="A579" s="54"/>
      <c r="B579" s="55"/>
      <c r="C579" s="55" t="s">
        <v>1164</v>
      </c>
      <c r="D579" s="35"/>
      <c r="E579" s="10"/>
      <c r="F579" s="104">
        <f>Source!AN153</f>
        <v>1.8</v>
      </c>
      <c r="G579" s="37" t="str">
        <f>Source!DF153</f>
        <v/>
      </c>
      <c r="H579" s="48">
        <f>ROUND(Source!AE153*Source!I153, 2)</f>
        <v>22.73</v>
      </c>
      <c r="I579" s="37"/>
      <c r="J579" s="37">
        <f>IF(Source!BS153&lt;&gt; 0, Source!BS153, 1)</f>
        <v>17.63</v>
      </c>
      <c r="K579" s="48">
        <f>Source!R153</f>
        <v>400.73</v>
      </c>
      <c r="L579" s="39"/>
      <c r="R579">
        <f>H579</f>
        <v>22.73</v>
      </c>
    </row>
    <row r="580" spans="1:26" ht="14.4">
      <c r="A580" s="54"/>
      <c r="B580" s="55"/>
      <c r="C580" s="55" t="s">
        <v>1159</v>
      </c>
      <c r="D580" s="35" t="s">
        <v>1160</v>
      </c>
      <c r="E580" s="10">
        <f>Source!BZ153</f>
        <v>130</v>
      </c>
      <c r="F580" s="105"/>
      <c r="G580" s="37"/>
      <c r="H580" s="38">
        <f>SUM(S576:S582)</f>
        <v>88.65</v>
      </c>
      <c r="I580" s="40"/>
      <c r="J580" s="33">
        <f>Source!AT153</f>
        <v>130</v>
      </c>
      <c r="K580" s="38">
        <f>SUM(T576:T582)</f>
        <v>1562.85</v>
      </c>
      <c r="L580" s="39"/>
    </row>
    <row r="581" spans="1:26" ht="14.4">
      <c r="A581" s="54"/>
      <c r="B581" s="55"/>
      <c r="C581" s="55" t="s">
        <v>1161</v>
      </c>
      <c r="D581" s="35" t="s">
        <v>1160</v>
      </c>
      <c r="E581" s="10">
        <f>Source!CA153</f>
        <v>89</v>
      </c>
      <c r="F581" s="105"/>
      <c r="G581" s="37"/>
      <c r="H581" s="38">
        <f>SUM(U576:U582)</f>
        <v>60.69</v>
      </c>
      <c r="I581" s="40"/>
      <c r="J581" s="33">
        <f>Source!AU153</f>
        <v>89</v>
      </c>
      <c r="K581" s="38">
        <f>SUM(V576:V582)</f>
        <v>1069.95</v>
      </c>
      <c r="L581" s="39"/>
    </row>
    <row r="582" spans="1:26" ht="14.4">
      <c r="A582" s="56"/>
      <c r="B582" s="57"/>
      <c r="C582" s="57" t="s">
        <v>1162</v>
      </c>
      <c r="D582" s="41" t="s">
        <v>1163</v>
      </c>
      <c r="E582" s="42">
        <f>Source!AQ153</f>
        <v>0.41</v>
      </c>
      <c r="F582" s="106"/>
      <c r="G582" s="44" t="str">
        <f>Source!DI153</f>
        <v/>
      </c>
      <c r="H582" s="45"/>
      <c r="I582" s="44"/>
      <c r="J582" s="44"/>
      <c r="K582" s="45"/>
      <c r="L582" s="46">
        <f>Source!U153</f>
        <v>4.6596500000000001</v>
      </c>
    </row>
    <row r="583" spans="1:26" ht="13.8">
      <c r="G583" s="94">
        <f>H577+H578+H580+H581</f>
        <v>331.18</v>
      </c>
      <c r="H583" s="94"/>
      <c r="J583" s="94">
        <f>K577+K578+K580+K581</f>
        <v>4556.67</v>
      </c>
      <c r="K583" s="94"/>
      <c r="L583" s="47">
        <f>Source!U153</f>
        <v>4.6596500000000001</v>
      </c>
      <c r="O583" s="27">
        <f>G583</f>
        <v>331.18</v>
      </c>
      <c r="P583" s="27">
        <f>J583</f>
        <v>4556.67</v>
      </c>
      <c r="Q583" s="27">
        <f>L583</f>
        <v>4.6596500000000001</v>
      </c>
      <c r="W583">
        <f>IF(Source!BI153&lt;=1,H577+H578+H580+H581, 0)</f>
        <v>331.18</v>
      </c>
      <c r="X583">
        <f>IF(Source!BI153=2,H577+H578+H580+H581, 0)</f>
        <v>0</v>
      </c>
      <c r="Y583">
        <f>IF(Source!BI153=3,H577+H578+H580+H581, 0)</f>
        <v>0</v>
      </c>
      <c r="Z583">
        <f>IF(Source!BI153=4,H577+H578+H580+H581, 0)</f>
        <v>0</v>
      </c>
    </row>
    <row r="584" spans="1:26" ht="41.4">
      <c r="A584" s="54" t="str">
        <f>Source!E154</f>
        <v>97</v>
      </c>
      <c r="B584" s="55" t="str">
        <f>Source!F154</f>
        <v>24-02-121-2</v>
      </c>
      <c r="C584" s="55" t="str">
        <f>Source!G154</f>
        <v>Монтаж инвентарного узла для очистки и испытания газопровода, условный диаметр газопровода до 100 мм</v>
      </c>
      <c r="D584" s="35" t="str">
        <f>Source!H154</f>
        <v>1 УЗЕЛ</v>
      </c>
      <c r="E584" s="10">
        <f>Source!I154</f>
        <v>1</v>
      </c>
      <c r="F584" s="104">
        <f>Source!AL154+Source!AM154+Source!AO154</f>
        <v>139.99</v>
      </c>
      <c r="G584" s="37"/>
      <c r="H584" s="38"/>
      <c r="I584" s="37" t="str">
        <f>Source!BO154</f>
        <v>24-02-121-2</v>
      </c>
      <c r="J584" s="37"/>
      <c r="K584" s="38"/>
      <c r="L584" s="39"/>
      <c r="S584">
        <f>ROUND((Source!FX154/100)*((ROUND(Source!AF154*Source!I154, 2)+ROUND(Source!AE154*Source!I154, 2))), 2)</f>
        <v>62.4</v>
      </c>
      <c r="T584">
        <f>Source!X154</f>
        <v>1100.1099999999999</v>
      </c>
      <c r="U584">
        <f>ROUND((Source!FY154/100)*((ROUND(Source!AF154*Source!I154, 2)+ROUND(Source!AE154*Source!I154, 2))), 2)</f>
        <v>42.72</v>
      </c>
      <c r="V584">
        <f>Source!Y154</f>
        <v>753.15</v>
      </c>
    </row>
    <row r="585" spans="1:26" ht="14.4">
      <c r="A585" s="54"/>
      <c r="B585" s="55"/>
      <c r="C585" s="55" t="s">
        <v>1158</v>
      </c>
      <c r="D585" s="35"/>
      <c r="E585" s="10"/>
      <c r="F585" s="104">
        <f>Source!AO154</f>
        <v>48.01</v>
      </c>
      <c r="G585" s="37" t="str">
        <f>Source!DG154</f>
        <v/>
      </c>
      <c r="H585" s="38">
        <f>ROUND(Source!AF154*Source!I154, 2)</f>
        <v>48</v>
      </c>
      <c r="I585" s="37"/>
      <c r="J585" s="37">
        <f>IF(Source!BA154&lt;&gt; 0, Source!BA154, 1)</f>
        <v>17.63</v>
      </c>
      <c r="K585" s="38">
        <f>Source!S154</f>
        <v>846.24</v>
      </c>
      <c r="L585" s="39"/>
      <c r="R585">
        <f>H585</f>
        <v>48</v>
      </c>
    </row>
    <row r="586" spans="1:26" ht="14.4">
      <c r="A586" s="54"/>
      <c r="B586" s="55"/>
      <c r="C586" s="55" t="s">
        <v>549</v>
      </c>
      <c r="D586" s="35"/>
      <c r="E586" s="10"/>
      <c r="F586" s="104">
        <f>Source!AM154</f>
        <v>44.42</v>
      </c>
      <c r="G586" s="37" t="str">
        <f>Source!DE154</f>
        <v/>
      </c>
      <c r="H586" s="38">
        <f>ROUND(Source!AD154*Source!I154, 2)</f>
        <v>44</v>
      </c>
      <c r="I586" s="37"/>
      <c r="J586" s="37">
        <f>IF(Source!BB154&lt;&gt; 0, Source!BB154, 1)</f>
        <v>6.32</v>
      </c>
      <c r="K586" s="38">
        <f>Source!Q154</f>
        <v>278.08</v>
      </c>
      <c r="L586" s="39"/>
    </row>
    <row r="587" spans="1:26" ht="14.4">
      <c r="A587" s="54"/>
      <c r="B587" s="55"/>
      <c r="C587" s="55" t="s">
        <v>1165</v>
      </c>
      <c r="D587" s="35"/>
      <c r="E587" s="10"/>
      <c r="F587" s="104">
        <f>Source!AL154</f>
        <v>47.56</v>
      </c>
      <c r="G587" s="37" t="str">
        <f>Source!DD154</f>
        <v/>
      </c>
      <c r="H587" s="38">
        <f>ROUND(Source!AC154*Source!I154, 2)</f>
        <v>48</v>
      </c>
      <c r="I587" s="37"/>
      <c r="J587" s="37">
        <f>IF(Source!BC154&lt;&gt; 0, Source!BC154, 1)</f>
        <v>4.1500000000000004</v>
      </c>
      <c r="K587" s="38">
        <f>Source!P154</f>
        <v>199.2</v>
      </c>
      <c r="L587" s="39"/>
    </row>
    <row r="588" spans="1:26" ht="14.4">
      <c r="A588" s="54"/>
      <c r="B588" s="55"/>
      <c r="C588" s="55" t="s">
        <v>1159</v>
      </c>
      <c r="D588" s="35" t="s">
        <v>1160</v>
      </c>
      <c r="E588" s="10">
        <f>Source!BZ154</f>
        <v>130</v>
      </c>
      <c r="F588" s="105"/>
      <c r="G588" s="37"/>
      <c r="H588" s="38">
        <f>SUM(S584:S590)</f>
        <v>62.4</v>
      </c>
      <c r="I588" s="40"/>
      <c r="J588" s="33">
        <f>Source!AT154</f>
        <v>130</v>
      </c>
      <c r="K588" s="38">
        <f>SUM(T584:T590)</f>
        <v>1100.1099999999999</v>
      </c>
      <c r="L588" s="39"/>
    </row>
    <row r="589" spans="1:26" ht="14.4">
      <c r="A589" s="54"/>
      <c r="B589" s="55"/>
      <c r="C589" s="55" t="s">
        <v>1161</v>
      </c>
      <c r="D589" s="35" t="s">
        <v>1160</v>
      </c>
      <c r="E589" s="10">
        <f>Source!CA154</f>
        <v>89</v>
      </c>
      <c r="F589" s="105"/>
      <c r="G589" s="37"/>
      <c r="H589" s="38">
        <f>SUM(U584:U590)</f>
        <v>42.72</v>
      </c>
      <c r="I589" s="40"/>
      <c r="J589" s="33">
        <f>Source!AU154</f>
        <v>89</v>
      </c>
      <c r="K589" s="38">
        <f>SUM(V584:V590)</f>
        <v>753.15</v>
      </c>
      <c r="L589" s="39"/>
    </row>
    <row r="590" spans="1:26" ht="14.4">
      <c r="A590" s="56"/>
      <c r="B590" s="57"/>
      <c r="C590" s="57" t="s">
        <v>1162</v>
      </c>
      <c r="D590" s="41" t="s">
        <v>1163</v>
      </c>
      <c r="E590" s="42">
        <f>Source!AQ154</f>
        <v>5.34</v>
      </c>
      <c r="F590" s="106"/>
      <c r="G590" s="44" t="str">
        <f>Source!DI154</f>
        <v/>
      </c>
      <c r="H590" s="45"/>
      <c r="I590" s="44"/>
      <c r="J590" s="44"/>
      <c r="K590" s="45"/>
      <c r="L590" s="46">
        <f>Source!U154</f>
        <v>5.34</v>
      </c>
    </row>
    <row r="591" spans="1:26" ht="13.8">
      <c r="G591" s="94">
        <f>H585+H586+H587+H588+H589</f>
        <v>245.12</v>
      </c>
      <c r="H591" s="94"/>
      <c r="J591" s="94">
        <f>K585+K586+K587+K588+K589</f>
        <v>3176.78</v>
      </c>
      <c r="K591" s="94"/>
      <c r="L591" s="47">
        <f>Source!U154</f>
        <v>5.34</v>
      </c>
      <c r="O591" s="27">
        <f>G591</f>
        <v>245.12</v>
      </c>
      <c r="P591" s="27">
        <f>J591</f>
        <v>3176.78</v>
      </c>
      <c r="Q591" s="27">
        <f>L591</f>
        <v>5.34</v>
      </c>
      <c r="W591">
        <f>IF(Source!BI154&lt;=1,H585+H586+H587+H588+H589, 0)</f>
        <v>245.12</v>
      </c>
      <c r="X591">
        <f>IF(Source!BI154=2,H585+H586+H587+H588+H589, 0)</f>
        <v>0</v>
      </c>
      <c r="Y591">
        <f>IF(Source!BI154=3,H585+H586+H587+H588+H589, 0)</f>
        <v>0</v>
      </c>
      <c r="Z591">
        <f>IF(Source!BI154=4,H585+H586+H587+H588+H589, 0)</f>
        <v>0</v>
      </c>
    </row>
    <row r="592" spans="1:26" ht="55.2">
      <c r="A592" s="54" t="str">
        <f>Source!E155</f>
        <v>98</v>
      </c>
      <c r="B592" s="55" t="str">
        <f>Source!F155</f>
        <v>24-02-122-1</v>
      </c>
      <c r="C592" s="55" t="str">
        <f>Source!G155</f>
        <v>Подъем давления при испытании воздухом газопроводов низкого и среднего давления (до 0,3 МПа) условным диаметром до 50 мм</v>
      </c>
      <c r="D592" s="35" t="str">
        <f>Source!H155</f>
        <v>100 м газопровода</v>
      </c>
      <c r="E592" s="10">
        <f>Source!I155</f>
        <v>2.0499999999999998</v>
      </c>
      <c r="F592" s="104">
        <f>Source!AL155+Source!AM155+Source!AO155</f>
        <v>7.6899999999999995</v>
      </c>
      <c r="G592" s="37"/>
      <c r="H592" s="38"/>
      <c r="I592" s="37" t="str">
        <f>Source!BO155</f>
        <v>24-02-122-1</v>
      </c>
      <c r="J592" s="37"/>
      <c r="K592" s="38"/>
      <c r="L592" s="39"/>
      <c r="S592">
        <f>ROUND((Source!FX155/100)*((ROUND(Source!AF155*Source!I155, 2)+ROUND(Source!AE155*Source!I155, 2))), 2)</f>
        <v>2.67</v>
      </c>
      <c r="T592">
        <f>Source!X155</f>
        <v>46.98</v>
      </c>
      <c r="U592">
        <f>ROUND((Source!FY155/100)*((ROUND(Source!AF155*Source!I155, 2)+ROUND(Source!AE155*Source!I155, 2))), 2)</f>
        <v>1.82</v>
      </c>
      <c r="V592">
        <f>Source!Y155</f>
        <v>32.159999999999997</v>
      </c>
    </row>
    <row r="593" spans="1:26" ht="14.4">
      <c r="A593" s="54"/>
      <c r="B593" s="55"/>
      <c r="C593" s="55" t="s">
        <v>1158</v>
      </c>
      <c r="D593" s="35"/>
      <c r="E593" s="10"/>
      <c r="F593" s="104">
        <f>Source!AO155</f>
        <v>0.72</v>
      </c>
      <c r="G593" s="37" t="str">
        <f>Source!DG155</f>
        <v/>
      </c>
      <c r="H593" s="38">
        <f>ROUND(Source!AF155*Source!I155, 2)</f>
        <v>2.0499999999999998</v>
      </c>
      <c r="I593" s="37"/>
      <c r="J593" s="37">
        <f>IF(Source!BA155&lt;&gt; 0, Source!BA155, 1)</f>
        <v>17.63</v>
      </c>
      <c r="K593" s="38">
        <f>Source!S155</f>
        <v>36.14</v>
      </c>
      <c r="L593" s="39"/>
      <c r="R593">
        <f>H593</f>
        <v>2.0499999999999998</v>
      </c>
    </row>
    <row r="594" spans="1:26" ht="14.4">
      <c r="A594" s="54"/>
      <c r="B594" s="55"/>
      <c r="C594" s="55" t="s">
        <v>549</v>
      </c>
      <c r="D594" s="35"/>
      <c r="E594" s="10"/>
      <c r="F594" s="104">
        <f>Source!AM155</f>
        <v>6.97</v>
      </c>
      <c r="G594" s="37" t="str">
        <f>Source!DE155</f>
        <v/>
      </c>
      <c r="H594" s="38">
        <f>ROUND(Source!AD155*Source!I155, 2)</f>
        <v>14.35</v>
      </c>
      <c r="I594" s="37"/>
      <c r="J594" s="37">
        <f>IF(Source!BB155&lt;&gt; 0, Source!BB155, 1)</f>
        <v>5.75</v>
      </c>
      <c r="K594" s="38">
        <f>Source!Q155</f>
        <v>82.51</v>
      </c>
      <c r="L594" s="39"/>
    </row>
    <row r="595" spans="1:26" ht="14.4">
      <c r="A595" s="54"/>
      <c r="B595" s="55"/>
      <c r="C595" s="55" t="s">
        <v>1159</v>
      </c>
      <c r="D595" s="35" t="s">
        <v>1160</v>
      </c>
      <c r="E595" s="10">
        <f>Source!BZ155</f>
        <v>130</v>
      </c>
      <c r="F595" s="105"/>
      <c r="G595" s="37"/>
      <c r="H595" s="38">
        <f>SUM(S592:S597)</f>
        <v>2.67</v>
      </c>
      <c r="I595" s="40"/>
      <c r="J595" s="33">
        <f>Source!AT155</f>
        <v>130</v>
      </c>
      <c r="K595" s="38">
        <f>SUM(T592:T597)</f>
        <v>46.98</v>
      </c>
      <c r="L595" s="39"/>
    </row>
    <row r="596" spans="1:26" ht="14.4">
      <c r="A596" s="54"/>
      <c r="B596" s="55"/>
      <c r="C596" s="55" t="s">
        <v>1161</v>
      </c>
      <c r="D596" s="35" t="s">
        <v>1160</v>
      </c>
      <c r="E596" s="10">
        <f>Source!CA155</f>
        <v>89</v>
      </c>
      <c r="F596" s="105"/>
      <c r="G596" s="37"/>
      <c r="H596" s="38">
        <f>SUM(U592:U597)</f>
        <v>1.82</v>
      </c>
      <c r="I596" s="40"/>
      <c r="J596" s="33">
        <f>Source!AU155</f>
        <v>89</v>
      </c>
      <c r="K596" s="38">
        <f>SUM(V592:V597)</f>
        <v>32.159999999999997</v>
      </c>
      <c r="L596" s="39"/>
    </row>
    <row r="597" spans="1:26" ht="14.4">
      <c r="A597" s="56"/>
      <c r="B597" s="57"/>
      <c r="C597" s="57" t="s">
        <v>1162</v>
      </c>
      <c r="D597" s="41" t="s">
        <v>1163</v>
      </c>
      <c r="E597" s="42">
        <f>Source!AQ155</f>
        <v>0.08</v>
      </c>
      <c r="F597" s="106"/>
      <c r="G597" s="44" t="str">
        <f>Source!DI155</f>
        <v/>
      </c>
      <c r="H597" s="45"/>
      <c r="I597" s="44"/>
      <c r="J597" s="44"/>
      <c r="K597" s="45"/>
      <c r="L597" s="46">
        <f>Source!U155</f>
        <v>0.16399999999999998</v>
      </c>
    </row>
    <row r="598" spans="1:26" ht="13.8">
      <c r="G598" s="94">
        <f>H593+H594+H595+H596</f>
        <v>20.89</v>
      </c>
      <c r="H598" s="94"/>
      <c r="J598" s="94">
        <f>K593+K594+K595+K596</f>
        <v>197.79</v>
      </c>
      <c r="K598" s="94"/>
      <c r="L598" s="47">
        <f>Source!U155</f>
        <v>0.16399999999999998</v>
      </c>
      <c r="O598" s="27">
        <f>G598</f>
        <v>20.89</v>
      </c>
      <c r="P598" s="27">
        <f>J598</f>
        <v>197.79</v>
      </c>
      <c r="Q598" s="27">
        <f>L598</f>
        <v>0.16399999999999998</v>
      </c>
      <c r="W598">
        <f>IF(Source!BI155&lt;=1,H593+H594+H595+H596, 0)</f>
        <v>20.89</v>
      </c>
      <c r="X598">
        <f>IF(Source!BI155=2,H593+H594+H595+H596, 0)</f>
        <v>0</v>
      </c>
      <c r="Y598">
        <f>IF(Source!BI155=3,H593+H594+H595+H596, 0)</f>
        <v>0</v>
      </c>
      <c r="Z598">
        <f>IF(Source!BI155=4,H593+H594+H595+H596, 0)</f>
        <v>0</v>
      </c>
    </row>
    <row r="599" spans="1:26" ht="55.2">
      <c r="A599" s="54" t="str">
        <f>Source!E156</f>
        <v>99</v>
      </c>
      <c r="B599" s="55" t="str">
        <f>Source!F156</f>
        <v>24-02-122-2</v>
      </c>
      <c r="C599" s="55" t="str">
        <f>Source!G156</f>
        <v>Подъем давления при испытании воздухом газопроводов низкого и среднего давления (до 0,3 МПа) условным диаметром до 100 мм</v>
      </c>
      <c r="D599" s="35" t="str">
        <f>Source!H156</f>
        <v>100 м газопровода</v>
      </c>
      <c r="E599" s="10">
        <f>Source!I156</f>
        <v>11.365</v>
      </c>
      <c r="F599" s="104">
        <f>Source!AL156+Source!AM156+Source!AO156</f>
        <v>9.23</v>
      </c>
      <c r="G599" s="37"/>
      <c r="H599" s="38"/>
      <c r="I599" s="37" t="str">
        <f>Source!BO156</f>
        <v>24-02-122-2</v>
      </c>
      <c r="J599" s="37"/>
      <c r="K599" s="38"/>
      <c r="L599" s="39"/>
      <c r="S599">
        <f>ROUND((Source!FX156/100)*((ROUND(Source!AF156*Source!I156, 2)+ROUND(Source!AE156*Source!I156, 2))), 2)</f>
        <v>29.56</v>
      </c>
      <c r="T599">
        <f>Source!X156</f>
        <v>520.94000000000005</v>
      </c>
      <c r="U599">
        <f>ROUND((Source!FY156/100)*((ROUND(Source!AF156*Source!I156, 2)+ROUND(Source!AE156*Source!I156, 2))), 2)</f>
        <v>20.239999999999998</v>
      </c>
      <c r="V599">
        <f>Source!Y156</f>
        <v>356.64</v>
      </c>
    </row>
    <row r="600" spans="1:26" ht="14.4">
      <c r="A600" s="54"/>
      <c r="B600" s="55"/>
      <c r="C600" s="55" t="s">
        <v>1158</v>
      </c>
      <c r="D600" s="35"/>
      <c r="E600" s="10"/>
      <c r="F600" s="104">
        <f>Source!AO156</f>
        <v>1.08</v>
      </c>
      <c r="G600" s="37" t="str">
        <f>Source!DG156</f>
        <v/>
      </c>
      <c r="H600" s="38">
        <f>ROUND(Source!AF156*Source!I156, 2)</f>
        <v>11.37</v>
      </c>
      <c r="I600" s="37"/>
      <c r="J600" s="37">
        <f>IF(Source!BA156&lt;&gt; 0, Source!BA156, 1)</f>
        <v>17.63</v>
      </c>
      <c r="K600" s="38">
        <f>Source!S156</f>
        <v>200.36</v>
      </c>
      <c r="L600" s="39"/>
      <c r="R600">
        <f>H600</f>
        <v>11.37</v>
      </c>
    </row>
    <row r="601" spans="1:26" ht="14.4">
      <c r="A601" s="54"/>
      <c r="B601" s="55"/>
      <c r="C601" s="55" t="s">
        <v>549</v>
      </c>
      <c r="D601" s="35"/>
      <c r="E601" s="10"/>
      <c r="F601" s="104">
        <f>Source!AM156</f>
        <v>8.15</v>
      </c>
      <c r="G601" s="37" t="str">
        <f>Source!DE156</f>
        <v/>
      </c>
      <c r="H601" s="38">
        <f>ROUND(Source!AD156*Source!I156, 2)</f>
        <v>102.29</v>
      </c>
      <c r="I601" s="37"/>
      <c r="J601" s="37">
        <f>IF(Source!BB156&lt;&gt; 0, Source!BB156, 1)</f>
        <v>6.12</v>
      </c>
      <c r="K601" s="38">
        <f>Source!Q156</f>
        <v>625.98</v>
      </c>
      <c r="L601" s="39"/>
    </row>
    <row r="602" spans="1:26" ht="14.4">
      <c r="A602" s="54"/>
      <c r="B602" s="55"/>
      <c r="C602" s="55" t="s">
        <v>1164</v>
      </c>
      <c r="D602" s="35"/>
      <c r="E602" s="10"/>
      <c r="F602" s="104">
        <f>Source!AN156</f>
        <v>0.54</v>
      </c>
      <c r="G602" s="37" t="str">
        <f>Source!DF156</f>
        <v/>
      </c>
      <c r="H602" s="48">
        <f>ROUND(Source!AE156*Source!I156, 2)</f>
        <v>11.37</v>
      </c>
      <c r="I602" s="37"/>
      <c r="J602" s="37">
        <f>IF(Source!BS156&lt;&gt; 0, Source!BS156, 1)</f>
        <v>17.63</v>
      </c>
      <c r="K602" s="48">
        <f>Source!R156</f>
        <v>200.36</v>
      </c>
      <c r="L602" s="39"/>
      <c r="R602">
        <f>H602</f>
        <v>11.37</v>
      </c>
    </row>
    <row r="603" spans="1:26" ht="14.4">
      <c r="A603" s="54"/>
      <c r="B603" s="55"/>
      <c r="C603" s="55" t="s">
        <v>1159</v>
      </c>
      <c r="D603" s="35" t="s">
        <v>1160</v>
      </c>
      <c r="E603" s="10">
        <f>Source!BZ156</f>
        <v>130</v>
      </c>
      <c r="F603" s="105"/>
      <c r="G603" s="37"/>
      <c r="H603" s="38">
        <f>SUM(S599:S605)</f>
        <v>29.56</v>
      </c>
      <c r="I603" s="40"/>
      <c r="J603" s="33">
        <f>Source!AT156</f>
        <v>130</v>
      </c>
      <c r="K603" s="38">
        <f>SUM(T599:T605)</f>
        <v>520.94000000000005</v>
      </c>
      <c r="L603" s="39"/>
    </row>
    <row r="604" spans="1:26" ht="14.4">
      <c r="A604" s="54"/>
      <c r="B604" s="55"/>
      <c r="C604" s="55" t="s">
        <v>1161</v>
      </c>
      <c r="D604" s="35" t="s">
        <v>1160</v>
      </c>
      <c r="E604" s="10">
        <f>Source!CA156</f>
        <v>89</v>
      </c>
      <c r="F604" s="105"/>
      <c r="G604" s="37"/>
      <c r="H604" s="38">
        <f>SUM(U599:U605)</f>
        <v>20.239999999999998</v>
      </c>
      <c r="I604" s="40"/>
      <c r="J604" s="33">
        <f>Source!AU156</f>
        <v>89</v>
      </c>
      <c r="K604" s="38">
        <f>SUM(V599:V605)</f>
        <v>356.64</v>
      </c>
      <c r="L604" s="39"/>
    </row>
    <row r="605" spans="1:26" ht="14.4">
      <c r="A605" s="56"/>
      <c r="B605" s="57"/>
      <c r="C605" s="57" t="s">
        <v>1162</v>
      </c>
      <c r="D605" s="41" t="s">
        <v>1163</v>
      </c>
      <c r="E605" s="42">
        <f>Source!AQ156</f>
        <v>0.12</v>
      </c>
      <c r="F605" s="106"/>
      <c r="G605" s="44" t="str">
        <f>Source!DI156</f>
        <v/>
      </c>
      <c r="H605" s="45"/>
      <c r="I605" s="44"/>
      <c r="J605" s="44"/>
      <c r="K605" s="45"/>
      <c r="L605" s="46">
        <f>Source!U156</f>
        <v>1.3637999999999999</v>
      </c>
    </row>
    <row r="606" spans="1:26" ht="13.8">
      <c r="G606" s="94">
        <f>H600+H601+H603+H604</f>
        <v>163.46</v>
      </c>
      <c r="H606" s="94"/>
      <c r="J606" s="94">
        <f>K600+K601+K603+K604</f>
        <v>1703.92</v>
      </c>
      <c r="K606" s="94"/>
      <c r="L606" s="47">
        <f>Source!U156</f>
        <v>1.3637999999999999</v>
      </c>
      <c r="O606" s="27">
        <f>G606</f>
        <v>163.46</v>
      </c>
      <c r="P606" s="27">
        <f>J606</f>
        <v>1703.92</v>
      </c>
      <c r="Q606" s="27">
        <f>L606</f>
        <v>1.3637999999999999</v>
      </c>
      <c r="W606">
        <f>IF(Source!BI156&lt;=1,H600+H601+H603+H604, 0)</f>
        <v>163.46</v>
      </c>
      <c r="X606">
        <f>IF(Source!BI156=2,H600+H601+H603+H604, 0)</f>
        <v>0</v>
      </c>
      <c r="Y606">
        <f>IF(Source!BI156=3,H600+H601+H603+H604, 0)</f>
        <v>0</v>
      </c>
      <c r="Z606">
        <f>IF(Source!BI156=4,H600+H601+H603+H604, 0)</f>
        <v>0</v>
      </c>
    </row>
    <row r="607" spans="1:26" ht="86.4">
      <c r="A607" s="54" t="str">
        <f>Source!E157</f>
        <v>100</v>
      </c>
      <c r="B607" s="55" t="str">
        <f>Source!F157</f>
        <v>24-02-124-1</v>
      </c>
      <c r="C607" s="55" t="str">
        <f>Source!G157</f>
        <v>Выдержка под давлением до 0,6 МПа при испытании на прочность и герметичность газопроводов условным диаметром 50-300 мм</v>
      </c>
      <c r="D607" s="35" t="str">
        <f>Source!H157</f>
        <v>1 участок испытания газопровода</v>
      </c>
      <c r="E607" s="10">
        <f>Source!I157</f>
        <v>1</v>
      </c>
      <c r="F607" s="104">
        <f>Source!AL157+Source!AM157+Source!AO157</f>
        <v>1184.32</v>
      </c>
      <c r="G607" s="37"/>
      <c r="H607" s="38"/>
      <c r="I607" s="37" t="str">
        <f>Source!BO157</f>
        <v>24-02-124-1</v>
      </c>
      <c r="J607" s="37"/>
      <c r="K607" s="38"/>
      <c r="L607" s="39"/>
      <c r="S607">
        <f>ROUND((Source!FX157/100)*((ROUND(Source!AF157*Source!I157, 2)+ROUND(Source!AE157*Source!I157, 2))), 2)</f>
        <v>245.7</v>
      </c>
      <c r="T607">
        <f>Source!X157</f>
        <v>4331.6899999999996</v>
      </c>
      <c r="U607">
        <f>ROUND((Source!FY157/100)*((ROUND(Source!AF157*Source!I157, 2)+ROUND(Source!AE157*Source!I157, 2))), 2)</f>
        <v>168.21</v>
      </c>
      <c r="V607">
        <f>Source!Y157</f>
        <v>2965.54</v>
      </c>
    </row>
    <row r="608" spans="1:26" ht="14.4">
      <c r="A608" s="54"/>
      <c r="B608" s="55"/>
      <c r="C608" s="55" t="s">
        <v>1158</v>
      </c>
      <c r="D608" s="35"/>
      <c r="E608" s="10"/>
      <c r="F608" s="104">
        <f>Source!AO157</f>
        <v>125.86</v>
      </c>
      <c r="G608" s="37" t="str">
        <f>Source!DG157</f>
        <v/>
      </c>
      <c r="H608" s="38">
        <f>ROUND(Source!AF157*Source!I157, 2)</f>
        <v>126</v>
      </c>
      <c r="I608" s="37"/>
      <c r="J608" s="37">
        <f>IF(Source!BA157&lt;&gt; 0, Source!BA157, 1)</f>
        <v>17.63</v>
      </c>
      <c r="K608" s="38">
        <f>Source!S157</f>
        <v>2221.38</v>
      </c>
      <c r="L608" s="39"/>
      <c r="R608">
        <f>H608</f>
        <v>126</v>
      </c>
    </row>
    <row r="609" spans="1:26" ht="14.4">
      <c r="A609" s="54"/>
      <c r="B609" s="55"/>
      <c r="C609" s="55" t="s">
        <v>549</v>
      </c>
      <c r="D609" s="35"/>
      <c r="E609" s="10"/>
      <c r="F609" s="104">
        <f>Source!AM157</f>
        <v>1058.46</v>
      </c>
      <c r="G609" s="37" t="str">
        <f>Source!DE157</f>
        <v/>
      </c>
      <c r="H609" s="38">
        <f>ROUND(Source!AD157*Source!I157, 2)</f>
        <v>1058</v>
      </c>
      <c r="I609" s="37"/>
      <c r="J609" s="37">
        <f>IF(Source!BB157&lt;&gt; 0, Source!BB157, 1)</f>
        <v>5.95</v>
      </c>
      <c r="K609" s="38">
        <f>Source!Q157</f>
        <v>6295.1</v>
      </c>
      <c r="L609" s="39"/>
    </row>
    <row r="610" spans="1:26" ht="14.4">
      <c r="A610" s="54"/>
      <c r="B610" s="55"/>
      <c r="C610" s="55" t="s">
        <v>1164</v>
      </c>
      <c r="D610" s="35"/>
      <c r="E610" s="10"/>
      <c r="F610" s="104">
        <f>Source!AN157</f>
        <v>63</v>
      </c>
      <c r="G610" s="37" t="str">
        <f>Source!DF157</f>
        <v/>
      </c>
      <c r="H610" s="48">
        <f>ROUND(Source!AE157*Source!I157, 2)</f>
        <v>63</v>
      </c>
      <c r="I610" s="37"/>
      <c r="J610" s="37">
        <f>IF(Source!BS157&lt;&gt; 0, Source!BS157, 1)</f>
        <v>17.63</v>
      </c>
      <c r="K610" s="48">
        <f>Source!R157</f>
        <v>1110.69</v>
      </c>
      <c r="L610" s="39"/>
      <c r="R610">
        <f>H610</f>
        <v>63</v>
      </c>
    </row>
    <row r="611" spans="1:26" ht="14.4">
      <c r="A611" s="54"/>
      <c r="B611" s="55"/>
      <c r="C611" s="55" t="s">
        <v>1159</v>
      </c>
      <c r="D611" s="35" t="s">
        <v>1160</v>
      </c>
      <c r="E611" s="10">
        <f>Source!BZ157</f>
        <v>130</v>
      </c>
      <c r="F611" s="105"/>
      <c r="G611" s="37"/>
      <c r="H611" s="38">
        <f>SUM(S607:S613)</f>
        <v>245.7</v>
      </c>
      <c r="I611" s="40"/>
      <c r="J611" s="33">
        <f>Source!AT157</f>
        <v>130</v>
      </c>
      <c r="K611" s="38">
        <f>SUM(T607:T613)</f>
        <v>4331.6899999999996</v>
      </c>
      <c r="L611" s="39"/>
    </row>
    <row r="612" spans="1:26" ht="14.4">
      <c r="A612" s="54"/>
      <c r="B612" s="55"/>
      <c r="C612" s="55" t="s">
        <v>1161</v>
      </c>
      <c r="D612" s="35" t="s">
        <v>1160</v>
      </c>
      <c r="E612" s="10">
        <f>Source!CA157</f>
        <v>89</v>
      </c>
      <c r="F612" s="105"/>
      <c r="G612" s="37"/>
      <c r="H612" s="38">
        <f>SUM(U607:U613)</f>
        <v>168.21</v>
      </c>
      <c r="I612" s="40"/>
      <c r="J612" s="33">
        <f>Source!AU157</f>
        <v>89</v>
      </c>
      <c r="K612" s="38">
        <f>SUM(V607:V613)</f>
        <v>2965.54</v>
      </c>
      <c r="L612" s="39"/>
    </row>
    <row r="613" spans="1:26" ht="14.4">
      <c r="A613" s="56"/>
      <c r="B613" s="57"/>
      <c r="C613" s="57" t="s">
        <v>1162</v>
      </c>
      <c r="D613" s="41" t="s">
        <v>1163</v>
      </c>
      <c r="E613" s="42">
        <f>Source!AQ157</f>
        <v>14</v>
      </c>
      <c r="F613" s="106"/>
      <c r="G613" s="44" t="str">
        <f>Source!DI157</f>
        <v/>
      </c>
      <c r="H613" s="45"/>
      <c r="I613" s="44"/>
      <c r="J613" s="44"/>
      <c r="K613" s="45"/>
      <c r="L613" s="46">
        <f>Source!U157</f>
        <v>14</v>
      </c>
    </row>
    <row r="614" spans="1:26" ht="13.8">
      <c r="G614" s="94">
        <f>H608+H609+H611+H612</f>
        <v>1597.91</v>
      </c>
      <c r="H614" s="94"/>
      <c r="J614" s="94">
        <f>K608+K609+K611+K612</f>
        <v>15813.71</v>
      </c>
      <c r="K614" s="94"/>
      <c r="L614" s="47">
        <f>Source!U157</f>
        <v>14</v>
      </c>
      <c r="O614" s="27">
        <f>G614</f>
        <v>1597.91</v>
      </c>
      <c r="P614" s="27">
        <f>J614</f>
        <v>15813.71</v>
      </c>
      <c r="Q614" s="27">
        <f>L614</f>
        <v>14</v>
      </c>
      <c r="W614">
        <f>IF(Source!BI157&lt;=1,H608+H609+H611+H612, 0)</f>
        <v>1597.91</v>
      </c>
      <c r="X614">
        <f>IF(Source!BI157=2,H608+H609+H611+H612, 0)</f>
        <v>0</v>
      </c>
      <c r="Y614">
        <f>IF(Source!BI157=3,H608+H609+H611+H612, 0)</f>
        <v>0</v>
      </c>
      <c r="Z614">
        <f>IF(Source!BI157=4,H608+H609+H611+H612, 0)</f>
        <v>0</v>
      </c>
    </row>
    <row r="615" spans="1:26" ht="55.2">
      <c r="A615" s="54" t="str">
        <f>Source!E158</f>
        <v>101</v>
      </c>
      <c r="B615" s="55" t="str">
        <f>Source!F158</f>
        <v>м39-02-012-1</v>
      </c>
      <c r="C615" s="55" t="str">
        <f>Source!G158</f>
        <v>Рентгенографический контроль трубопровода через две стенки, диаметр трубопровода 60 мм, толщина стенки до 5 мм</v>
      </c>
      <c r="D615" s="35" t="str">
        <f>Source!H158</f>
        <v>1 снимок</v>
      </c>
      <c r="E615" s="10">
        <f>Source!I158</f>
        <v>1</v>
      </c>
      <c r="F615" s="104">
        <f>Source!AL158+Source!AM158+Source!AO158</f>
        <v>22.259999999999998</v>
      </c>
      <c r="G615" s="37"/>
      <c r="H615" s="38"/>
      <c r="I615" s="37" t="str">
        <f>Source!BO158</f>
        <v>м39-02-012-1</v>
      </c>
      <c r="J615" s="37"/>
      <c r="K615" s="38"/>
      <c r="L615" s="39"/>
      <c r="S615">
        <f>ROUND((Source!FX158/100)*((ROUND(Source!AF158*Source!I158, 2)+ROUND(Source!AE158*Source!I158, 2))), 2)</f>
        <v>9.6</v>
      </c>
      <c r="T615">
        <f>Source!X158</f>
        <v>169.25</v>
      </c>
      <c r="U615">
        <f>ROUND((Source!FY158/100)*((ROUND(Source!AF158*Source!I158, 2)+ROUND(Source!AE158*Source!I158, 2))), 2)</f>
        <v>7.2</v>
      </c>
      <c r="V615">
        <f>Source!Y158</f>
        <v>126.94</v>
      </c>
    </row>
    <row r="616" spans="1:26" ht="14.4">
      <c r="A616" s="54"/>
      <c r="B616" s="55"/>
      <c r="C616" s="55" t="s">
        <v>1158</v>
      </c>
      <c r="D616" s="35"/>
      <c r="E616" s="10"/>
      <c r="F616" s="104">
        <f>Source!AO158</f>
        <v>12.08</v>
      </c>
      <c r="G616" s="37" t="str">
        <f>Source!DG158</f>
        <v/>
      </c>
      <c r="H616" s="38">
        <f>ROUND(Source!AF158*Source!I158, 2)</f>
        <v>12</v>
      </c>
      <c r="I616" s="37"/>
      <c r="J616" s="37">
        <f>IF(Source!BA158&lt;&gt; 0, Source!BA158, 1)</f>
        <v>17.63</v>
      </c>
      <c r="K616" s="38">
        <f>Source!S158</f>
        <v>211.56</v>
      </c>
      <c r="L616" s="39"/>
      <c r="R616">
        <f>H616</f>
        <v>12</v>
      </c>
    </row>
    <row r="617" spans="1:26" ht="14.4">
      <c r="A617" s="54"/>
      <c r="B617" s="55"/>
      <c r="C617" s="55" t="s">
        <v>549</v>
      </c>
      <c r="D617" s="35"/>
      <c r="E617" s="10"/>
      <c r="F617" s="104">
        <f>Source!AM158</f>
        <v>1.76</v>
      </c>
      <c r="G617" s="37" t="str">
        <f>Source!DE158</f>
        <v/>
      </c>
      <c r="H617" s="38">
        <f>ROUND(Source!AD158*Source!I158, 2)</f>
        <v>2</v>
      </c>
      <c r="I617" s="37"/>
      <c r="J617" s="37">
        <f>IF(Source!BB158&lt;&gt; 0, Source!BB158, 1)</f>
        <v>3.74</v>
      </c>
      <c r="K617" s="38">
        <f>Source!Q158</f>
        <v>7.48</v>
      </c>
      <c r="L617" s="39"/>
    </row>
    <row r="618" spans="1:26" ht="14.4">
      <c r="A618" s="54"/>
      <c r="B618" s="55"/>
      <c r="C618" s="55" t="s">
        <v>1165</v>
      </c>
      <c r="D618" s="35"/>
      <c r="E618" s="10"/>
      <c r="F618" s="104">
        <f>Source!AL158</f>
        <v>8.42</v>
      </c>
      <c r="G618" s="37" t="str">
        <f>Source!DD158</f>
        <v/>
      </c>
      <c r="H618" s="38">
        <f>ROUND(Source!AC158*Source!I158, 2)</f>
        <v>8</v>
      </c>
      <c r="I618" s="37"/>
      <c r="J618" s="37">
        <f>IF(Source!BC158&lt;&gt; 0, Source!BC158, 1)</f>
        <v>3.61</v>
      </c>
      <c r="K618" s="38">
        <f>Source!P158</f>
        <v>28.88</v>
      </c>
      <c r="L618" s="39"/>
    </row>
    <row r="619" spans="1:26" ht="14.4">
      <c r="A619" s="54"/>
      <c r="B619" s="55"/>
      <c r="C619" s="55" t="s">
        <v>1159</v>
      </c>
      <c r="D619" s="35" t="s">
        <v>1160</v>
      </c>
      <c r="E619" s="10">
        <f>Source!BZ158</f>
        <v>80</v>
      </c>
      <c r="F619" s="105"/>
      <c r="G619" s="37"/>
      <c r="H619" s="38">
        <f>SUM(S615:S621)</f>
        <v>9.6</v>
      </c>
      <c r="I619" s="40"/>
      <c r="J619" s="33">
        <f>Source!AT158</f>
        <v>80</v>
      </c>
      <c r="K619" s="38">
        <f>SUM(T615:T621)</f>
        <v>169.25</v>
      </c>
      <c r="L619" s="39"/>
    </row>
    <row r="620" spans="1:26" ht="14.4">
      <c r="A620" s="54"/>
      <c r="B620" s="55"/>
      <c r="C620" s="55" t="s">
        <v>1161</v>
      </c>
      <c r="D620" s="35" t="s">
        <v>1160</v>
      </c>
      <c r="E620" s="10">
        <f>Source!CA158</f>
        <v>60</v>
      </c>
      <c r="F620" s="105"/>
      <c r="G620" s="37"/>
      <c r="H620" s="38">
        <f>SUM(U615:U621)</f>
        <v>7.2</v>
      </c>
      <c r="I620" s="40"/>
      <c r="J620" s="33">
        <f>Source!AU158</f>
        <v>60</v>
      </c>
      <c r="K620" s="38">
        <f>SUM(V615:V621)</f>
        <v>126.94</v>
      </c>
      <c r="L620" s="39"/>
    </row>
    <row r="621" spans="1:26" ht="14.4">
      <c r="A621" s="56"/>
      <c r="B621" s="57"/>
      <c r="C621" s="57" t="s">
        <v>1162</v>
      </c>
      <c r="D621" s="41" t="s">
        <v>1163</v>
      </c>
      <c r="E621" s="42">
        <f>Source!AQ158</f>
        <v>1</v>
      </c>
      <c r="F621" s="106"/>
      <c r="G621" s="44" t="str">
        <f>Source!DI158</f>
        <v/>
      </c>
      <c r="H621" s="45"/>
      <c r="I621" s="44"/>
      <c r="J621" s="44"/>
      <c r="K621" s="45"/>
      <c r="L621" s="46">
        <f>Source!U158</f>
        <v>1</v>
      </c>
    </row>
    <row r="622" spans="1:26" ht="13.8">
      <c r="G622" s="94">
        <f>H616+H617+H618+H619+H620</f>
        <v>38.800000000000004</v>
      </c>
      <c r="H622" s="94"/>
      <c r="J622" s="94">
        <f>K616+K617+K618+K619+K620</f>
        <v>544.1099999999999</v>
      </c>
      <c r="K622" s="94"/>
      <c r="L622" s="47">
        <f>Source!U158</f>
        <v>1</v>
      </c>
      <c r="O622" s="27">
        <f>G622</f>
        <v>38.800000000000004</v>
      </c>
      <c r="P622" s="27">
        <f>J622</f>
        <v>544.1099999999999</v>
      </c>
      <c r="Q622" s="27">
        <f>L622</f>
        <v>1</v>
      </c>
      <c r="W622">
        <f>IF(Source!BI158&lt;=1,H616+H617+H618+H619+H620, 0)</f>
        <v>0</v>
      </c>
      <c r="X622">
        <f>IF(Source!BI158=2,H616+H617+H618+H619+H620, 0)</f>
        <v>38.800000000000004</v>
      </c>
      <c r="Y622">
        <f>IF(Source!BI158=3,H616+H617+H618+H619+H620, 0)</f>
        <v>0</v>
      </c>
      <c r="Z622">
        <f>IF(Source!BI158=4,H616+H617+H618+H619+H620, 0)</f>
        <v>0</v>
      </c>
    </row>
    <row r="623" spans="1:26" ht="55.2">
      <c r="A623" s="54" t="str">
        <f>Source!E159</f>
        <v>102</v>
      </c>
      <c r="B623" s="55" t="str">
        <f>Source!F159</f>
        <v>м39-02-012-3</v>
      </c>
      <c r="C623" s="55" t="str">
        <f>Source!G159</f>
        <v>Рентгенографический контроль трубопровода через две стенки, диаметр трубопровода 114 мм, толщина стенки до 5 мм</v>
      </c>
      <c r="D623" s="35" t="str">
        <f>Source!H159</f>
        <v>1 снимок</v>
      </c>
      <c r="E623" s="10">
        <f>Source!I159</f>
        <v>1</v>
      </c>
      <c r="F623" s="104">
        <f>Source!AL159+Source!AM159+Source!AO159</f>
        <v>25.29</v>
      </c>
      <c r="G623" s="37"/>
      <c r="H623" s="38"/>
      <c r="I623" s="37" t="str">
        <f>Source!BO159</f>
        <v>м39-02-012-3</v>
      </c>
      <c r="J623" s="37"/>
      <c r="K623" s="38"/>
      <c r="L623" s="39"/>
      <c r="S623">
        <f>ROUND((Source!FX159/100)*((ROUND(Source!AF159*Source!I159, 2)+ROUND(Source!AE159*Source!I159, 2))), 2)</f>
        <v>10.4</v>
      </c>
      <c r="T623">
        <f>Source!X159</f>
        <v>183.35</v>
      </c>
      <c r="U623">
        <f>ROUND((Source!FY159/100)*((ROUND(Source!AF159*Source!I159, 2)+ROUND(Source!AE159*Source!I159, 2))), 2)</f>
        <v>7.8</v>
      </c>
      <c r="V623">
        <f>Source!Y159</f>
        <v>137.51</v>
      </c>
    </row>
    <row r="624" spans="1:26" ht="14.4">
      <c r="A624" s="54"/>
      <c r="B624" s="55"/>
      <c r="C624" s="55" t="s">
        <v>1158</v>
      </c>
      <c r="D624" s="35"/>
      <c r="E624" s="10"/>
      <c r="F624" s="104">
        <f>Source!AO159</f>
        <v>13.29</v>
      </c>
      <c r="G624" s="37" t="str">
        <f>Source!DG159</f>
        <v/>
      </c>
      <c r="H624" s="38">
        <f>ROUND(Source!AF159*Source!I159, 2)</f>
        <v>13</v>
      </c>
      <c r="I624" s="37"/>
      <c r="J624" s="37">
        <f>IF(Source!BA159&lt;&gt; 0, Source!BA159, 1)</f>
        <v>17.63</v>
      </c>
      <c r="K624" s="38">
        <f>Source!S159</f>
        <v>229.19</v>
      </c>
      <c r="L624" s="39"/>
      <c r="R624">
        <f>H624</f>
        <v>13</v>
      </c>
    </row>
    <row r="625" spans="1:26" ht="14.4">
      <c r="A625" s="54"/>
      <c r="B625" s="55"/>
      <c r="C625" s="55" t="s">
        <v>549</v>
      </c>
      <c r="D625" s="35"/>
      <c r="E625" s="10"/>
      <c r="F625" s="104">
        <f>Source!AM159</f>
        <v>1.92</v>
      </c>
      <c r="G625" s="37" t="str">
        <f>Source!DE159</f>
        <v/>
      </c>
      <c r="H625" s="38">
        <f>ROUND(Source!AD159*Source!I159, 2)</f>
        <v>2</v>
      </c>
      <c r="I625" s="37"/>
      <c r="J625" s="37">
        <f>IF(Source!BB159&lt;&gt; 0, Source!BB159, 1)</f>
        <v>3.74</v>
      </c>
      <c r="K625" s="38">
        <f>Source!Q159</f>
        <v>7.48</v>
      </c>
      <c r="L625" s="39"/>
    </row>
    <row r="626" spans="1:26" ht="14.4">
      <c r="A626" s="54"/>
      <c r="B626" s="55"/>
      <c r="C626" s="55" t="s">
        <v>1165</v>
      </c>
      <c r="D626" s="35"/>
      <c r="E626" s="10"/>
      <c r="F626" s="104">
        <f>Source!AL159</f>
        <v>10.08</v>
      </c>
      <c r="G626" s="37" t="str">
        <f>Source!DD159</f>
        <v/>
      </c>
      <c r="H626" s="38">
        <f>ROUND(Source!AC159*Source!I159, 2)</f>
        <v>10</v>
      </c>
      <c r="I626" s="37"/>
      <c r="J626" s="37">
        <f>IF(Source!BC159&lt;&gt; 0, Source!BC159, 1)</f>
        <v>3.58</v>
      </c>
      <c r="K626" s="38">
        <f>Source!P159</f>
        <v>35.799999999999997</v>
      </c>
      <c r="L626" s="39"/>
    </row>
    <row r="627" spans="1:26" ht="14.4">
      <c r="A627" s="54"/>
      <c r="B627" s="55"/>
      <c r="C627" s="55" t="s">
        <v>1159</v>
      </c>
      <c r="D627" s="35" t="s">
        <v>1160</v>
      </c>
      <c r="E627" s="10">
        <f>Source!BZ159</f>
        <v>80</v>
      </c>
      <c r="F627" s="105"/>
      <c r="G627" s="37"/>
      <c r="H627" s="38">
        <f>SUM(S623:S629)</f>
        <v>10.4</v>
      </c>
      <c r="I627" s="40"/>
      <c r="J627" s="33">
        <f>Source!AT159</f>
        <v>80</v>
      </c>
      <c r="K627" s="38">
        <f>SUM(T623:T629)</f>
        <v>183.35</v>
      </c>
      <c r="L627" s="39"/>
    </row>
    <row r="628" spans="1:26" ht="14.4">
      <c r="A628" s="54"/>
      <c r="B628" s="55"/>
      <c r="C628" s="55" t="s">
        <v>1161</v>
      </c>
      <c r="D628" s="35" t="s">
        <v>1160</v>
      </c>
      <c r="E628" s="10">
        <f>Source!CA159</f>
        <v>60</v>
      </c>
      <c r="F628" s="105"/>
      <c r="G628" s="37"/>
      <c r="H628" s="38">
        <f>SUM(U623:U629)</f>
        <v>7.8</v>
      </c>
      <c r="I628" s="40"/>
      <c r="J628" s="33">
        <f>Source!AU159</f>
        <v>60</v>
      </c>
      <c r="K628" s="38">
        <f>SUM(V623:V629)</f>
        <v>137.51</v>
      </c>
      <c r="L628" s="39"/>
    </row>
    <row r="629" spans="1:26" ht="14.4">
      <c r="A629" s="56"/>
      <c r="B629" s="57"/>
      <c r="C629" s="57" t="s">
        <v>1162</v>
      </c>
      <c r="D629" s="41" t="s">
        <v>1163</v>
      </c>
      <c r="E629" s="42">
        <f>Source!AQ159</f>
        <v>1.1000000000000001</v>
      </c>
      <c r="F629" s="106"/>
      <c r="G629" s="44" t="str">
        <f>Source!DI159</f>
        <v/>
      </c>
      <c r="H629" s="45"/>
      <c r="I629" s="44"/>
      <c r="J629" s="44"/>
      <c r="K629" s="45"/>
      <c r="L629" s="46">
        <f>Source!U159</f>
        <v>1.1000000000000001</v>
      </c>
    </row>
    <row r="630" spans="1:26" ht="13.8">
      <c r="G630" s="94">
        <f>H624+H625+H626+H627+H628</f>
        <v>43.199999999999996</v>
      </c>
      <c r="H630" s="94"/>
      <c r="J630" s="94">
        <f>K624+K625+K626+K627+K628</f>
        <v>593.32999999999993</v>
      </c>
      <c r="K630" s="94"/>
      <c r="L630" s="47">
        <f>Source!U159</f>
        <v>1.1000000000000001</v>
      </c>
      <c r="O630" s="27">
        <f>G630</f>
        <v>43.199999999999996</v>
      </c>
      <c r="P630" s="27">
        <f>J630</f>
        <v>593.32999999999993</v>
      </c>
      <c r="Q630" s="27">
        <f>L630</f>
        <v>1.1000000000000001</v>
      </c>
      <c r="W630">
        <f>IF(Source!BI159&lt;=1,H624+H625+H626+H627+H628, 0)</f>
        <v>0</v>
      </c>
      <c r="X630">
        <f>IF(Source!BI159=2,H624+H625+H626+H627+H628, 0)</f>
        <v>43.199999999999996</v>
      </c>
      <c r="Y630">
        <f>IF(Source!BI159=3,H624+H625+H626+H627+H628, 0)</f>
        <v>0</v>
      </c>
      <c r="Z630">
        <f>IF(Source!BI159=4,H624+H625+H626+H627+H628, 0)</f>
        <v>0</v>
      </c>
    </row>
    <row r="631" spans="1:26" ht="41.4">
      <c r="A631" s="54" t="str">
        <f>Source!E160</f>
        <v>103</v>
      </c>
      <c r="B631" s="55" t="str">
        <f>Source!F160</f>
        <v>150802</v>
      </c>
      <c r="C631" s="55" t="str">
        <f>Source!G160</f>
        <v>Лаборатории для контроля сварных соединений высокопроходимые, передвижные</v>
      </c>
      <c r="D631" s="35" t="str">
        <f>Source!H160</f>
        <v>маш.-ч</v>
      </c>
      <c r="E631" s="10">
        <f>Source!I160</f>
        <v>0.5</v>
      </c>
      <c r="F631" s="104">
        <f>Source!AL160+Source!AM160+Source!AO160</f>
        <v>365.99</v>
      </c>
      <c r="G631" s="37"/>
      <c r="H631" s="38"/>
      <c r="I631" s="37" t="str">
        <f>Source!BO160</f>
        <v>150802</v>
      </c>
      <c r="J631" s="37"/>
      <c r="K631" s="38"/>
      <c r="L631" s="39"/>
      <c r="S631">
        <f>ROUND((Source!FX160/100)*((ROUND(Source!AF160*Source!I160, 2)+ROUND(Source!AE160*Source!I160, 2))), 2)</f>
        <v>0</v>
      </c>
      <c r="T631">
        <f>Source!X160</f>
        <v>0</v>
      </c>
      <c r="U631">
        <f>ROUND((Source!FY160/100)*((ROUND(Source!AF160*Source!I160, 2)+ROUND(Source!AE160*Source!I160, 2))), 2)</f>
        <v>0</v>
      </c>
      <c r="V631">
        <f>Source!Y160</f>
        <v>0</v>
      </c>
    </row>
    <row r="632" spans="1:26" ht="14.4">
      <c r="A632" s="54"/>
      <c r="B632" s="55"/>
      <c r="C632" s="55" t="s">
        <v>549</v>
      </c>
      <c r="D632" s="35"/>
      <c r="E632" s="10"/>
      <c r="F632" s="104">
        <f>Source!AM160</f>
        <v>365.99</v>
      </c>
      <c r="G632" s="37" t="str">
        <f>Source!DE160</f>
        <v/>
      </c>
      <c r="H632" s="38">
        <f>ROUND(Source!AD160*Source!I160, 2)</f>
        <v>183</v>
      </c>
      <c r="I632" s="37"/>
      <c r="J632" s="37">
        <f>IF(Source!BB160&lt;&gt; 0, Source!BB160, 1)</f>
        <v>4.88</v>
      </c>
      <c r="K632" s="38">
        <f>Source!Q160</f>
        <v>893.04</v>
      </c>
      <c r="L632" s="39"/>
    </row>
    <row r="633" spans="1:26" ht="14.4">
      <c r="A633" s="56"/>
      <c r="B633" s="57"/>
      <c r="C633" s="57" t="s">
        <v>1164</v>
      </c>
      <c r="D633" s="41"/>
      <c r="E633" s="42"/>
      <c r="F633" s="106">
        <f>Source!AN160</f>
        <v>12.9</v>
      </c>
      <c r="G633" s="44" t="str">
        <f>Source!DF160</f>
        <v/>
      </c>
      <c r="H633" s="53">
        <f>ROUND(Source!AE160*Source!I160, 2)</f>
        <v>6.5</v>
      </c>
      <c r="I633" s="44"/>
      <c r="J633" s="44">
        <f>IF(Source!BS160&lt;&gt; 0, Source!BS160, 1)</f>
        <v>17.63</v>
      </c>
      <c r="K633" s="53">
        <f>Source!R160</f>
        <v>114.6</v>
      </c>
      <c r="L633" s="50"/>
      <c r="R633">
        <f>H633</f>
        <v>6.5</v>
      </c>
    </row>
    <row r="634" spans="1:26" ht="13.8">
      <c r="G634" s="94">
        <f>H632</f>
        <v>183</v>
      </c>
      <c r="H634" s="94"/>
      <c r="J634" s="94">
        <f>K632</f>
        <v>893.04</v>
      </c>
      <c r="K634" s="94"/>
      <c r="L634" s="47">
        <f>Source!U160</f>
        <v>0</v>
      </c>
      <c r="O634" s="27">
        <f>G634</f>
        <v>183</v>
      </c>
      <c r="P634" s="27">
        <f>J634</f>
        <v>893.04</v>
      </c>
      <c r="Q634" s="27">
        <f>L634</f>
        <v>0</v>
      </c>
      <c r="W634">
        <f>IF(Source!BI160&lt;=1,H632, 0)</f>
        <v>183</v>
      </c>
      <c r="X634">
        <f>IF(Source!BI160=2,H632, 0)</f>
        <v>0</v>
      </c>
      <c r="Y634">
        <f>IF(Source!BI160=3,H632, 0)</f>
        <v>0</v>
      </c>
      <c r="Z634">
        <f>IF(Source!BI160=4,H632, 0)</f>
        <v>0</v>
      </c>
    </row>
    <row r="636" spans="1:26" ht="16.8">
      <c r="C636" s="96" t="str">
        <f>CONCATENATE("Итого по локальной смете: ", IF(Source!G162&lt;&gt;"Новая локальная смета", Source!G162, ""))</f>
        <v>Итого по локальной смете: газопровод низкого давления</v>
      </c>
      <c r="D636" s="96"/>
      <c r="E636" s="96"/>
      <c r="F636" s="96"/>
      <c r="G636" s="96"/>
      <c r="H636" s="96"/>
      <c r="I636" s="96"/>
      <c r="J636" s="96"/>
      <c r="K636" s="96"/>
    </row>
    <row r="637" spans="1:26" ht="13.8">
      <c r="C637" s="81" t="str">
        <f>Source!H190</f>
        <v>ОЗП</v>
      </c>
      <c r="D637" s="81"/>
      <c r="E637" s="81"/>
      <c r="F637" s="81"/>
      <c r="G637" s="81"/>
      <c r="H637" s="81"/>
      <c r="I637" s="81"/>
      <c r="J637" s="87">
        <f>IF(Source!F190=0, "", Source!F190)</f>
        <v>158434.67000000001</v>
      </c>
      <c r="K637" s="87"/>
    </row>
    <row r="638" spans="1:26" ht="13.8">
      <c r="C638" s="81" t="str">
        <f>Source!H191</f>
        <v>ЭММ, в т.ч. ЗПМ</v>
      </c>
      <c r="D638" s="81"/>
      <c r="E638" s="81"/>
      <c r="F638" s="81"/>
      <c r="G638" s="81"/>
      <c r="H638" s="81"/>
      <c r="I638" s="81"/>
      <c r="J638" s="87">
        <f>IF(Source!F191=0, "", Source!F191)</f>
        <v>198709.91</v>
      </c>
      <c r="K638" s="87"/>
    </row>
    <row r="639" spans="1:26" ht="13.8">
      <c r="C639" s="81" t="str">
        <f>Source!H192</f>
        <v>Стоимость материалов</v>
      </c>
      <c r="D639" s="81"/>
      <c r="E639" s="81"/>
      <c r="F639" s="81"/>
      <c r="G639" s="81"/>
      <c r="H639" s="81"/>
      <c r="I639" s="81"/>
      <c r="J639" s="87">
        <f>IF(Source!F192=0, "", Source!F192)</f>
        <v>391061.86</v>
      </c>
      <c r="K639" s="87"/>
    </row>
    <row r="640" spans="1:26" ht="13.8">
      <c r="C640" s="81" t="str">
        <f>Source!H193</f>
        <v>НР</v>
      </c>
      <c r="D640" s="81"/>
      <c r="E640" s="81"/>
      <c r="F640" s="81"/>
      <c r="G640" s="81"/>
      <c r="H640" s="81"/>
      <c r="I640" s="81"/>
      <c r="J640" s="87">
        <f>IF(Source!F193=0, "", Source!F193)</f>
        <v>210665.58</v>
      </c>
      <c r="K640" s="87"/>
    </row>
    <row r="641" spans="1:12" ht="13.8">
      <c r="C641" s="81" t="str">
        <f>Source!H194</f>
        <v>СП</v>
      </c>
      <c r="D641" s="81"/>
      <c r="E641" s="81"/>
      <c r="F641" s="81"/>
      <c r="G641" s="81"/>
      <c r="H641" s="81"/>
      <c r="I641" s="81"/>
      <c r="J641" s="87">
        <f>IF(Source!F194=0, "", Source!F194)</f>
        <v>123780.16</v>
      </c>
      <c r="K641" s="87"/>
    </row>
    <row r="642" spans="1:12" ht="13.8">
      <c r="C642" s="81" t="str">
        <f>Source!H195</f>
        <v>Итого</v>
      </c>
      <c r="D642" s="81"/>
      <c r="E642" s="81"/>
      <c r="F642" s="81"/>
      <c r="G642" s="81"/>
      <c r="H642" s="81"/>
      <c r="I642" s="81"/>
      <c r="J642" s="87">
        <f>IF(Source!F195=0, "", Source!F195)</f>
        <v>1082652.18</v>
      </c>
      <c r="K642" s="87"/>
    </row>
    <row r="643" spans="1:12" ht="13.8" hidden="1">
      <c r="C643" s="81" t="str">
        <f>Source!H196</f>
        <v>НДС 18%</v>
      </c>
      <c r="D643" s="81"/>
      <c r="E643" s="81"/>
      <c r="F643" s="81"/>
      <c r="G643" s="81"/>
      <c r="H643" s="81"/>
      <c r="I643" s="81"/>
      <c r="J643" s="87">
        <f>IF(Source!F196=0, "", Source!F196)</f>
        <v>194877.39</v>
      </c>
      <c r="K643" s="87"/>
    </row>
    <row r="644" spans="1:12" ht="13.8" hidden="1">
      <c r="C644" s="81" t="str">
        <f>Source!H197</f>
        <v>ВСЕГО С НДС</v>
      </c>
      <c r="D644" s="81"/>
      <c r="E644" s="81"/>
      <c r="F644" s="81"/>
      <c r="G644" s="81"/>
      <c r="H644" s="81"/>
      <c r="I644" s="81"/>
      <c r="J644" s="87">
        <f>IF(Source!F197=0, "", Source!F197)</f>
        <v>1277529.57</v>
      </c>
      <c r="K644" s="87"/>
    </row>
    <row r="647" spans="1:12" ht="13.8">
      <c r="A647" s="31" t="s">
        <v>1167</v>
      </c>
      <c r="B647" s="31"/>
      <c r="C647" s="10" t="s">
        <v>1168</v>
      </c>
      <c r="D647" s="28" t="str">
        <f>IF(Source!AC12&lt;&gt;"", Source!AC12," ")</f>
        <v>инженер-сметчик</v>
      </c>
      <c r="E647" s="28"/>
      <c r="F647" s="109"/>
      <c r="G647" s="28"/>
      <c r="H647" s="28"/>
      <c r="I647" s="11" t="str">
        <f>IF(Source!AB12&lt;&gt;"", Source!AB12," ")</f>
        <v>Заковряшина Н.О.</v>
      </c>
      <c r="J647" s="11"/>
      <c r="K647" s="11"/>
      <c r="L647" s="11"/>
    </row>
    <row r="648" spans="1:12" ht="13.8">
      <c r="A648" s="11"/>
      <c r="B648" s="11"/>
      <c r="C648" s="10"/>
      <c r="D648" s="97" t="s">
        <v>1169</v>
      </c>
      <c r="E648" s="97"/>
      <c r="F648" s="97"/>
      <c r="G648" s="97"/>
      <c r="H648" s="97"/>
      <c r="I648" s="11"/>
      <c r="J648" s="11"/>
      <c r="K648" s="11"/>
      <c r="L648" s="11"/>
    </row>
    <row r="649" spans="1:12" ht="13.8">
      <c r="A649" s="11"/>
      <c r="B649" s="11"/>
      <c r="C649" s="10"/>
      <c r="D649" s="11"/>
      <c r="E649" s="11"/>
      <c r="F649" s="99"/>
      <c r="G649" s="11"/>
      <c r="H649" s="11"/>
      <c r="I649" s="11"/>
      <c r="J649" s="11"/>
      <c r="K649" s="11"/>
      <c r="L649" s="11"/>
    </row>
    <row r="650" spans="1:12" ht="13.8">
      <c r="A650" s="31" t="s">
        <v>1167</v>
      </c>
      <c r="B650" s="31"/>
      <c r="C650" s="10" t="s">
        <v>1170</v>
      </c>
      <c r="D650" s="28" t="str">
        <f>IF(Source!AE12&lt;&gt;"", Source!AE12," ")</f>
        <v xml:space="preserve"> </v>
      </c>
      <c r="E650" s="28"/>
      <c r="F650" s="109"/>
      <c r="G650" s="28"/>
      <c r="H650" s="28"/>
      <c r="I650" s="11" t="str">
        <f>IF(Source!AD12&lt;&gt;"", Source!AD12," ")</f>
        <v xml:space="preserve"> </v>
      </c>
      <c r="J650" s="11"/>
      <c r="K650" s="11"/>
      <c r="L650" s="11"/>
    </row>
    <row r="651" spans="1:12" ht="13.8">
      <c r="A651" s="11"/>
      <c r="B651" s="11"/>
      <c r="C651" s="11"/>
      <c r="D651" s="97" t="s">
        <v>1169</v>
      </c>
      <c r="E651" s="97"/>
      <c r="F651" s="97"/>
      <c r="G651" s="97"/>
      <c r="H651" s="97"/>
      <c r="I651" s="11"/>
      <c r="J651" s="11"/>
      <c r="K651" s="11"/>
      <c r="L651" s="11"/>
    </row>
  </sheetData>
  <mergeCells count="274">
    <mergeCell ref="B9:E9"/>
    <mergeCell ref="H9:L9"/>
    <mergeCell ref="B12:K12"/>
    <mergeCell ref="B13:K13"/>
    <mergeCell ref="F15:G15"/>
    <mergeCell ref="H15:K15"/>
    <mergeCell ref="B5:E5"/>
    <mergeCell ref="H5:L5"/>
    <mergeCell ref="B6:E6"/>
    <mergeCell ref="H6:L6"/>
    <mergeCell ref="B8:E8"/>
    <mergeCell ref="H8:L8"/>
    <mergeCell ref="C28:F28"/>
    <mergeCell ref="G28:H28"/>
    <mergeCell ref="I28:J28"/>
    <mergeCell ref="K28:L28"/>
    <mergeCell ref="C29:F29"/>
    <mergeCell ref="G29:H29"/>
    <mergeCell ref="I29:J29"/>
    <mergeCell ref="K29:L29"/>
    <mergeCell ref="B17:K17"/>
    <mergeCell ref="B19:K19"/>
    <mergeCell ref="B21:K21"/>
    <mergeCell ref="B22:K22"/>
    <mergeCell ref="A24:L24"/>
    <mergeCell ref="G27:H27"/>
    <mergeCell ref="I27:J27"/>
    <mergeCell ref="C32:F32"/>
    <mergeCell ref="G32:H32"/>
    <mergeCell ref="I32:J32"/>
    <mergeCell ref="K32:L32"/>
    <mergeCell ref="C33:F33"/>
    <mergeCell ref="G33:H33"/>
    <mergeCell ref="I33:J33"/>
    <mergeCell ref="K33:L33"/>
    <mergeCell ref="C30:F30"/>
    <mergeCell ref="G30:H30"/>
    <mergeCell ref="I30:J30"/>
    <mergeCell ref="K30:L30"/>
    <mergeCell ref="C31:F31"/>
    <mergeCell ref="G31:H31"/>
    <mergeCell ref="I31:J31"/>
    <mergeCell ref="K31:L31"/>
    <mergeCell ref="C637:I637"/>
    <mergeCell ref="J637:K637"/>
    <mergeCell ref="C638:I638"/>
    <mergeCell ref="J638:K638"/>
    <mergeCell ref="C639:I639"/>
    <mergeCell ref="J639:K639"/>
    <mergeCell ref="C34:F34"/>
    <mergeCell ref="G34:H34"/>
    <mergeCell ref="I34:J34"/>
    <mergeCell ref="K34:L34"/>
    <mergeCell ref="A36:L36"/>
    <mergeCell ref="C636:K636"/>
    <mergeCell ref="G113:H113"/>
    <mergeCell ref="J110:K110"/>
    <mergeCell ref="G110:H110"/>
    <mergeCell ref="J108:K108"/>
    <mergeCell ref="J158:K158"/>
    <mergeCell ref="G158:H158"/>
    <mergeCell ref="J150:K150"/>
    <mergeCell ref="G150:H150"/>
    <mergeCell ref="J58:K58"/>
    <mergeCell ref="G58:H58"/>
    <mergeCell ref="J51:K51"/>
    <mergeCell ref="G51:H51"/>
    <mergeCell ref="C643:I643"/>
    <mergeCell ref="J643:K643"/>
    <mergeCell ref="C644:I644"/>
    <mergeCell ref="J644:K644"/>
    <mergeCell ref="D648:H648"/>
    <mergeCell ref="D651:H651"/>
    <mergeCell ref="C640:I640"/>
    <mergeCell ref="J640:K640"/>
    <mergeCell ref="C641:I641"/>
    <mergeCell ref="J641:K641"/>
    <mergeCell ref="C642:I642"/>
    <mergeCell ref="J642:K642"/>
    <mergeCell ref="J45:K45"/>
    <mergeCell ref="G45:H45"/>
    <mergeCell ref="J81:K81"/>
    <mergeCell ref="G81:H81"/>
    <mergeCell ref="J74:K74"/>
    <mergeCell ref="G74:H74"/>
    <mergeCell ref="J65:K65"/>
    <mergeCell ref="G65:H65"/>
    <mergeCell ref="G108:H108"/>
    <mergeCell ref="J100:K100"/>
    <mergeCell ref="G100:H100"/>
    <mergeCell ref="J91:K91"/>
    <mergeCell ref="G91:H91"/>
    <mergeCell ref="J84:K84"/>
    <mergeCell ref="G84:H84"/>
    <mergeCell ref="J113:K113"/>
    <mergeCell ref="G222:H222"/>
    <mergeCell ref="J213:K213"/>
    <mergeCell ref="G213:H213"/>
    <mergeCell ref="J211:K211"/>
    <mergeCell ref="G211:H211"/>
    <mergeCell ref="J202:K202"/>
    <mergeCell ref="G202:H202"/>
    <mergeCell ref="J200:K200"/>
    <mergeCell ref="G200:H200"/>
    <mergeCell ref="J131:K131"/>
    <mergeCell ref="G131:H131"/>
    <mergeCell ref="J123:K123"/>
    <mergeCell ref="G123:H123"/>
    <mergeCell ref="J116:K116"/>
    <mergeCell ref="G116:H116"/>
    <mergeCell ref="J143:K143"/>
    <mergeCell ref="G143:H143"/>
    <mergeCell ref="J136:K136"/>
    <mergeCell ref="G136:H136"/>
    <mergeCell ref="J133:K133"/>
    <mergeCell ref="G133:H133"/>
    <mergeCell ref="J167:K167"/>
    <mergeCell ref="G167:H167"/>
    <mergeCell ref="J178:K178"/>
    <mergeCell ref="G178:H178"/>
    <mergeCell ref="J169:K169"/>
    <mergeCell ref="G169:H169"/>
    <mergeCell ref="J272:K272"/>
    <mergeCell ref="G272:H272"/>
    <mergeCell ref="J263:K263"/>
    <mergeCell ref="G263:H263"/>
    <mergeCell ref="J254:K254"/>
    <mergeCell ref="G254:H254"/>
    <mergeCell ref="J191:K191"/>
    <mergeCell ref="G191:H191"/>
    <mergeCell ref="J189:K189"/>
    <mergeCell ref="G189:H189"/>
    <mergeCell ref="J180:K180"/>
    <mergeCell ref="G180:H180"/>
    <mergeCell ref="J222:K222"/>
    <mergeCell ref="J233:K233"/>
    <mergeCell ref="G233:H233"/>
    <mergeCell ref="J231:K231"/>
    <mergeCell ref="G231:H231"/>
    <mergeCell ref="J224:K224"/>
    <mergeCell ref="G224:H224"/>
    <mergeCell ref="J252:K252"/>
    <mergeCell ref="G252:H252"/>
    <mergeCell ref="J250:K250"/>
    <mergeCell ref="G250:H250"/>
    <mergeCell ref="J241:K241"/>
    <mergeCell ref="G241:H241"/>
    <mergeCell ref="J276:K276"/>
    <mergeCell ref="G276:H276"/>
    <mergeCell ref="J274:K274"/>
    <mergeCell ref="G274:H274"/>
    <mergeCell ref="J365:K365"/>
    <mergeCell ref="G365:H365"/>
    <mergeCell ref="J357:K357"/>
    <mergeCell ref="G357:H357"/>
    <mergeCell ref="J355:K355"/>
    <mergeCell ref="G355:H355"/>
    <mergeCell ref="J296:K296"/>
    <mergeCell ref="G296:H296"/>
    <mergeCell ref="J294:K294"/>
    <mergeCell ref="G294:H294"/>
    <mergeCell ref="G312:H312"/>
    <mergeCell ref="J304:K304"/>
    <mergeCell ref="G304:H304"/>
    <mergeCell ref="J302:K302"/>
    <mergeCell ref="G302:H302"/>
    <mergeCell ref="J300:K300"/>
    <mergeCell ref="G300:H300"/>
    <mergeCell ref="J298:K298"/>
    <mergeCell ref="G298:H298"/>
    <mergeCell ref="J284:K284"/>
    <mergeCell ref="G284:H284"/>
    <mergeCell ref="J312:K312"/>
    <mergeCell ref="G433:H433"/>
    <mergeCell ref="J425:K425"/>
    <mergeCell ref="G425:H425"/>
    <mergeCell ref="J417:K417"/>
    <mergeCell ref="G417:H417"/>
    <mergeCell ref="J415:K415"/>
    <mergeCell ref="G415:H415"/>
    <mergeCell ref="J405:K405"/>
    <mergeCell ref="G405:H405"/>
    <mergeCell ref="J324:K324"/>
    <mergeCell ref="G324:H324"/>
    <mergeCell ref="J316:K316"/>
    <mergeCell ref="G316:H316"/>
    <mergeCell ref="J314:K314"/>
    <mergeCell ref="G314:H314"/>
    <mergeCell ref="J345:K345"/>
    <mergeCell ref="G345:H345"/>
    <mergeCell ref="J336:K336"/>
    <mergeCell ref="G336:H336"/>
    <mergeCell ref="J334:K334"/>
    <mergeCell ref="G334:H334"/>
    <mergeCell ref="J373:K373"/>
    <mergeCell ref="G373:H373"/>
    <mergeCell ref="J491:K491"/>
    <mergeCell ref="G491:H491"/>
    <mergeCell ref="J489:K489"/>
    <mergeCell ref="G489:H489"/>
    <mergeCell ref="J480:K480"/>
    <mergeCell ref="G480:H480"/>
    <mergeCell ref="J403:K403"/>
    <mergeCell ref="G403:H403"/>
    <mergeCell ref="J393:K393"/>
    <mergeCell ref="G393:H393"/>
    <mergeCell ref="J384:K384"/>
    <mergeCell ref="G384:H384"/>
    <mergeCell ref="J433:K433"/>
    <mergeCell ref="J459:K459"/>
    <mergeCell ref="G459:H459"/>
    <mergeCell ref="J451:K451"/>
    <mergeCell ref="G451:H451"/>
    <mergeCell ref="J442:K442"/>
    <mergeCell ref="G442:H442"/>
    <mergeCell ref="J472:K472"/>
    <mergeCell ref="G529:H529"/>
    <mergeCell ref="J527:K527"/>
    <mergeCell ref="G527:H527"/>
    <mergeCell ref="J525:K525"/>
    <mergeCell ref="G525:H525"/>
    <mergeCell ref="J517:K517"/>
    <mergeCell ref="G517:H517"/>
    <mergeCell ref="J556:K556"/>
    <mergeCell ref="J382:K382"/>
    <mergeCell ref="G382:H382"/>
    <mergeCell ref="G591:H591"/>
    <mergeCell ref="J583:K583"/>
    <mergeCell ref="G583:H583"/>
    <mergeCell ref="J575:K575"/>
    <mergeCell ref="G575:H575"/>
    <mergeCell ref="J515:K515"/>
    <mergeCell ref="G515:H515"/>
    <mergeCell ref="A1:L1"/>
    <mergeCell ref="J513:K513"/>
    <mergeCell ref="G513:H513"/>
    <mergeCell ref="G472:H472"/>
    <mergeCell ref="J464:K464"/>
    <mergeCell ref="G464:H464"/>
    <mergeCell ref="J462:K462"/>
    <mergeCell ref="G462:H462"/>
    <mergeCell ref="G556:H556"/>
    <mergeCell ref="J502:K502"/>
    <mergeCell ref="G502:H502"/>
    <mergeCell ref="J500:K500"/>
    <mergeCell ref="G500:H500"/>
    <mergeCell ref="J511:K511"/>
    <mergeCell ref="G511:H511"/>
    <mergeCell ref="G540:H540"/>
    <mergeCell ref="J529:K529"/>
    <mergeCell ref="G606:H606"/>
    <mergeCell ref="J598:K598"/>
    <mergeCell ref="G598:H598"/>
    <mergeCell ref="J540:K540"/>
    <mergeCell ref="J634:K634"/>
    <mergeCell ref="G634:H634"/>
    <mergeCell ref="J630:K630"/>
    <mergeCell ref="G630:H630"/>
    <mergeCell ref="J622:K622"/>
    <mergeCell ref="G622:H622"/>
    <mergeCell ref="J614:K614"/>
    <mergeCell ref="G614:H614"/>
    <mergeCell ref="J606:K606"/>
    <mergeCell ref="J547:K547"/>
    <mergeCell ref="G547:H547"/>
    <mergeCell ref="J545:K545"/>
    <mergeCell ref="G545:H545"/>
    <mergeCell ref="J543:K543"/>
    <mergeCell ref="G543:H543"/>
    <mergeCell ref="J566:K566"/>
    <mergeCell ref="G566:H566"/>
    <mergeCell ref="J558:K558"/>
    <mergeCell ref="G558:H558"/>
    <mergeCell ref="J591:K591"/>
  </mergeCells>
  <pageMargins left="0.4" right="0.2" top="0.2" bottom="0.4" header="0.2" footer="0.2"/>
  <pageSetup paperSize="9" scale="60" fitToHeight="0" orientation="portrait" r:id="rId1"/>
  <headerFooter>
    <oddHeader>&amp;L&amp;8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K270"/>
  <sheetViews>
    <sheetView topLeftCell="A10" workbookViewId="0">
      <selection activeCell="I31" sqref="I31"/>
    </sheetView>
  </sheetViews>
  <sheetFormatPr defaultColWidth="9.109375" defaultRowHeight="13.2"/>
  <cols>
    <col min="1" max="5" width="9.109375" customWidth="1"/>
    <col min="6" max="6" width="24.6640625" customWidth="1"/>
    <col min="7" max="256" width="9.10937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58693</v>
      </c>
      <c r="M1">
        <v>10</v>
      </c>
    </row>
    <row r="12" spans="1:133">
      <c r="A12" s="1">
        <v>1</v>
      </c>
      <c r="B12" s="1">
        <v>265</v>
      </c>
      <c r="C12" s="1">
        <v>0</v>
      </c>
      <c r="D12" s="1">
        <f>ROW(A199)</f>
        <v>199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6</v>
      </c>
      <c r="AC12" s="1" t="s">
        <v>7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1</v>
      </c>
      <c r="BN12" s="1">
        <v>1</v>
      </c>
      <c r="BO12" s="1">
        <v>0</v>
      </c>
      <c r="BP12" s="1">
        <v>0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12</v>
      </c>
      <c r="CF12" s="1">
        <v>0</v>
      </c>
      <c r="CG12" s="1">
        <v>0</v>
      </c>
      <c r="CH12" s="1">
        <v>8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B199</f>
        <v>265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02-01</v>
      </c>
      <c r="G18" s="2" t="str">
        <f t="shared" si="0"/>
        <v>Газоснабжение группы индивидуальных жилых домов (8 ед.) по ул. Придорожная в д. Три Избы Цивильского района ЧР</v>
      </c>
      <c r="H18" s="2"/>
      <c r="I18" s="2"/>
      <c r="J18" s="2"/>
      <c r="K18" s="2"/>
      <c r="L18" s="2"/>
      <c r="M18" s="2"/>
      <c r="N18" s="2"/>
      <c r="O18" s="2">
        <f t="shared" ref="O18:AT18" si="1">O199</f>
        <v>748206.44</v>
      </c>
      <c r="P18" s="2">
        <f t="shared" si="1"/>
        <v>391061.86</v>
      </c>
      <c r="Q18" s="2">
        <f t="shared" si="1"/>
        <v>198709.91</v>
      </c>
      <c r="R18" s="2">
        <f t="shared" si="1"/>
        <v>49449.65</v>
      </c>
      <c r="S18" s="2">
        <f t="shared" si="1"/>
        <v>158434.67000000001</v>
      </c>
      <c r="T18" s="2">
        <f t="shared" si="1"/>
        <v>0</v>
      </c>
      <c r="U18" s="2">
        <f t="shared" si="1"/>
        <v>1121.8770729000007</v>
      </c>
      <c r="V18" s="2">
        <f t="shared" si="1"/>
        <v>269.15461600000003</v>
      </c>
      <c r="W18" s="2">
        <f t="shared" si="1"/>
        <v>0</v>
      </c>
      <c r="X18" s="2">
        <f t="shared" si="1"/>
        <v>210665.58</v>
      </c>
      <c r="Y18" s="2">
        <f t="shared" si="1"/>
        <v>123780.16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1082652.18</v>
      </c>
      <c r="AS18" s="2">
        <f t="shared" si="1"/>
        <v>1010883.49</v>
      </c>
      <c r="AT18" s="2">
        <f t="shared" si="1"/>
        <v>71768.69</v>
      </c>
      <c r="AU18" s="2">
        <f t="shared" ref="AU18:BZ18" si="2">AU199</f>
        <v>0</v>
      </c>
      <c r="AV18" s="2">
        <f t="shared" si="2"/>
        <v>391061.86</v>
      </c>
      <c r="AW18" s="2">
        <f t="shared" si="2"/>
        <v>391061.86</v>
      </c>
      <c r="AX18" s="2">
        <f t="shared" si="2"/>
        <v>0</v>
      </c>
      <c r="AY18" s="2">
        <f t="shared" si="2"/>
        <v>391061.86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CA199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DG199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EM199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FS199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ROW(A162)</f>
        <v>162</v>
      </c>
      <c r="E20" s="1"/>
      <c r="F20" s="1" t="s">
        <v>4</v>
      </c>
      <c r="G20" s="1" t="s">
        <v>13</v>
      </c>
      <c r="H20" s="1" t="s">
        <v>3</v>
      </c>
      <c r="I20" s="1">
        <v>0</v>
      </c>
      <c r="J20" s="1" t="s">
        <v>3</v>
      </c>
      <c r="K20" s="1">
        <v>-1</v>
      </c>
      <c r="L20" s="1" t="s">
        <v>3</v>
      </c>
      <c r="M20" s="1"/>
      <c r="N20" s="1"/>
      <c r="O20" s="1"/>
      <c r="P20" s="1"/>
      <c r="Q20" s="1"/>
      <c r="R20" s="1"/>
      <c r="S20" s="1"/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</row>
    <row r="22" spans="1:245">
      <c r="A22" s="2">
        <v>52</v>
      </c>
      <c r="B22" s="2">
        <f t="shared" ref="B22:G22" si="7">B162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02-01</v>
      </c>
      <c r="G22" s="2" t="str">
        <f t="shared" si="7"/>
        <v>газопровод низкого давления</v>
      </c>
      <c r="H22" s="2"/>
      <c r="I22" s="2"/>
      <c r="J22" s="2"/>
      <c r="K22" s="2"/>
      <c r="L22" s="2"/>
      <c r="M22" s="2"/>
      <c r="N22" s="2"/>
      <c r="O22" s="2">
        <f t="shared" ref="O22:AT22" si="8">O162</f>
        <v>748206.44</v>
      </c>
      <c r="P22" s="2">
        <f t="shared" si="8"/>
        <v>391061.86</v>
      </c>
      <c r="Q22" s="2">
        <f t="shared" si="8"/>
        <v>198709.91</v>
      </c>
      <c r="R22" s="2">
        <f t="shared" si="8"/>
        <v>49449.65</v>
      </c>
      <c r="S22" s="2">
        <f t="shared" si="8"/>
        <v>158434.67000000001</v>
      </c>
      <c r="T22" s="2">
        <f t="shared" si="8"/>
        <v>0</v>
      </c>
      <c r="U22" s="2">
        <f t="shared" si="8"/>
        <v>1121.8770729000007</v>
      </c>
      <c r="V22" s="2">
        <f t="shared" si="8"/>
        <v>269.15461600000003</v>
      </c>
      <c r="W22" s="2">
        <f t="shared" si="8"/>
        <v>0</v>
      </c>
      <c r="X22" s="2">
        <f t="shared" si="8"/>
        <v>210665.58</v>
      </c>
      <c r="Y22" s="2">
        <f t="shared" si="8"/>
        <v>123780.16</v>
      </c>
      <c r="Z22" s="2">
        <f t="shared" si="8"/>
        <v>0</v>
      </c>
      <c r="AA22" s="2">
        <f t="shared" si="8"/>
        <v>0</v>
      </c>
      <c r="AB22" s="2">
        <f t="shared" si="8"/>
        <v>748206.44</v>
      </c>
      <c r="AC22" s="2">
        <f t="shared" si="8"/>
        <v>391061.86</v>
      </c>
      <c r="AD22" s="2">
        <f t="shared" si="8"/>
        <v>198709.91</v>
      </c>
      <c r="AE22" s="2">
        <f t="shared" si="8"/>
        <v>49449.65</v>
      </c>
      <c r="AF22" s="2">
        <f t="shared" si="8"/>
        <v>158434.67000000001</v>
      </c>
      <c r="AG22" s="2">
        <f t="shared" si="8"/>
        <v>0</v>
      </c>
      <c r="AH22" s="2">
        <f t="shared" si="8"/>
        <v>1121.8770729000007</v>
      </c>
      <c r="AI22" s="2">
        <f t="shared" si="8"/>
        <v>269.15461600000003</v>
      </c>
      <c r="AJ22" s="2">
        <f t="shared" si="8"/>
        <v>0</v>
      </c>
      <c r="AK22" s="2">
        <f t="shared" si="8"/>
        <v>210665.58</v>
      </c>
      <c r="AL22" s="2">
        <f t="shared" si="8"/>
        <v>123780.16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1082652.18</v>
      </c>
      <c r="AS22" s="2">
        <f t="shared" si="8"/>
        <v>1010883.49</v>
      </c>
      <c r="AT22" s="2">
        <f t="shared" si="8"/>
        <v>71768.69</v>
      </c>
      <c r="AU22" s="2">
        <f t="shared" ref="AU22:BZ22" si="9">AU162</f>
        <v>0</v>
      </c>
      <c r="AV22" s="2">
        <f t="shared" si="9"/>
        <v>391061.86</v>
      </c>
      <c r="AW22" s="2">
        <f t="shared" si="9"/>
        <v>391061.86</v>
      </c>
      <c r="AX22" s="2">
        <f t="shared" si="9"/>
        <v>0</v>
      </c>
      <c r="AY22" s="2">
        <f t="shared" si="9"/>
        <v>391061.86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CA162</f>
        <v>1082652.18</v>
      </c>
      <c r="CB22" s="2">
        <f t="shared" si="10"/>
        <v>1010883.49</v>
      </c>
      <c r="CC22" s="2">
        <f t="shared" si="10"/>
        <v>71768.69</v>
      </c>
      <c r="CD22" s="2">
        <f t="shared" si="10"/>
        <v>0</v>
      </c>
      <c r="CE22" s="2">
        <f t="shared" si="10"/>
        <v>391061.86</v>
      </c>
      <c r="CF22" s="2">
        <f t="shared" si="10"/>
        <v>391061.86</v>
      </c>
      <c r="CG22" s="2">
        <f t="shared" si="10"/>
        <v>0</v>
      </c>
      <c r="CH22" s="2">
        <f t="shared" si="10"/>
        <v>391061.86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DG162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EM162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FS162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ROW(SmtRes!A1)</f>
        <v>1</v>
      </c>
      <c r="D24">
        <f>ROW(EtalonRes!A1)</f>
        <v>1</v>
      </c>
      <c r="E24" t="s">
        <v>14</v>
      </c>
      <c r="F24" t="s">
        <v>15</v>
      </c>
      <c r="G24" t="s">
        <v>16</v>
      </c>
      <c r="H24" t="s">
        <v>17</v>
      </c>
      <c r="I24">
        <f>ROUND(0.5*12/100,9)</f>
        <v>0.06</v>
      </c>
      <c r="J24">
        <v>0</v>
      </c>
      <c r="O24">
        <f t="shared" ref="O24:O55" si="14">ROUND(CP24,2)</f>
        <v>1187.9100000000001</v>
      </c>
      <c r="P24">
        <f t="shared" ref="P24:P55" si="15">ROUND(CQ24*I24,2)</f>
        <v>0</v>
      </c>
      <c r="Q24">
        <f t="shared" ref="Q24:Q55" si="16">ROUND(CR24*I24,2)</f>
        <v>0</v>
      </c>
      <c r="R24">
        <f t="shared" ref="R24:R55" si="17">ROUND(CS24*I24,2)</f>
        <v>0</v>
      </c>
      <c r="S24">
        <f t="shared" ref="S24:S55" si="18">ROUND(CT24*I24,2)</f>
        <v>1187.9100000000001</v>
      </c>
      <c r="T24">
        <f t="shared" ref="T24:T55" si="19">ROUND(CU24*I24,2)</f>
        <v>0</v>
      </c>
      <c r="U24">
        <f t="shared" ref="U24:U55" si="20">CV24*I24</f>
        <v>9.24</v>
      </c>
      <c r="V24">
        <f t="shared" ref="V24:V55" si="21">CW24*I24</f>
        <v>0</v>
      </c>
      <c r="W24">
        <f t="shared" ref="W24:W55" si="22">ROUND(CX24*I24,2)</f>
        <v>0</v>
      </c>
      <c r="X24">
        <f t="shared" ref="X24:X55" si="23">ROUND(CY24,2)</f>
        <v>950.33</v>
      </c>
      <c r="Y24">
        <f t="shared" ref="Y24:Y55" si="24">ROUND(CZ24,2)</f>
        <v>534.55999999999995</v>
      </c>
      <c r="AA24">
        <v>43686536</v>
      </c>
      <c r="AB24">
        <f t="shared" ref="AB24:AB55" si="25">ROUND((AC24+AD24+AF24),0)</f>
        <v>1123</v>
      </c>
      <c r="AC24">
        <f t="shared" ref="AC24:AC52" si="26">ROUND((ES24),0)</f>
        <v>0</v>
      </c>
      <c r="AD24">
        <f t="shared" ref="AD24:AD52" si="27">ROUND((((ET24)-(EU24))+AE24),0)</f>
        <v>0</v>
      </c>
      <c r="AE24">
        <f t="shared" ref="AE24:AE52" si="28">ROUND((EU24),0)</f>
        <v>0</v>
      </c>
      <c r="AF24">
        <f t="shared" ref="AF24:AF52" si="29">ROUND((EV24),0)</f>
        <v>1123</v>
      </c>
      <c r="AG24">
        <f t="shared" ref="AG24:AG55" si="30">ROUND((AP24),0)</f>
        <v>0</v>
      </c>
      <c r="AH24">
        <f t="shared" ref="AH24:AH52" si="31">(EW24)</f>
        <v>154</v>
      </c>
      <c r="AI24">
        <f t="shared" ref="AI24:AI52" si="32">(EX24)</f>
        <v>0</v>
      </c>
      <c r="AJ24">
        <f t="shared" ref="AJ24:AJ55" si="33">(AS24)</f>
        <v>0</v>
      </c>
      <c r="AK24">
        <v>1122.6600000000001</v>
      </c>
      <c r="AL24">
        <v>0</v>
      </c>
      <c r="AM24">
        <v>0</v>
      </c>
      <c r="AN24">
        <v>0</v>
      </c>
      <c r="AO24">
        <v>1122.6600000000001</v>
      </c>
      <c r="AP24">
        <v>0</v>
      </c>
      <c r="AQ24">
        <v>154</v>
      </c>
      <c r="AR24">
        <v>0</v>
      </c>
      <c r="AS24">
        <v>0</v>
      </c>
      <c r="AT24">
        <v>80</v>
      </c>
      <c r="AU24">
        <v>45</v>
      </c>
      <c r="AV24">
        <v>1</v>
      </c>
      <c r="AW24">
        <v>1</v>
      </c>
      <c r="AZ24">
        <v>1</v>
      </c>
      <c r="BA24">
        <v>17.63</v>
      </c>
      <c r="BB24">
        <v>1</v>
      </c>
      <c r="BC24">
        <v>1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1</v>
      </c>
      <c r="BJ24" t="s">
        <v>18</v>
      </c>
      <c r="BM24">
        <v>1003</v>
      </c>
      <c r="BN24">
        <v>0</v>
      </c>
      <c r="BO24" t="s">
        <v>15</v>
      </c>
      <c r="BP24">
        <v>1</v>
      </c>
      <c r="BQ24">
        <v>2</v>
      </c>
      <c r="BR24">
        <v>0</v>
      </c>
      <c r="BS24">
        <v>17.63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80</v>
      </c>
      <c r="CA24">
        <v>45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55" si="34">(P24+Q24+S24)</f>
        <v>1187.9100000000001</v>
      </c>
      <c r="CQ24">
        <f t="shared" ref="CQ24:CQ55" si="35">AC24*BC24</f>
        <v>0</v>
      </c>
      <c r="CR24">
        <f t="shared" ref="CR24:CR55" si="36">AD24*BB24</f>
        <v>0</v>
      </c>
      <c r="CS24">
        <f t="shared" ref="CS24:CS55" si="37">AE24*BS24</f>
        <v>0</v>
      </c>
      <c r="CT24">
        <f t="shared" ref="CT24:CT55" si="38">AF24*BA24</f>
        <v>19798.489999999998</v>
      </c>
      <c r="CU24">
        <f t="shared" ref="CU24:CU55" si="39">AG24</f>
        <v>0</v>
      </c>
      <c r="CV24">
        <f t="shared" ref="CV24:CV55" si="40">AH24</f>
        <v>154</v>
      </c>
      <c r="CW24">
        <f t="shared" ref="CW24:CW55" si="41">AI24</f>
        <v>0</v>
      </c>
      <c r="CX24">
        <f t="shared" ref="CX24:CX55" si="42">AJ24</f>
        <v>0</v>
      </c>
      <c r="CY24">
        <f t="shared" ref="CY24:CY55" si="43">(((S24+R24)*AT24)/100)</f>
        <v>950.32799999999997</v>
      </c>
      <c r="CZ24">
        <f t="shared" ref="CZ24:CZ55" si="44">(((S24+R24)*AU24)/100)</f>
        <v>534.55950000000007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17</v>
      </c>
      <c r="DW24" t="s">
        <v>17</v>
      </c>
      <c r="DX24">
        <v>1</v>
      </c>
      <c r="EE24">
        <v>42165625</v>
      </c>
      <c r="EF24">
        <v>2</v>
      </c>
      <c r="EG24" t="s">
        <v>19</v>
      </c>
      <c r="EH24">
        <v>0</v>
      </c>
      <c r="EI24" t="s">
        <v>3</v>
      </c>
      <c r="EJ24">
        <v>1</v>
      </c>
      <c r="EK24">
        <v>1003</v>
      </c>
      <c r="EL24" t="s">
        <v>20</v>
      </c>
      <c r="EM24" t="s">
        <v>21</v>
      </c>
      <c r="EO24" t="s">
        <v>3</v>
      </c>
      <c r="EQ24">
        <v>131072</v>
      </c>
      <c r="ER24">
        <v>1122.6600000000001</v>
      </c>
      <c r="ES24">
        <v>0</v>
      </c>
      <c r="ET24">
        <v>0</v>
      </c>
      <c r="EU24">
        <v>0</v>
      </c>
      <c r="EV24">
        <v>1122.6600000000001</v>
      </c>
      <c r="EW24">
        <v>154</v>
      </c>
      <c r="EX24">
        <v>0</v>
      </c>
      <c r="EY24">
        <v>0</v>
      </c>
      <c r="FQ24">
        <v>0</v>
      </c>
      <c r="FR24">
        <f t="shared" ref="FR24:FR55" si="45">ROUND(IF(AND(BH24=3,BI24=3),P24,0),2)</f>
        <v>0</v>
      </c>
      <c r="FS24">
        <v>0</v>
      </c>
      <c r="FX24">
        <v>80</v>
      </c>
      <c r="FY24">
        <v>45</v>
      </c>
      <c r="GA24" t="s">
        <v>3</v>
      </c>
      <c r="GD24">
        <v>1</v>
      </c>
      <c r="GF24">
        <v>893558435</v>
      </c>
      <c r="GG24">
        <v>2</v>
      </c>
      <c r="GH24">
        <v>1</v>
      </c>
      <c r="GI24">
        <v>2</v>
      </c>
      <c r="GJ24">
        <v>0</v>
      </c>
      <c r="GK24">
        <v>0</v>
      </c>
      <c r="GL24">
        <f t="shared" ref="GL24:GL55" si="46">ROUND(IF(AND(BH24=3,BI24=3,FS24&lt;&gt;0),P24,0),2)</f>
        <v>0</v>
      </c>
      <c r="GM24">
        <f t="shared" ref="GM24:GM55" si="47">ROUND(O24+X24+Y24,2)+GX24</f>
        <v>2672.8</v>
      </c>
      <c r="GN24">
        <f t="shared" ref="GN24:GN55" si="48">IF(OR(BI24=0,BI24=1),ROUND(O24+X24+Y24,2),0)</f>
        <v>2672.8</v>
      </c>
      <c r="GO24">
        <f t="shared" ref="GO24:GO55" si="49">IF(BI24=2,ROUND(O24+X24+Y24,2),0)</f>
        <v>0</v>
      </c>
      <c r="GP24">
        <f t="shared" ref="GP24:GP55" si="50">IF(BI24=4,ROUND(O24+X24+Y24,2)+GX24,0)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55" si="51">ROUND((GT24),0)</f>
        <v>0</v>
      </c>
      <c r="GW24">
        <v>1</v>
      </c>
      <c r="GX24">
        <f t="shared" ref="GX24:GX55" si="52">ROUND(HC24*I24,2)</f>
        <v>0</v>
      </c>
      <c r="HA24">
        <v>0</v>
      </c>
      <c r="HB24">
        <v>0</v>
      </c>
      <c r="HC24">
        <f t="shared" ref="HC24:HC55" si="53">GV24*GW24</f>
        <v>0</v>
      </c>
      <c r="IK24">
        <v>0</v>
      </c>
    </row>
    <row r="25" spans="1:245">
      <c r="A25">
        <v>17</v>
      </c>
      <c r="B25">
        <v>1</v>
      </c>
      <c r="C25">
        <f>ROW(SmtRes!A2)</f>
        <v>2</v>
      </c>
      <c r="D25">
        <f>ROW(EtalonRes!A2)</f>
        <v>2</v>
      </c>
      <c r="E25" t="s">
        <v>22</v>
      </c>
      <c r="F25" t="s">
        <v>23</v>
      </c>
      <c r="G25" t="s">
        <v>24</v>
      </c>
      <c r="H25" t="s">
        <v>17</v>
      </c>
      <c r="I25">
        <v>0.06</v>
      </c>
      <c r="J25">
        <v>0</v>
      </c>
      <c r="O25">
        <f t="shared" si="14"/>
        <v>720.36</v>
      </c>
      <c r="P25">
        <f t="shared" si="15"/>
        <v>0</v>
      </c>
      <c r="Q25">
        <f t="shared" si="16"/>
        <v>0</v>
      </c>
      <c r="R25">
        <f t="shared" si="17"/>
        <v>0</v>
      </c>
      <c r="S25">
        <f t="shared" si="18"/>
        <v>720.36</v>
      </c>
      <c r="T25">
        <f t="shared" si="19"/>
        <v>0</v>
      </c>
      <c r="U25">
        <f t="shared" si="20"/>
        <v>5.8319999999999999</v>
      </c>
      <c r="V25">
        <f t="shared" si="21"/>
        <v>0</v>
      </c>
      <c r="W25">
        <f t="shared" si="22"/>
        <v>0</v>
      </c>
      <c r="X25">
        <f t="shared" si="23"/>
        <v>576.29</v>
      </c>
      <c r="Y25">
        <f t="shared" si="24"/>
        <v>324.16000000000003</v>
      </c>
      <c r="AA25">
        <v>43686536</v>
      </c>
      <c r="AB25">
        <f t="shared" si="25"/>
        <v>681</v>
      </c>
      <c r="AC25">
        <f t="shared" si="26"/>
        <v>0</v>
      </c>
      <c r="AD25">
        <f t="shared" si="27"/>
        <v>0</v>
      </c>
      <c r="AE25">
        <f t="shared" si="28"/>
        <v>0</v>
      </c>
      <c r="AF25">
        <f t="shared" si="29"/>
        <v>681</v>
      </c>
      <c r="AG25">
        <f t="shared" si="30"/>
        <v>0</v>
      </c>
      <c r="AH25">
        <f t="shared" si="31"/>
        <v>97.2</v>
      </c>
      <c r="AI25">
        <f t="shared" si="32"/>
        <v>0</v>
      </c>
      <c r="AJ25">
        <f t="shared" si="33"/>
        <v>0</v>
      </c>
      <c r="AK25">
        <v>681.37</v>
      </c>
      <c r="AL25">
        <v>0</v>
      </c>
      <c r="AM25">
        <v>0</v>
      </c>
      <c r="AN25">
        <v>0</v>
      </c>
      <c r="AO25">
        <v>681.37</v>
      </c>
      <c r="AP25">
        <v>0</v>
      </c>
      <c r="AQ25">
        <v>97.2</v>
      </c>
      <c r="AR25">
        <v>0</v>
      </c>
      <c r="AS25">
        <v>0</v>
      </c>
      <c r="AT25">
        <v>80</v>
      </c>
      <c r="AU25">
        <v>45</v>
      </c>
      <c r="AV25">
        <v>1</v>
      </c>
      <c r="AW25">
        <v>1</v>
      </c>
      <c r="AZ25">
        <v>1</v>
      </c>
      <c r="BA25">
        <v>17.63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0</v>
      </c>
      <c r="BI25">
        <v>1</v>
      </c>
      <c r="BJ25" t="s">
        <v>25</v>
      </c>
      <c r="BM25">
        <v>1003</v>
      </c>
      <c r="BN25">
        <v>0</v>
      </c>
      <c r="BO25" t="s">
        <v>23</v>
      </c>
      <c r="BP25">
        <v>1</v>
      </c>
      <c r="BQ25">
        <v>2</v>
      </c>
      <c r="BR25">
        <v>0</v>
      </c>
      <c r="BS25">
        <v>17.63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80</v>
      </c>
      <c r="CA25">
        <v>45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34"/>
        <v>720.36</v>
      </c>
      <c r="CQ25">
        <f t="shared" si="35"/>
        <v>0</v>
      </c>
      <c r="CR25">
        <f t="shared" si="36"/>
        <v>0</v>
      </c>
      <c r="CS25">
        <f t="shared" si="37"/>
        <v>0</v>
      </c>
      <c r="CT25">
        <f t="shared" si="38"/>
        <v>12006.029999999999</v>
      </c>
      <c r="CU25">
        <f t="shared" si="39"/>
        <v>0</v>
      </c>
      <c r="CV25">
        <f t="shared" si="40"/>
        <v>97.2</v>
      </c>
      <c r="CW25">
        <f t="shared" si="41"/>
        <v>0</v>
      </c>
      <c r="CX25">
        <f t="shared" si="42"/>
        <v>0</v>
      </c>
      <c r="CY25">
        <f t="shared" si="43"/>
        <v>576.28800000000001</v>
      </c>
      <c r="CZ25">
        <f t="shared" si="44"/>
        <v>324.16200000000003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1013</v>
      </c>
      <c r="DV25" t="s">
        <v>17</v>
      </c>
      <c r="DW25" t="s">
        <v>17</v>
      </c>
      <c r="DX25">
        <v>1</v>
      </c>
      <c r="EE25">
        <v>42165625</v>
      </c>
      <c r="EF25">
        <v>2</v>
      </c>
      <c r="EG25" t="s">
        <v>19</v>
      </c>
      <c r="EH25">
        <v>0</v>
      </c>
      <c r="EI25" t="s">
        <v>3</v>
      </c>
      <c r="EJ25">
        <v>1</v>
      </c>
      <c r="EK25">
        <v>1003</v>
      </c>
      <c r="EL25" t="s">
        <v>20</v>
      </c>
      <c r="EM25" t="s">
        <v>21</v>
      </c>
      <c r="EO25" t="s">
        <v>3</v>
      </c>
      <c r="EQ25">
        <v>131072</v>
      </c>
      <c r="ER25">
        <v>681.37</v>
      </c>
      <c r="ES25">
        <v>0</v>
      </c>
      <c r="ET25">
        <v>0</v>
      </c>
      <c r="EU25">
        <v>0</v>
      </c>
      <c r="EV25">
        <v>681.37</v>
      </c>
      <c r="EW25">
        <v>97.2</v>
      </c>
      <c r="EX25">
        <v>0</v>
      </c>
      <c r="EY25">
        <v>0</v>
      </c>
      <c r="FQ25">
        <v>0</v>
      </c>
      <c r="FR25">
        <f t="shared" si="45"/>
        <v>0</v>
      </c>
      <c r="FS25">
        <v>0</v>
      </c>
      <c r="FX25">
        <v>80</v>
      </c>
      <c r="FY25">
        <v>45</v>
      </c>
      <c r="GA25" t="s">
        <v>3</v>
      </c>
      <c r="GD25">
        <v>1</v>
      </c>
      <c r="GF25">
        <v>-570049592</v>
      </c>
      <c r="GG25">
        <v>2</v>
      </c>
      <c r="GH25">
        <v>1</v>
      </c>
      <c r="GI25">
        <v>2</v>
      </c>
      <c r="GJ25">
        <v>0</v>
      </c>
      <c r="GK25">
        <v>0</v>
      </c>
      <c r="GL25">
        <f t="shared" si="46"/>
        <v>0</v>
      </c>
      <c r="GM25">
        <f t="shared" si="47"/>
        <v>1620.81</v>
      </c>
      <c r="GN25">
        <f t="shared" si="48"/>
        <v>1620.81</v>
      </c>
      <c r="GO25">
        <f t="shared" si="49"/>
        <v>0</v>
      </c>
      <c r="GP25">
        <f t="shared" si="50"/>
        <v>0</v>
      </c>
      <c r="GR25">
        <v>0</v>
      </c>
      <c r="GS25">
        <v>3</v>
      </c>
      <c r="GT25">
        <v>0</v>
      </c>
      <c r="GU25" t="s">
        <v>3</v>
      </c>
      <c r="GV25">
        <f t="shared" si="51"/>
        <v>0</v>
      </c>
      <c r="GW25">
        <v>1</v>
      </c>
      <c r="GX25">
        <f t="shared" si="52"/>
        <v>0</v>
      </c>
      <c r="HA25">
        <v>0</v>
      </c>
      <c r="HB25">
        <v>0</v>
      </c>
      <c r="HC25">
        <f t="shared" si="53"/>
        <v>0</v>
      </c>
      <c r="IK25">
        <v>0</v>
      </c>
    </row>
    <row r="26" spans="1:245">
      <c r="A26">
        <v>17</v>
      </c>
      <c r="B26">
        <v>1</v>
      </c>
      <c r="C26">
        <f>ROW(SmtRes!A4)</f>
        <v>4</v>
      </c>
      <c r="D26">
        <f>ROW(EtalonRes!A4)</f>
        <v>4</v>
      </c>
      <c r="E26" t="s">
        <v>26</v>
      </c>
      <c r="F26" t="s">
        <v>27</v>
      </c>
      <c r="G26" t="s">
        <v>28</v>
      </c>
      <c r="H26" t="s">
        <v>29</v>
      </c>
      <c r="I26">
        <f>ROUND(3.312+0.55-0.0938,9)</f>
        <v>3.7682000000000002</v>
      </c>
      <c r="J26">
        <v>0</v>
      </c>
      <c r="O26">
        <f t="shared" si="14"/>
        <v>98401.27</v>
      </c>
      <c r="P26">
        <f t="shared" si="15"/>
        <v>0</v>
      </c>
      <c r="Q26">
        <f t="shared" si="16"/>
        <v>98401.27</v>
      </c>
      <c r="R26">
        <f t="shared" si="17"/>
        <v>22454.48</v>
      </c>
      <c r="S26">
        <f t="shared" si="18"/>
        <v>0</v>
      </c>
      <c r="T26">
        <f t="shared" si="19"/>
        <v>0</v>
      </c>
      <c r="U26">
        <f t="shared" si="20"/>
        <v>0</v>
      </c>
      <c r="V26">
        <f t="shared" si="21"/>
        <v>105.32119</v>
      </c>
      <c r="W26">
        <f t="shared" si="22"/>
        <v>0</v>
      </c>
      <c r="X26">
        <f t="shared" si="23"/>
        <v>21331.759999999998</v>
      </c>
      <c r="Y26">
        <f t="shared" si="24"/>
        <v>11227.24</v>
      </c>
      <c r="AA26">
        <v>43686536</v>
      </c>
      <c r="AB26">
        <f t="shared" si="25"/>
        <v>4295</v>
      </c>
      <c r="AC26">
        <f t="shared" si="26"/>
        <v>0</v>
      </c>
      <c r="AD26">
        <f t="shared" si="27"/>
        <v>4295</v>
      </c>
      <c r="AE26">
        <f t="shared" si="28"/>
        <v>338</v>
      </c>
      <c r="AF26">
        <f t="shared" si="29"/>
        <v>0</v>
      </c>
      <c r="AG26">
        <f t="shared" si="30"/>
        <v>0</v>
      </c>
      <c r="AH26">
        <f t="shared" si="31"/>
        <v>0</v>
      </c>
      <c r="AI26">
        <f t="shared" si="32"/>
        <v>27.95</v>
      </c>
      <c r="AJ26">
        <f t="shared" si="33"/>
        <v>0</v>
      </c>
      <c r="AK26">
        <v>4295.3599999999997</v>
      </c>
      <c r="AL26">
        <v>0</v>
      </c>
      <c r="AM26">
        <v>4295.3599999999997</v>
      </c>
      <c r="AN26">
        <v>338.2</v>
      </c>
      <c r="AO26">
        <v>0</v>
      </c>
      <c r="AP26">
        <v>0</v>
      </c>
      <c r="AQ26">
        <v>0</v>
      </c>
      <c r="AR26">
        <v>27.95</v>
      </c>
      <c r="AS26">
        <v>0</v>
      </c>
      <c r="AT26">
        <v>95</v>
      </c>
      <c r="AU26">
        <v>50</v>
      </c>
      <c r="AV26">
        <v>1</v>
      </c>
      <c r="AW26">
        <v>1</v>
      </c>
      <c r="AZ26">
        <v>1</v>
      </c>
      <c r="BA26">
        <v>17.63</v>
      </c>
      <c r="BB26">
        <v>6.08</v>
      </c>
      <c r="BC26">
        <v>1</v>
      </c>
      <c r="BD26" t="s">
        <v>3</v>
      </c>
      <c r="BE26" t="s">
        <v>3</v>
      </c>
      <c r="BF26" t="s">
        <v>3</v>
      </c>
      <c r="BG26" t="s">
        <v>3</v>
      </c>
      <c r="BH26">
        <v>0</v>
      </c>
      <c r="BI26">
        <v>1</v>
      </c>
      <c r="BJ26" t="s">
        <v>30</v>
      </c>
      <c r="BM26">
        <v>1001</v>
      </c>
      <c r="BN26">
        <v>0</v>
      </c>
      <c r="BO26" t="s">
        <v>27</v>
      </c>
      <c r="BP26">
        <v>1</v>
      </c>
      <c r="BQ26">
        <v>2</v>
      </c>
      <c r="BR26">
        <v>0</v>
      </c>
      <c r="BS26">
        <v>17.63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95</v>
      </c>
      <c r="CA26">
        <v>50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4"/>
        <v>98401.27</v>
      </c>
      <c r="CQ26">
        <f t="shared" si="35"/>
        <v>0</v>
      </c>
      <c r="CR26">
        <f t="shared" si="36"/>
        <v>26113.599999999999</v>
      </c>
      <c r="CS26">
        <f t="shared" si="37"/>
        <v>5958.94</v>
      </c>
      <c r="CT26">
        <f t="shared" si="38"/>
        <v>0</v>
      </c>
      <c r="CU26">
        <f t="shared" si="39"/>
        <v>0</v>
      </c>
      <c r="CV26">
        <f t="shared" si="40"/>
        <v>0</v>
      </c>
      <c r="CW26">
        <f t="shared" si="41"/>
        <v>27.95</v>
      </c>
      <c r="CX26">
        <f t="shared" si="42"/>
        <v>0</v>
      </c>
      <c r="CY26">
        <f t="shared" si="43"/>
        <v>21331.756000000001</v>
      </c>
      <c r="CZ26">
        <f t="shared" si="44"/>
        <v>11227.24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1007</v>
      </c>
      <c r="DV26" t="s">
        <v>29</v>
      </c>
      <c r="DW26" t="s">
        <v>29</v>
      </c>
      <c r="DX26">
        <v>1000</v>
      </c>
      <c r="EE26">
        <v>42165623</v>
      </c>
      <c r="EF26">
        <v>2</v>
      </c>
      <c r="EG26" t="s">
        <v>19</v>
      </c>
      <c r="EH26">
        <v>0</v>
      </c>
      <c r="EI26" t="s">
        <v>3</v>
      </c>
      <c r="EJ26">
        <v>1</v>
      </c>
      <c r="EK26">
        <v>1001</v>
      </c>
      <c r="EL26" t="s">
        <v>31</v>
      </c>
      <c r="EM26" t="s">
        <v>21</v>
      </c>
      <c r="EO26" t="s">
        <v>3</v>
      </c>
      <c r="EQ26">
        <v>131072</v>
      </c>
      <c r="ER26">
        <v>4295.3599999999997</v>
      </c>
      <c r="ES26">
        <v>0</v>
      </c>
      <c r="ET26">
        <v>4295.3599999999997</v>
      </c>
      <c r="EU26">
        <v>338.2</v>
      </c>
      <c r="EV26">
        <v>0</v>
      </c>
      <c r="EW26">
        <v>0</v>
      </c>
      <c r="EX26">
        <v>27.95</v>
      </c>
      <c r="EY26">
        <v>0</v>
      </c>
      <c r="FQ26">
        <v>0</v>
      </c>
      <c r="FR26">
        <f t="shared" si="45"/>
        <v>0</v>
      </c>
      <c r="FS26">
        <v>0</v>
      </c>
      <c r="FX26">
        <v>95</v>
      </c>
      <c r="FY26">
        <v>50</v>
      </c>
      <c r="GA26" t="s">
        <v>3</v>
      </c>
      <c r="GD26">
        <v>1</v>
      </c>
      <c r="GF26">
        <v>920652745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46"/>
        <v>0</v>
      </c>
      <c r="GM26">
        <f t="shared" si="47"/>
        <v>130960.27</v>
      </c>
      <c r="GN26">
        <f t="shared" si="48"/>
        <v>130960.27</v>
      </c>
      <c r="GO26">
        <f t="shared" si="49"/>
        <v>0</v>
      </c>
      <c r="GP26">
        <f t="shared" si="50"/>
        <v>0</v>
      </c>
      <c r="GR26">
        <v>0</v>
      </c>
      <c r="GS26">
        <v>3</v>
      </c>
      <c r="GT26">
        <v>0</v>
      </c>
      <c r="GU26" t="s">
        <v>3</v>
      </c>
      <c r="GV26">
        <f t="shared" si="51"/>
        <v>0</v>
      </c>
      <c r="GW26">
        <v>1</v>
      </c>
      <c r="GX26">
        <f t="shared" si="52"/>
        <v>0</v>
      </c>
      <c r="HA26">
        <v>0</v>
      </c>
      <c r="HB26">
        <v>0</v>
      </c>
      <c r="HC26">
        <f t="shared" si="53"/>
        <v>0</v>
      </c>
      <c r="IK26">
        <v>0</v>
      </c>
    </row>
    <row r="27" spans="1:245">
      <c r="A27">
        <v>17</v>
      </c>
      <c r="B27">
        <v>1</v>
      </c>
      <c r="C27">
        <f>ROW(SmtRes!A5)</f>
        <v>5</v>
      </c>
      <c r="D27">
        <f>ROW(EtalonRes!A5)</f>
        <v>5</v>
      </c>
      <c r="E27" t="s">
        <v>32</v>
      </c>
      <c r="F27" t="s">
        <v>15</v>
      </c>
      <c r="G27" t="s">
        <v>33</v>
      </c>
      <c r="H27" t="s">
        <v>17</v>
      </c>
      <c r="I27">
        <f>ROUND((1133*0.71+203*0.66)*0.1/100,9)</f>
        <v>0.93840999999999997</v>
      </c>
      <c r="J27">
        <v>0</v>
      </c>
      <c r="O27">
        <f t="shared" si="14"/>
        <v>18579.099999999999</v>
      </c>
      <c r="P27">
        <f t="shared" si="15"/>
        <v>0</v>
      </c>
      <c r="Q27">
        <f t="shared" si="16"/>
        <v>0</v>
      </c>
      <c r="R27">
        <f t="shared" si="17"/>
        <v>0</v>
      </c>
      <c r="S27">
        <f t="shared" si="18"/>
        <v>18579.099999999999</v>
      </c>
      <c r="T27">
        <f t="shared" si="19"/>
        <v>0</v>
      </c>
      <c r="U27">
        <f t="shared" si="20"/>
        <v>144.51514</v>
      </c>
      <c r="V27">
        <f t="shared" si="21"/>
        <v>0</v>
      </c>
      <c r="W27">
        <f t="shared" si="22"/>
        <v>0</v>
      </c>
      <c r="X27">
        <f t="shared" si="23"/>
        <v>14863.28</v>
      </c>
      <c r="Y27">
        <f t="shared" si="24"/>
        <v>8360.6</v>
      </c>
      <c r="AA27">
        <v>43686536</v>
      </c>
      <c r="AB27">
        <f t="shared" si="25"/>
        <v>1123</v>
      </c>
      <c r="AC27">
        <f t="shared" si="26"/>
        <v>0</v>
      </c>
      <c r="AD27">
        <f t="shared" si="27"/>
        <v>0</v>
      </c>
      <c r="AE27">
        <f t="shared" si="28"/>
        <v>0</v>
      </c>
      <c r="AF27">
        <f t="shared" si="29"/>
        <v>1123</v>
      </c>
      <c r="AG27">
        <f t="shared" si="30"/>
        <v>0</v>
      </c>
      <c r="AH27">
        <f t="shared" si="31"/>
        <v>154</v>
      </c>
      <c r="AI27">
        <f t="shared" si="32"/>
        <v>0</v>
      </c>
      <c r="AJ27">
        <f t="shared" si="33"/>
        <v>0</v>
      </c>
      <c r="AK27">
        <v>1122.6600000000001</v>
      </c>
      <c r="AL27">
        <v>0</v>
      </c>
      <c r="AM27">
        <v>0</v>
      </c>
      <c r="AN27">
        <v>0</v>
      </c>
      <c r="AO27">
        <v>1122.6600000000001</v>
      </c>
      <c r="AP27">
        <v>0</v>
      </c>
      <c r="AQ27">
        <v>154</v>
      </c>
      <c r="AR27">
        <v>0</v>
      </c>
      <c r="AS27">
        <v>0</v>
      </c>
      <c r="AT27">
        <v>80</v>
      </c>
      <c r="AU27">
        <v>45</v>
      </c>
      <c r="AV27">
        <v>1</v>
      </c>
      <c r="AW27">
        <v>1</v>
      </c>
      <c r="AZ27">
        <v>1</v>
      </c>
      <c r="BA27">
        <v>17.63</v>
      </c>
      <c r="BB27">
        <v>1</v>
      </c>
      <c r="BC27">
        <v>1</v>
      </c>
      <c r="BD27" t="s">
        <v>3</v>
      </c>
      <c r="BE27" t="s">
        <v>3</v>
      </c>
      <c r="BF27" t="s">
        <v>3</v>
      </c>
      <c r="BG27" t="s">
        <v>3</v>
      </c>
      <c r="BH27">
        <v>0</v>
      </c>
      <c r="BI27">
        <v>1</v>
      </c>
      <c r="BJ27" t="s">
        <v>18</v>
      </c>
      <c r="BM27">
        <v>1003</v>
      </c>
      <c r="BN27">
        <v>0</v>
      </c>
      <c r="BO27" t="s">
        <v>15</v>
      </c>
      <c r="BP27">
        <v>1</v>
      </c>
      <c r="BQ27">
        <v>2</v>
      </c>
      <c r="BR27">
        <v>0</v>
      </c>
      <c r="BS27">
        <v>17.63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80</v>
      </c>
      <c r="CA27">
        <v>45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34"/>
        <v>18579.099999999999</v>
      </c>
      <c r="CQ27">
        <f t="shared" si="35"/>
        <v>0</v>
      </c>
      <c r="CR27">
        <f t="shared" si="36"/>
        <v>0</v>
      </c>
      <c r="CS27">
        <f t="shared" si="37"/>
        <v>0</v>
      </c>
      <c r="CT27">
        <f t="shared" si="38"/>
        <v>19798.489999999998</v>
      </c>
      <c r="CU27">
        <f t="shared" si="39"/>
        <v>0</v>
      </c>
      <c r="CV27">
        <f t="shared" si="40"/>
        <v>154</v>
      </c>
      <c r="CW27">
        <f t="shared" si="41"/>
        <v>0</v>
      </c>
      <c r="CX27">
        <f t="shared" si="42"/>
        <v>0</v>
      </c>
      <c r="CY27">
        <f t="shared" si="43"/>
        <v>14863.28</v>
      </c>
      <c r="CZ27">
        <f t="shared" si="44"/>
        <v>8360.5949999999993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1013</v>
      </c>
      <c r="DV27" t="s">
        <v>17</v>
      </c>
      <c r="DW27" t="s">
        <v>17</v>
      </c>
      <c r="DX27">
        <v>1</v>
      </c>
      <c r="EE27">
        <v>42165625</v>
      </c>
      <c r="EF27">
        <v>2</v>
      </c>
      <c r="EG27" t="s">
        <v>19</v>
      </c>
      <c r="EH27">
        <v>0</v>
      </c>
      <c r="EI27" t="s">
        <v>3</v>
      </c>
      <c r="EJ27">
        <v>1</v>
      </c>
      <c r="EK27">
        <v>1003</v>
      </c>
      <c r="EL27" t="s">
        <v>20</v>
      </c>
      <c r="EM27" t="s">
        <v>21</v>
      </c>
      <c r="EO27" t="s">
        <v>3</v>
      </c>
      <c r="EQ27">
        <v>131072</v>
      </c>
      <c r="ER27">
        <v>1122.6600000000001</v>
      </c>
      <c r="ES27">
        <v>0</v>
      </c>
      <c r="ET27">
        <v>0</v>
      </c>
      <c r="EU27">
        <v>0</v>
      </c>
      <c r="EV27">
        <v>1122.6600000000001</v>
      </c>
      <c r="EW27">
        <v>154</v>
      </c>
      <c r="EX27">
        <v>0</v>
      </c>
      <c r="EY27">
        <v>0</v>
      </c>
      <c r="FQ27">
        <v>0</v>
      </c>
      <c r="FR27">
        <f t="shared" si="45"/>
        <v>0</v>
      </c>
      <c r="FS27">
        <v>0</v>
      </c>
      <c r="FX27">
        <v>80</v>
      </c>
      <c r="FY27">
        <v>45</v>
      </c>
      <c r="GA27" t="s">
        <v>3</v>
      </c>
      <c r="GD27">
        <v>1</v>
      </c>
      <c r="GF27">
        <v>1907499899</v>
      </c>
      <c r="GG27">
        <v>2</v>
      </c>
      <c r="GH27">
        <v>1</v>
      </c>
      <c r="GI27">
        <v>2</v>
      </c>
      <c r="GJ27">
        <v>0</v>
      </c>
      <c r="GK27">
        <v>0</v>
      </c>
      <c r="GL27">
        <f t="shared" si="46"/>
        <v>0</v>
      </c>
      <c r="GM27">
        <f t="shared" si="47"/>
        <v>41802.980000000003</v>
      </c>
      <c r="GN27">
        <f t="shared" si="48"/>
        <v>41802.980000000003</v>
      </c>
      <c r="GO27">
        <f t="shared" si="49"/>
        <v>0</v>
      </c>
      <c r="GP27">
        <f t="shared" si="50"/>
        <v>0</v>
      </c>
      <c r="GR27">
        <v>0</v>
      </c>
      <c r="GS27">
        <v>0</v>
      </c>
      <c r="GT27">
        <v>0</v>
      </c>
      <c r="GU27" t="s">
        <v>3</v>
      </c>
      <c r="GV27">
        <f t="shared" si="51"/>
        <v>0</v>
      </c>
      <c r="GW27">
        <v>1</v>
      </c>
      <c r="GX27">
        <f t="shared" si="52"/>
        <v>0</v>
      </c>
      <c r="HA27">
        <v>0</v>
      </c>
      <c r="HB27">
        <v>0</v>
      </c>
      <c r="HC27">
        <f t="shared" si="53"/>
        <v>0</v>
      </c>
      <c r="IK27">
        <v>0</v>
      </c>
    </row>
    <row r="28" spans="1:245">
      <c r="A28">
        <v>17</v>
      </c>
      <c r="B28">
        <v>1</v>
      </c>
      <c r="C28">
        <f>ROW(SmtRes!A9)</f>
        <v>9</v>
      </c>
      <c r="D28">
        <f>ROW(EtalonRes!A9)</f>
        <v>9</v>
      </c>
      <c r="E28" t="s">
        <v>34</v>
      </c>
      <c r="F28" t="s">
        <v>35</v>
      </c>
      <c r="G28" t="s">
        <v>1171</v>
      </c>
      <c r="H28" t="s">
        <v>37</v>
      </c>
      <c r="I28">
        <v>9.3800000000000008</v>
      </c>
      <c r="J28">
        <v>0</v>
      </c>
      <c r="O28">
        <f t="shared" si="14"/>
        <v>64763.65</v>
      </c>
      <c r="P28">
        <f t="shared" si="15"/>
        <v>49897.85</v>
      </c>
      <c r="Q28">
        <f t="shared" si="16"/>
        <v>1966.99</v>
      </c>
      <c r="R28">
        <f t="shared" si="17"/>
        <v>496.11</v>
      </c>
      <c r="S28">
        <f t="shared" si="18"/>
        <v>12898.81</v>
      </c>
      <c r="T28">
        <f t="shared" si="19"/>
        <v>0</v>
      </c>
      <c r="U28">
        <f t="shared" si="20"/>
        <v>95.676000000000002</v>
      </c>
      <c r="V28">
        <f t="shared" si="21"/>
        <v>3.2829999999999999</v>
      </c>
      <c r="W28">
        <f t="shared" si="22"/>
        <v>0</v>
      </c>
      <c r="X28">
        <f t="shared" si="23"/>
        <v>17413.400000000001</v>
      </c>
      <c r="Y28">
        <f t="shared" si="24"/>
        <v>11921.48</v>
      </c>
      <c r="AA28">
        <v>43686536</v>
      </c>
      <c r="AB28">
        <f t="shared" si="25"/>
        <v>823</v>
      </c>
      <c r="AC28">
        <f t="shared" si="26"/>
        <v>715</v>
      </c>
      <c r="AD28">
        <f t="shared" si="27"/>
        <v>30</v>
      </c>
      <c r="AE28">
        <f t="shared" si="28"/>
        <v>3</v>
      </c>
      <c r="AF28">
        <f t="shared" si="29"/>
        <v>78</v>
      </c>
      <c r="AG28">
        <f t="shared" si="30"/>
        <v>0</v>
      </c>
      <c r="AH28">
        <f t="shared" si="31"/>
        <v>10.199999999999999</v>
      </c>
      <c r="AI28">
        <f t="shared" si="32"/>
        <v>0.35</v>
      </c>
      <c r="AJ28">
        <f t="shared" si="33"/>
        <v>0</v>
      </c>
      <c r="AK28">
        <v>823.36</v>
      </c>
      <c r="AL28">
        <v>715</v>
      </c>
      <c r="AM28">
        <v>30.53</v>
      </c>
      <c r="AN28">
        <v>3.15</v>
      </c>
      <c r="AO28">
        <v>77.83</v>
      </c>
      <c r="AP28">
        <v>0</v>
      </c>
      <c r="AQ28">
        <v>10.199999999999999</v>
      </c>
      <c r="AR28">
        <v>0.35</v>
      </c>
      <c r="AS28">
        <v>0</v>
      </c>
      <c r="AT28">
        <v>130</v>
      </c>
      <c r="AU28">
        <v>89</v>
      </c>
      <c r="AV28">
        <v>1</v>
      </c>
      <c r="AW28">
        <v>1</v>
      </c>
      <c r="AZ28">
        <v>1</v>
      </c>
      <c r="BA28">
        <v>17.63</v>
      </c>
      <c r="BB28">
        <v>6.99</v>
      </c>
      <c r="BC28">
        <v>7.44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38</v>
      </c>
      <c r="BM28">
        <v>23001</v>
      </c>
      <c r="BN28">
        <v>0</v>
      </c>
      <c r="BO28" t="s">
        <v>35</v>
      </c>
      <c r="BP28">
        <v>1</v>
      </c>
      <c r="BQ28">
        <v>2</v>
      </c>
      <c r="BR28">
        <v>0</v>
      </c>
      <c r="BS28">
        <v>17.63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130</v>
      </c>
      <c r="CA28">
        <v>89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34"/>
        <v>64763.649999999994</v>
      </c>
      <c r="CQ28">
        <f t="shared" si="35"/>
        <v>5319.6</v>
      </c>
      <c r="CR28">
        <f t="shared" si="36"/>
        <v>209.70000000000002</v>
      </c>
      <c r="CS28">
        <f t="shared" si="37"/>
        <v>52.89</v>
      </c>
      <c r="CT28">
        <f t="shared" si="38"/>
        <v>1375.1399999999999</v>
      </c>
      <c r="CU28">
        <f t="shared" si="39"/>
        <v>0</v>
      </c>
      <c r="CV28">
        <f t="shared" si="40"/>
        <v>10.199999999999999</v>
      </c>
      <c r="CW28">
        <f t="shared" si="41"/>
        <v>0.35</v>
      </c>
      <c r="CX28">
        <f t="shared" si="42"/>
        <v>0</v>
      </c>
      <c r="CY28">
        <f t="shared" si="43"/>
        <v>17413.396000000001</v>
      </c>
      <c r="CZ28">
        <f t="shared" si="44"/>
        <v>11921.478800000001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37</v>
      </c>
      <c r="DW28" t="s">
        <v>37</v>
      </c>
      <c r="DX28">
        <v>1</v>
      </c>
      <c r="EE28">
        <v>42165683</v>
      </c>
      <c r="EF28">
        <v>2</v>
      </c>
      <c r="EG28" t="s">
        <v>19</v>
      </c>
      <c r="EH28">
        <v>0</v>
      </c>
      <c r="EI28" t="s">
        <v>3</v>
      </c>
      <c r="EJ28">
        <v>1</v>
      </c>
      <c r="EK28">
        <v>23001</v>
      </c>
      <c r="EL28" t="s">
        <v>39</v>
      </c>
      <c r="EM28" t="s">
        <v>40</v>
      </c>
      <c r="EO28" t="s">
        <v>3</v>
      </c>
      <c r="EQ28">
        <v>131072</v>
      </c>
      <c r="ER28">
        <v>823.36</v>
      </c>
      <c r="ES28">
        <v>715</v>
      </c>
      <c r="ET28">
        <v>30.53</v>
      </c>
      <c r="EU28">
        <v>3.15</v>
      </c>
      <c r="EV28">
        <v>77.83</v>
      </c>
      <c r="EW28">
        <v>10.199999999999999</v>
      </c>
      <c r="EX28">
        <v>0.35</v>
      </c>
      <c r="EY28">
        <v>0</v>
      </c>
      <c r="FQ28">
        <v>0</v>
      </c>
      <c r="FR28">
        <f t="shared" si="45"/>
        <v>0</v>
      </c>
      <c r="FS28">
        <v>0</v>
      </c>
      <c r="FX28">
        <v>130</v>
      </c>
      <c r="FY28">
        <v>89</v>
      </c>
      <c r="GA28" t="s">
        <v>3</v>
      </c>
      <c r="GD28">
        <v>1</v>
      </c>
      <c r="GF28">
        <v>618280458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si="46"/>
        <v>0</v>
      </c>
      <c r="GM28">
        <f t="shared" si="47"/>
        <v>94098.53</v>
      </c>
      <c r="GN28">
        <f t="shared" si="48"/>
        <v>94098.53</v>
      </c>
      <c r="GO28">
        <f t="shared" si="49"/>
        <v>0</v>
      </c>
      <c r="GP28">
        <f t="shared" si="50"/>
        <v>0</v>
      </c>
      <c r="GR28">
        <v>0</v>
      </c>
      <c r="GS28">
        <v>0</v>
      </c>
      <c r="GT28">
        <v>0</v>
      </c>
      <c r="GU28" t="s">
        <v>3</v>
      </c>
      <c r="GV28">
        <f t="shared" si="51"/>
        <v>0</v>
      </c>
      <c r="GW28">
        <v>1</v>
      </c>
      <c r="GX28">
        <f t="shared" si="52"/>
        <v>0</v>
      </c>
      <c r="HA28">
        <v>0</v>
      </c>
      <c r="HB28">
        <v>0</v>
      </c>
      <c r="HC28">
        <f t="shared" si="53"/>
        <v>0</v>
      </c>
      <c r="IK28">
        <v>0</v>
      </c>
    </row>
    <row r="29" spans="1:245">
      <c r="A29">
        <v>17</v>
      </c>
      <c r="B29">
        <v>1</v>
      </c>
      <c r="C29">
        <f>ROW(SmtRes!A10)</f>
        <v>10</v>
      </c>
      <c r="D29">
        <f>ROW(EtalonRes!A10)</f>
        <v>10</v>
      </c>
      <c r="E29" t="s">
        <v>41</v>
      </c>
      <c r="F29" t="s">
        <v>42</v>
      </c>
      <c r="G29" t="s">
        <v>43</v>
      </c>
      <c r="H29" t="s">
        <v>17</v>
      </c>
      <c r="I29">
        <f>ROUND(I28*0.2,9)</f>
        <v>1.8759999999999999</v>
      </c>
      <c r="J29">
        <v>0</v>
      </c>
      <c r="O29">
        <f t="shared" si="14"/>
        <v>20505.810000000001</v>
      </c>
      <c r="P29">
        <f t="shared" si="15"/>
        <v>0</v>
      </c>
      <c r="Q29">
        <f t="shared" si="16"/>
        <v>0</v>
      </c>
      <c r="R29">
        <f t="shared" si="17"/>
        <v>0</v>
      </c>
      <c r="S29">
        <f t="shared" si="18"/>
        <v>20505.810000000001</v>
      </c>
      <c r="T29">
        <f t="shared" si="19"/>
        <v>0</v>
      </c>
      <c r="U29">
        <f t="shared" si="20"/>
        <v>166.02599999999998</v>
      </c>
      <c r="V29">
        <f t="shared" si="21"/>
        <v>0</v>
      </c>
      <c r="W29">
        <f t="shared" si="22"/>
        <v>0</v>
      </c>
      <c r="X29">
        <f t="shared" si="23"/>
        <v>16404.650000000001</v>
      </c>
      <c r="Y29">
        <f t="shared" si="24"/>
        <v>9227.61</v>
      </c>
      <c r="AA29">
        <v>43686536</v>
      </c>
      <c r="AB29">
        <f t="shared" si="25"/>
        <v>620</v>
      </c>
      <c r="AC29">
        <f t="shared" si="26"/>
        <v>0</v>
      </c>
      <c r="AD29">
        <f t="shared" si="27"/>
        <v>0</v>
      </c>
      <c r="AE29">
        <f t="shared" si="28"/>
        <v>0</v>
      </c>
      <c r="AF29">
        <f t="shared" si="29"/>
        <v>620</v>
      </c>
      <c r="AG29">
        <f t="shared" si="30"/>
        <v>0</v>
      </c>
      <c r="AH29">
        <f t="shared" si="31"/>
        <v>88.5</v>
      </c>
      <c r="AI29">
        <f t="shared" si="32"/>
        <v>0</v>
      </c>
      <c r="AJ29">
        <f t="shared" si="33"/>
        <v>0</v>
      </c>
      <c r="AK29">
        <v>620.39</v>
      </c>
      <c r="AL29">
        <v>0</v>
      </c>
      <c r="AM29">
        <v>0</v>
      </c>
      <c r="AN29">
        <v>0</v>
      </c>
      <c r="AO29">
        <v>620.39</v>
      </c>
      <c r="AP29">
        <v>0</v>
      </c>
      <c r="AQ29">
        <v>88.5</v>
      </c>
      <c r="AR29">
        <v>0</v>
      </c>
      <c r="AS29">
        <v>0</v>
      </c>
      <c r="AT29">
        <v>80</v>
      </c>
      <c r="AU29">
        <v>45</v>
      </c>
      <c r="AV29">
        <v>1</v>
      </c>
      <c r="AW29">
        <v>1</v>
      </c>
      <c r="AZ29">
        <v>1</v>
      </c>
      <c r="BA29">
        <v>17.63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44</v>
      </c>
      <c r="BM29">
        <v>1003</v>
      </c>
      <c r="BN29">
        <v>0</v>
      </c>
      <c r="BO29" t="s">
        <v>42</v>
      </c>
      <c r="BP29">
        <v>1</v>
      </c>
      <c r="BQ29">
        <v>2</v>
      </c>
      <c r="BR29">
        <v>0</v>
      </c>
      <c r="BS29">
        <v>17.63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80</v>
      </c>
      <c r="CA29">
        <v>45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4"/>
        <v>20505.810000000001</v>
      </c>
      <c r="CQ29">
        <f t="shared" si="35"/>
        <v>0</v>
      </c>
      <c r="CR29">
        <f t="shared" si="36"/>
        <v>0</v>
      </c>
      <c r="CS29">
        <f t="shared" si="37"/>
        <v>0</v>
      </c>
      <c r="CT29">
        <f t="shared" si="38"/>
        <v>10930.599999999999</v>
      </c>
      <c r="CU29">
        <f t="shared" si="39"/>
        <v>0</v>
      </c>
      <c r="CV29">
        <f t="shared" si="40"/>
        <v>88.5</v>
      </c>
      <c r="CW29">
        <f t="shared" si="41"/>
        <v>0</v>
      </c>
      <c r="CX29">
        <f t="shared" si="42"/>
        <v>0</v>
      </c>
      <c r="CY29">
        <f t="shared" si="43"/>
        <v>16404.648000000001</v>
      </c>
      <c r="CZ29">
        <f t="shared" si="44"/>
        <v>9227.6145000000015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17</v>
      </c>
      <c r="DW29" t="s">
        <v>17</v>
      </c>
      <c r="DX29">
        <v>1</v>
      </c>
      <c r="EE29">
        <v>42165625</v>
      </c>
      <c r="EF29">
        <v>2</v>
      </c>
      <c r="EG29" t="s">
        <v>19</v>
      </c>
      <c r="EH29">
        <v>0</v>
      </c>
      <c r="EI29" t="s">
        <v>3</v>
      </c>
      <c r="EJ29">
        <v>1</v>
      </c>
      <c r="EK29">
        <v>1003</v>
      </c>
      <c r="EL29" t="s">
        <v>20</v>
      </c>
      <c r="EM29" t="s">
        <v>21</v>
      </c>
      <c r="EO29" t="s">
        <v>3</v>
      </c>
      <c r="EQ29">
        <v>131072</v>
      </c>
      <c r="ER29">
        <v>620.39</v>
      </c>
      <c r="ES29">
        <v>0</v>
      </c>
      <c r="ET29">
        <v>0</v>
      </c>
      <c r="EU29">
        <v>0</v>
      </c>
      <c r="EV29">
        <v>620.39</v>
      </c>
      <c r="EW29">
        <v>88.5</v>
      </c>
      <c r="EX29">
        <v>0</v>
      </c>
      <c r="EY29">
        <v>0</v>
      </c>
      <c r="FQ29">
        <v>0</v>
      </c>
      <c r="FR29">
        <f t="shared" si="45"/>
        <v>0</v>
      </c>
      <c r="FS29">
        <v>0</v>
      </c>
      <c r="FX29">
        <v>80</v>
      </c>
      <c r="FY29">
        <v>45</v>
      </c>
      <c r="GA29" t="s">
        <v>3</v>
      </c>
      <c r="GD29">
        <v>1</v>
      </c>
      <c r="GF29">
        <v>68302379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6"/>
        <v>0</v>
      </c>
      <c r="GM29">
        <f t="shared" si="47"/>
        <v>46138.07</v>
      </c>
      <c r="GN29">
        <f t="shared" si="48"/>
        <v>46138.07</v>
      </c>
      <c r="GO29">
        <f t="shared" si="49"/>
        <v>0</v>
      </c>
      <c r="GP29">
        <f t="shared" si="50"/>
        <v>0</v>
      </c>
      <c r="GR29">
        <v>0</v>
      </c>
      <c r="GS29">
        <v>0</v>
      </c>
      <c r="GT29">
        <v>0</v>
      </c>
      <c r="GU29" t="s">
        <v>3</v>
      </c>
      <c r="GV29">
        <f t="shared" si="51"/>
        <v>0</v>
      </c>
      <c r="GW29">
        <v>1</v>
      </c>
      <c r="GX29">
        <f t="shared" si="52"/>
        <v>0</v>
      </c>
      <c r="HA29">
        <v>0</v>
      </c>
      <c r="HB29">
        <v>0</v>
      </c>
      <c r="HC29">
        <f t="shared" si="53"/>
        <v>0</v>
      </c>
      <c r="IK29">
        <v>0</v>
      </c>
    </row>
    <row r="30" spans="1:245">
      <c r="A30">
        <v>17</v>
      </c>
      <c r="B30">
        <v>1</v>
      </c>
      <c r="E30" t="s">
        <v>45</v>
      </c>
      <c r="F30" t="s">
        <v>46</v>
      </c>
      <c r="G30" t="s">
        <v>47</v>
      </c>
      <c r="H30" t="s">
        <v>48</v>
      </c>
      <c r="I30">
        <f>-ROUND(I28*11,9)</f>
        <v>-103.18</v>
      </c>
      <c r="J30">
        <v>0</v>
      </c>
      <c r="O30">
        <f t="shared" si="14"/>
        <v>-49897.85</v>
      </c>
      <c r="P30">
        <f t="shared" si="15"/>
        <v>-49897.85</v>
      </c>
      <c r="Q30">
        <f t="shared" si="16"/>
        <v>0</v>
      </c>
      <c r="R30">
        <f t="shared" si="17"/>
        <v>0</v>
      </c>
      <c r="S30">
        <f t="shared" si="18"/>
        <v>0</v>
      </c>
      <c r="T30">
        <f t="shared" si="19"/>
        <v>0</v>
      </c>
      <c r="U30">
        <f t="shared" si="20"/>
        <v>0</v>
      </c>
      <c r="V30">
        <f t="shared" si="21"/>
        <v>0</v>
      </c>
      <c r="W30">
        <f t="shared" si="22"/>
        <v>0</v>
      </c>
      <c r="X30">
        <f t="shared" si="23"/>
        <v>0</v>
      </c>
      <c r="Y30">
        <f t="shared" si="24"/>
        <v>0</v>
      </c>
      <c r="AA30">
        <v>43686536</v>
      </c>
      <c r="AB30">
        <f t="shared" si="25"/>
        <v>65</v>
      </c>
      <c r="AC30">
        <f t="shared" si="26"/>
        <v>65</v>
      </c>
      <c r="AD30">
        <f t="shared" si="27"/>
        <v>0</v>
      </c>
      <c r="AE30">
        <f t="shared" si="28"/>
        <v>0</v>
      </c>
      <c r="AF30">
        <f t="shared" si="29"/>
        <v>0</v>
      </c>
      <c r="AG30">
        <f t="shared" si="30"/>
        <v>0</v>
      </c>
      <c r="AH30">
        <f t="shared" si="31"/>
        <v>0</v>
      </c>
      <c r="AI30">
        <f t="shared" si="32"/>
        <v>0</v>
      </c>
      <c r="AJ30">
        <f t="shared" si="33"/>
        <v>0</v>
      </c>
      <c r="AK30">
        <v>65</v>
      </c>
      <c r="AL30">
        <v>65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7.44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1</v>
      </c>
      <c r="BJ30" t="s">
        <v>49</v>
      </c>
      <c r="BM30">
        <v>500001</v>
      </c>
      <c r="BN30">
        <v>0</v>
      </c>
      <c r="BO30" t="s">
        <v>46</v>
      </c>
      <c r="BP30">
        <v>1</v>
      </c>
      <c r="BQ30">
        <v>8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0</v>
      </c>
      <c r="CA30">
        <v>0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4"/>
        <v>-49897.85</v>
      </c>
      <c r="CQ30">
        <f t="shared" si="35"/>
        <v>483.6</v>
      </c>
      <c r="CR30">
        <f t="shared" si="36"/>
        <v>0</v>
      </c>
      <c r="CS30">
        <f t="shared" si="37"/>
        <v>0</v>
      </c>
      <c r="CT30">
        <f t="shared" si="38"/>
        <v>0</v>
      </c>
      <c r="CU30">
        <f t="shared" si="39"/>
        <v>0</v>
      </c>
      <c r="CV30">
        <f t="shared" si="40"/>
        <v>0</v>
      </c>
      <c r="CW30">
        <f t="shared" si="41"/>
        <v>0</v>
      </c>
      <c r="CX30">
        <f t="shared" si="42"/>
        <v>0</v>
      </c>
      <c r="CY30">
        <f t="shared" si="43"/>
        <v>0</v>
      </c>
      <c r="CZ30">
        <f t="shared" si="44"/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1007</v>
      </c>
      <c r="DV30" t="s">
        <v>48</v>
      </c>
      <c r="DW30" t="s">
        <v>48</v>
      </c>
      <c r="DX30">
        <v>1</v>
      </c>
      <c r="EE30">
        <v>42165582</v>
      </c>
      <c r="EF30">
        <v>8</v>
      </c>
      <c r="EG30" t="s">
        <v>50</v>
      </c>
      <c r="EH30">
        <v>0</v>
      </c>
      <c r="EI30" t="s">
        <v>3</v>
      </c>
      <c r="EJ30">
        <v>1</v>
      </c>
      <c r="EK30">
        <v>500001</v>
      </c>
      <c r="EL30" t="s">
        <v>51</v>
      </c>
      <c r="EM30" t="s">
        <v>52</v>
      </c>
      <c r="EO30" t="s">
        <v>3</v>
      </c>
      <c r="EQ30">
        <v>131072</v>
      </c>
      <c r="ER30">
        <v>65</v>
      </c>
      <c r="ES30">
        <v>65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FQ30">
        <v>0</v>
      </c>
      <c r="FR30">
        <f t="shared" si="45"/>
        <v>0</v>
      </c>
      <c r="FS30">
        <v>0</v>
      </c>
      <c r="FX30">
        <v>0</v>
      </c>
      <c r="FY30">
        <v>0</v>
      </c>
      <c r="GA30" t="s">
        <v>3</v>
      </c>
      <c r="GD30">
        <v>1</v>
      </c>
      <c r="GF30">
        <v>-90225913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6"/>
        <v>0</v>
      </c>
      <c r="GM30">
        <f t="shared" si="47"/>
        <v>-49897.85</v>
      </c>
      <c r="GN30">
        <f t="shared" si="48"/>
        <v>-49897.85</v>
      </c>
      <c r="GO30">
        <f t="shared" si="49"/>
        <v>0</v>
      </c>
      <c r="GP30">
        <f t="shared" si="50"/>
        <v>0</v>
      </c>
      <c r="GR30">
        <v>0</v>
      </c>
      <c r="GS30">
        <v>3</v>
      </c>
      <c r="GT30">
        <v>0</v>
      </c>
      <c r="GU30" t="s">
        <v>3</v>
      </c>
      <c r="GV30">
        <f t="shared" si="51"/>
        <v>0</v>
      </c>
      <c r="GW30">
        <v>1</v>
      </c>
      <c r="GX30">
        <f t="shared" si="52"/>
        <v>0</v>
      </c>
      <c r="HA30">
        <v>0</v>
      </c>
      <c r="HB30">
        <v>0</v>
      </c>
      <c r="HC30">
        <f t="shared" si="53"/>
        <v>0</v>
      </c>
      <c r="IK30">
        <v>0</v>
      </c>
    </row>
    <row r="31" spans="1:245">
      <c r="A31">
        <v>17</v>
      </c>
      <c r="B31">
        <v>1</v>
      </c>
      <c r="C31">
        <f>ROW(SmtRes!A12)</f>
        <v>12</v>
      </c>
      <c r="D31">
        <f>ROW(EtalonRes!A12)</f>
        <v>12</v>
      </c>
      <c r="E31" t="s">
        <v>53</v>
      </c>
      <c r="F31" t="s">
        <v>54</v>
      </c>
      <c r="G31" t="s">
        <v>55</v>
      </c>
      <c r="H31" t="s">
        <v>29</v>
      </c>
      <c r="I31">
        <f>ROUND((3768.2-187.6)/1000,9)</f>
        <v>3.5806</v>
      </c>
      <c r="J31">
        <v>0</v>
      </c>
      <c r="O31">
        <f t="shared" si="14"/>
        <v>19951.71</v>
      </c>
      <c r="P31">
        <f t="shared" si="15"/>
        <v>0</v>
      </c>
      <c r="Q31">
        <f t="shared" si="16"/>
        <v>19951.71</v>
      </c>
      <c r="R31">
        <f t="shared" si="17"/>
        <v>5807.59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31.759921999999996</v>
      </c>
      <c r="W31">
        <f t="shared" si="22"/>
        <v>0</v>
      </c>
      <c r="X31">
        <f t="shared" si="23"/>
        <v>5517.21</v>
      </c>
      <c r="Y31">
        <f t="shared" si="24"/>
        <v>2903.8</v>
      </c>
      <c r="AA31">
        <v>43686536</v>
      </c>
      <c r="AB31">
        <f t="shared" si="25"/>
        <v>909</v>
      </c>
      <c r="AC31">
        <f t="shared" si="26"/>
        <v>0</v>
      </c>
      <c r="AD31">
        <f t="shared" si="27"/>
        <v>909</v>
      </c>
      <c r="AE31">
        <f t="shared" si="28"/>
        <v>92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8.8699999999999992</v>
      </c>
      <c r="AJ31">
        <f t="shared" si="33"/>
        <v>0</v>
      </c>
      <c r="AK31">
        <v>909.09</v>
      </c>
      <c r="AL31">
        <v>0</v>
      </c>
      <c r="AM31">
        <v>909.09</v>
      </c>
      <c r="AN31">
        <v>91.8</v>
      </c>
      <c r="AO31">
        <v>0</v>
      </c>
      <c r="AP31">
        <v>0</v>
      </c>
      <c r="AQ31">
        <v>0</v>
      </c>
      <c r="AR31">
        <v>8.8699999999999992</v>
      </c>
      <c r="AS31">
        <v>0</v>
      </c>
      <c r="AT31">
        <v>95</v>
      </c>
      <c r="AU31">
        <v>50</v>
      </c>
      <c r="AV31">
        <v>1</v>
      </c>
      <c r="AW31">
        <v>1</v>
      </c>
      <c r="AZ31">
        <v>1</v>
      </c>
      <c r="BA31">
        <v>17.63</v>
      </c>
      <c r="BB31">
        <v>6.13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56</v>
      </c>
      <c r="BM31">
        <v>1001</v>
      </c>
      <c r="BN31">
        <v>0</v>
      </c>
      <c r="BO31" t="s">
        <v>54</v>
      </c>
      <c r="BP31">
        <v>1</v>
      </c>
      <c r="BQ31">
        <v>2</v>
      </c>
      <c r="BR31">
        <v>0</v>
      </c>
      <c r="BS31">
        <v>17.63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95</v>
      </c>
      <c r="CA31">
        <v>50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4"/>
        <v>19951.71</v>
      </c>
      <c r="CQ31">
        <f t="shared" si="35"/>
        <v>0</v>
      </c>
      <c r="CR31">
        <f t="shared" si="36"/>
        <v>5572.17</v>
      </c>
      <c r="CS31">
        <f t="shared" si="37"/>
        <v>1621.9599999999998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8.8699999999999992</v>
      </c>
      <c r="CX31">
        <f t="shared" si="42"/>
        <v>0</v>
      </c>
      <c r="CY31">
        <f t="shared" si="43"/>
        <v>5517.2105000000001</v>
      </c>
      <c r="CZ31">
        <f t="shared" si="44"/>
        <v>2903.7950000000001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1007</v>
      </c>
      <c r="DV31" t="s">
        <v>29</v>
      </c>
      <c r="DW31" t="s">
        <v>29</v>
      </c>
      <c r="DX31">
        <v>1000</v>
      </c>
      <c r="EE31">
        <v>42165623</v>
      </c>
      <c r="EF31">
        <v>2</v>
      </c>
      <c r="EG31" t="s">
        <v>19</v>
      </c>
      <c r="EH31">
        <v>0</v>
      </c>
      <c r="EI31" t="s">
        <v>3</v>
      </c>
      <c r="EJ31">
        <v>1</v>
      </c>
      <c r="EK31">
        <v>1001</v>
      </c>
      <c r="EL31" t="s">
        <v>31</v>
      </c>
      <c r="EM31" t="s">
        <v>21</v>
      </c>
      <c r="EO31" t="s">
        <v>3</v>
      </c>
      <c r="EQ31">
        <v>131072</v>
      </c>
      <c r="ER31">
        <v>909.09</v>
      </c>
      <c r="ES31">
        <v>0</v>
      </c>
      <c r="ET31">
        <v>909.09</v>
      </c>
      <c r="EU31">
        <v>91.8</v>
      </c>
      <c r="EV31">
        <v>0</v>
      </c>
      <c r="EW31">
        <v>0</v>
      </c>
      <c r="EX31">
        <v>8.8699999999999992</v>
      </c>
      <c r="EY31">
        <v>0</v>
      </c>
      <c r="FQ31">
        <v>0</v>
      </c>
      <c r="FR31">
        <f t="shared" si="45"/>
        <v>0</v>
      </c>
      <c r="FS31">
        <v>0</v>
      </c>
      <c r="FX31">
        <v>95</v>
      </c>
      <c r="FY31">
        <v>50</v>
      </c>
      <c r="GA31" t="s">
        <v>3</v>
      </c>
      <c r="GD31">
        <v>1</v>
      </c>
      <c r="GF31">
        <v>-1007060059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46"/>
        <v>0</v>
      </c>
      <c r="GM31">
        <f t="shared" si="47"/>
        <v>28372.720000000001</v>
      </c>
      <c r="GN31">
        <f t="shared" si="48"/>
        <v>28372.720000000001</v>
      </c>
      <c r="GO31">
        <f t="shared" si="49"/>
        <v>0</v>
      </c>
      <c r="GP31">
        <f t="shared" si="50"/>
        <v>0</v>
      </c>
      <c r="GR31">
        <v>0</v>
      </c>
      <c r="GS31">
        <v>3</v>
      </c>
      <c r="GT31">
        <v>0</v>
      </c>
      <c r="GU31" t="s">
        <v>3</v>
      </c>
      <c r="GV31">
        <f t="shared" si="51"/>
        <v>0</v>
      </c>
      <c r="GW31">
        <v>1</v>
      </c>
      <c r="GX31">
        <f t="shared" si="52"/>
        <v>0</v>
      </c>
      <c r="HA31">
        <v>0</v>
      </c>
      <c r="HB31">
        <v>0</v>
      </c>
      <c r="HC31">
        <f t="shared" si="53"/>
        <v>0</v>
      </c>
      <c r="IK31">
        <v>0</v>
      </c>
    </row>
    <row r="32" spans="1:245">
      <c r="A32">
        <v>17</v>
      </c>
      <c r="B32">
        <v>1</v>
      </c>
      <c r="C32">
        <f>ROW(SmtRes!A16)</f>
        <v>16</v>
      </c>
      <c r="D32">
        <f>ROW(EtalonRes!A16)</f>
        <v>16</v>
      </c>
      <c r="E32" t="s">
        <v>57</v>
      </c>
      <c r="F32" t="s">
        <v>58</v>
      </c>
      <c r="G32" t="s">
        <v>59</v>
      </c>
      <c r="H32" t="s">
        <v>60</v>
      </c>
      <c r="I32">
        <f>ROUND(I31*10,9)</f>
        <v>35.805999999999997</v>
      </c>
      <c r="J32">
        <v>0</v>
      </c>
      <c r="O32">
        <f t="shared" si="14"/>
        <v>117294.37</v>
      </c>
      <c r="P32">
        <f t="shared" si="15"/>
        <v>0</v>
      </c>
      <c r="Q32">
        <f t="shared" si="16"/>
        <v>54168.39</v>
      </c>
      <c r="R32">
        <f t="shared" si="17"/>
        <v>17044.009999999998</v>
      </c>
      <c r="S32">
        <f t="shared" si="18"/>
        <v>63125.98</v>
      </c>
      <c r="T32">
        <f t="shared" si="19"/>
        <v>0</v>
      </c>
      <c r="U32">
        <f t="shared" si="20"/>
        <v>448.64917999999994</v>
      </c>
      <c r="V32">
        <f t="shared" si="21"/>
        <v>108.85024</v>
      </c>
      <c r="W32">
        <f t="shared" si="22"/>
        <v>0</v>
      </c>
      <c r="X32">
        <f t="shared" si="23"/>
        <v>76161.490000000005</v>
      </c>
      <c r="Y32">
        <f t="shared" si="24"/>
        <v>40085</v>
      </c>
      <c r="AA32">
        <v>43686536</v>
      </c>
      <c r="AB32">
        <f t="shared" si="25"/>
        <v>287</v>
      </c>
      <c r="AC32">
        <f t="shared" si="26"/>
        <v>0</v>
      </c>
      <c r="AD32">
        <f t="shared" si="27"/>
        <v>187</v>
      </c>
      <c r="AE32">
        <f t="shared" si="28"/>
        <v>27</v>
      </c>
      <c r="AF32">
        <f t="shared" si="29"/>
        <v>100</v>
      </c>
      <c r="AG32">
        <f t="shared" si="30"/>
        <v>0</v>
      </c>
      <c r="AH32">
        <f t="shared" si="31"/>
        <v>12.53</v>
      </c>
      <c r="AI32">
        <f t="shared" si="32"/>
        <v>3.04</v>
      </c>
      <c r="AJ32">
        <f t="shared" si="33"/>
        <v>0</v>
      </c>
      <c r="AK32">
        <v>287.68</v>
      </c>
      <c r="AL32">
        <v>0</v>
      </c>
      <c r="AM32">
        <v>187.82</v>
      </c>
      <c r="AN32">
        <v>27.36</v>
      </c>
      <c r="AO32">
        <v>99.86</v>
      </c>
      <c r="AP32">
        <v>0</v>
      </c>
      <c r="AQ32">
        <v>12.53</v>
      </c>
      <c r="AR32">
        <v>3.04</v>
      </c>
      <c r="AS32">
        <v>0</v>
      </c>
      <c r="AT32">
        <v>95</v>
      </c>
      <c r="AU32">
        <v>50</v>
      </c>
      <c r="AV32">
        <v>1</v>
      </c>
      <c r="AW32">
        <v>1</v>
      </c>
      <c r="AZ32">
        <v>1</v>
      </c>
      <c r="BA32">
        <v>17.63</v>
      </c>
      <c r="BB32">
        <v>8.09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61</v>
      </c>
      <c r="BM32">
        <v>1002</v>
      </c>
      <c r="BN32">
        <v>0</v>
      </c>
      <c r="BO32" t="s">
        <v>58</v>
      </c>
      <c r="BP32">
        <v>1</v>
      </c>
      <c r="BQ32">
        <v>2</v>
      </c>
      <c r="BR32">
        <v>0</v>
      </c>
      <c r="BS32">
        <v>17.63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95</v>
      </c>
      <c r="CA32">
        <v>50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4"/>
        <v>117294.37</v>
      </c>
      <c r="CQ32">
        <f t="shared" si="35"/>
        <v>0</v>
      </c>
      <c r="CR32">
        <f t="shared" si="36"/>
        <v>1512.83</v>
      </c>
      <c r="CS32">
        <f t="shared" si="37"/>
        <v>476.01</v>
      </c>
      <c r="CT32">
        <f t="shared" si="38"/>
        <v>1763</v>
      </c>
      <c r="CU32">
        <f t="shared" si="39"/>
        <v>0</v>
      </c>
      <c r="CV32">
        <f t="shared" si="40"/>
        <v>12.53</v>
      </c>
      <c r="CW32">
        <f t="shared" si="41"/>
        <v>3.04</v>
      </c>
      <c r="CX32">
        <f t="shared" si="42"/>
        <v>0</v>
      </c>
      <c r="CY32">
        <f t="shared" si="43"/>
        <v>76161.490500000014</v>
      </c>
      <c r="CZ32">
        <f t="shared" si="44"/>
        <v>40084.995000000003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60</v>
      </c>
      <c r="DW32" t="s">
        <v>60</v>
      </c>
      <c r="DX32">
        <v>1</v>
      </c>
      <c r="EE32">
        <v>42165624</v>
      </c>
      <c r="EF32">
        <v>2</v>
      </c>
      <c r="EG32" t="s">
        <v>19</v>
      </c>
      <c r="EH32">
        <v>0</v>
      </c>
      <c r="EI32" t="s">
        <v>3</v>
      </c>
      <c r="EJ32">
        <v>1</v>
      </c>
      <c r="EK32">
        <v>1002</v>
      </c>
      <c r="EL32" t="s">
        <v>31</v>
      </c>
      <c r="EM32" t="s">
        <v>21</v>
      </c>
      <c r="EO32" t="s">
        <v>3</v>
      </c>
      <c r="EQ32">
        <v>131072</v>
      </c>
      <c r="ER32">
        <v>287.68</v>
      </c>
      <c r="ES32">
        <v>0</v>
      </c>
      <c r="ET32">
        <v>187.82</v>
      </c>
      <c r="EU32">
        <v>27.36</v>
      </c>
      <c r="EV32">
        <v>99.86</v>
      </c>
      <c r="EW32">
        <v>12.53</v>
      </c>
      <c r="EX32">
        <v>3.04</v>
      </c>
      <c r="EY32">
        <v>0</v>
      </c>
      <c r="FQ32">
        <v>0</v>
      </c>
      <c r="FR32">
        <f t="shared" si="45"/>
        <v>0</v>
      </c>
      <c r="FS32">
        <v>0</v>
      </c>
      <c r="FX32">
        <v>95</v>
      </c>
      <c r="FY32">
        <v>50</v>
      </c>
      <c r="GA32" t="s">
        <v>3</v>
      </c>
      <c r="GD32">
        <v>1</v>
      </c>
      <c r="GF32">
        <v>-1793370794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6"/>
        <v>0</v>
      </c>
      <c r="GM32">
        <f t="shared" si="47"/>
        <v>233540.86</v>
      </c>
      <c r="GN32">
        <f t="shared" si="48"/>
        <v>233540.86</v>
      </c>
      <c r="GO32">
        <f t="shared" si="49"/>
        <v>0</v>
      </c>
      <c r="GP32">
        <f t="shared" si="50"/>
        <v>0</v>
      </c>
      <c r="GR32">
        <v>0</v>
      </c>
      <c r="GS32">
        <v>0</v>
      </c>
      <c r="GT32">
        <v>0</v>
      </c>
      <c r="GU32" t="s">
        <v>3</v>
      </c>
      <c r="GV32">
        <f t="shared" si="51"/>
        <v>0</v>
      </c>
      <c r="GW32">
        <v>1</v>
      </c>
      <c r="GX32">
        <f t="shared" si="52"/>
        <v>0</v>
      </c>
      <c r="HA32">
        <v>0</v>
      </c>
      <c r="HB32">
        <v>0</v>
      </c>
      <c r="HC32">
        <f t="shared" si="53"/>
        <v>0</v>
      </c>
      <c r="IK32">
        <v>0</v>
      </c>
    </row>
    <row r="33" spans="1:245">
      <c r="A33">
        <v>17</v>
      </c>
      <c r="B33">
        <v>1</v>
      </c>
      <c r="C33">
        <f>ROW(SmtRes!A20)</f>
        <v>20</v>
      </c>
      <c r="D33">
        <f>ROW(EtalonRes!A21)</f>
        <v>21</v>
      </c>
      <c r="E33" t="s">
        <v>62</v>
      </c>
      <c r="F33" t="s">
        <v>63</v>
      </c>
      <c r="G33" t="s">
        <v>64</v>
      </c>
      <c r="H33" t="s">
        <v>65</v>
      </c>
      <c r="I33">
        <v>2.0299999999999998</v>
      </c>
      <c r="J33">
        <v>0</v>
      </c>
      <c r="O33">
        <f t="shared" si="14"/>
        <v>17214.3</v>
      </c>
      <c r="P33">
        <f t="shared" si="15"/>
        <v>14933.17</v>
      </c>
      <c r="Q33">
        <f t="shared" si="16"/>
        <v>241.16</v>
      </c>
      <c r="R33">
        <f t="shared" si="17"/>
        <v>0</v>
      </c>
      <c r="S33">
        <f t="shared" si="18"/>
        <v>2039.97</v>
      </c>
      <c r="T33">
        <f t="shared" si="19"/>
        <v>0</v>
      </c>
      <c r="U33">
        <f t="shared" si="20"/>
        <v>11.571</v>
      </c>
      <c r="V33">
        <f t="shared" si="21"/>
        <v>0</v>
      </c>
      <c r="W33">
        <f t="shared" si="22"/>
        <v>0</v>
      </c>
      <c r="X33">
        <f t="shared" si="23"/>
        <v>2651.96</v>
      </c>
      <c r="Y33">
        <f t="shared" si="24"/>
        <v>1815.57</v>
      </c>
      <c r="AA33">
        <v>43686536</v>
      </c>
      <c r="AB33">
        <f t="shared" si="25"/>
        <v>2521</v>
      </c>
      <c r="AC33">
        <f t="shared" si="26"/>
        <v>2404</v>
      </c>
      <c r="AD33">
        <f t="shared" si="27"/>
        <v>60</v>
      </c>
      <c r="AE33">
        <f t="shared" si="28"/>
        <v>0</v>
      </c>
      <c r="AF33">
        <f t="shared" si="29"/>
        <v>57</v>
      </c>
      <c r="AG33">
        <f t="shared" si="30"/>
        <v>0</v>
      </c>
      <c r="AH33">
        <f t="shared" si="31"/>
        <v>5.7</v>
      </c>
      <c r="AI33">
        <f t="shared" si="32"/>
        <v>0</v>
      </c>
      <c r="AJ33">
        <f t="shared" si="33"/>
        <v>0</v>
      </c>
      <c r="AK33">
        <v>2521.09</v>
      </c>
      <c r="AL33">
        <v>2404.0500000000002</v>
      </c>
      <c r="AM33">
        <v>60.32</v>
      </c>
      <c r="AN33">
        <v>0</v>
      </c>
      <c r="AO33">
        <v>56.72</v>
      </c>
      <c r="AP33">
        <v>0</v>
      </c>
      <c r="AQ33">
        <v>5.7</v>
      </c>
      <c r="AR33">
        <v>0</v>
      </c>
      <c r="AS33">
        <v>0</v>
      </c>
      <c r="AT33">
        <v>130</v>
      </c>
      <c r="AU33">
        <v>89</v>
      </c>
      <c r="AV33">
        <v>1</v>
      </c>
      <c r="AW33">
        <v>1</v>
      </c>
      <c r="AZ33">
        <v>1</v>
      </c>
      <c r="BA33">
        <v>17.63</v>
      </c>
      <c r="BB33">
        <v>1.98</v>
      </c>
      <c r="BC33">
        <v>3.06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66</v>
      </c>
      <c r="BM33">
        <v>24001</v>
      </c>
      <c r="BN33">
        <v>0</v>
      </c>
      <c r="BO33" t="s">
        <v>63</v>
      </c>
      <c r="BP33">
        <v>1</v>
      </c>
      <c r="BQ33">
        <v>2</v>
      </c>
      <c r="BR33">
        <v>0</v>
      </c>
      <c r="BS33">
        <v>17.63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130</v>
      </c>
      <c r="CA33">
        <v>89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4"/>
        <v>17214.3</v>
      </c>
      <c r="CQ33">
        <f t="shared" si="35"/>
        <v>7356.24</v>
      </c>
      <c r="CR33">
        <f t="shared" si="36"/>
        <v>118.8</v>
      </c>
      <c r="CS33">
        <f t="shared" si="37"/>
        <v>0</v>
      </c>
      <c r="CT33">
        <f t="shared" si="38"/>
        <v>1004.91</v>
      </c>
      <c r="CU33">
        <f t="shared" si="39"/>
        <v>0</v>
      </c>
      <c r="CV33">
        <f t="shared" si="40"/>
        <v>5.7</v>
      </c>
      <c r="CW33">
        <f t="shared" si="41"/>
        <v>0</v>
      </c>
      <c r="CX33">
        <f t="shared" si="42"/>
        <v>0</v>
      </c>
      <c r="CY33">
        <f t="shared" si="43"/>
        <v>2651.9609999999998</v>
      </c>
      <c r="CZ33">
        <f t="shared" si="44"/>
        <v>1815.5733000000002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65</v>
      </c>
      <c r="DW33" t="s">
        <v>65</v>
      </c>
      <c r="DX33">
        <v>1</v>
      </c>
      <c r="EE33">
        <v>42165684</v>
      </c>
      <c r="EF33">
        <v>2</v>
      </c>
      <c r="EG33" t="s">
        <v>19</v>
      </c>
      <c r="EH33">
        <v>0</v>
      </c>
      <c r="EI33" t="s">
        <v>3</v>
      </c>
      <c r="EJ33">
        <v>1</v>
      </c>
      <c r="EK33">
        <v>24001</v>
      </c>
      <c r="EL33" t="s">
        <v>67</v>
      </c>
      <c r="EM33" t="s">
        <v>68</v>
      </c>
      <c r="EO33" t="s">
        <v>3</v>
      </c>
      <c r="EQ33">
        <v>131072</v>
      </c>
      <c r="ER33">
        <v>2521.09</v>
      </c>
      <c r="ES33">
        <v>2404.0500000000002</v>
      </c>
      <c r="ET33">
        <v>60.32</v>
      </c>
      <c r="EU33">
        <v>0</v>
      </c>
      <c r="EV33">
        <v>56.72</v>
      </c>
      <c r="EW33">
        <v>5.7</v>
      </c>
      <c r="EX33">
        <v>0</v>
      </c>
      <c r="EY33">
        <v>0</v>
      </c>
      <c r="FQ33">
        <v>0</v>
      </c>
      <c r="FR33">
        <f t="shared" si="45"/>
        <v>0</v>
      </c>
      <c r="FS33">
        <v>0</v>
      </c>
      <c r="FX33">
        <v>130</v>
      </c>
      <c r="FY33">
        <v>89</v>
      </c>
      <c r="GA33" t="s">
        <v>3</v>
      </c>
      <c r="GD33">
        <v>1</v>
      </c>
      <c r="GF33">
        <v>1367737239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6"/>
        <v>0</v>
      </c>
      <c r="GM33">
        <f t="shared" si="47"/>
        <v>21681.83</v>
      </c>
      <c r="GN33">
        <f t="shared" si="48"/>
        <v>21681.83</v>
      </c>
      <c r="GO33">
        <f t="shared" si="49"/>
        <v>0</v>
      </c>
      <c r="GP33">
        <f t="shared" si="50"/>
        <v>0</v>
      </c>
      <c r="GR33">
        <v>0</v>
      </c>
      <c r="GS33">
        <v>3</v>
      </c>
      <c r="GT33">
        <v>0</v>
      </c>
      <c r="GU33" t="s">
        <v>3</v>
      </c>
      <c r="GV33">
        <f t="shared" si="51"/>
        <v>0</v>
      </c>
      <c r="GW33">
        <v>1</v>
      </c>
      <c r="GX33">
        <f t="shared" si="52"/>
        <v>0</v>
      </c>
      <c r="HA33">
        <v>0</v>
      </c>
      <c r="HB33">
        <v>0</v>
      </c>
      <c r="HC33">
        <f t="shared" si="53"/>
        <v>0</v>
      </c>
      <c r="IK33">
        <v>0</v>
      </c>
    </row>
    <row r="34" spans="1:245">
      <c r="A34">
        <v>17</v>
      </c>
      <c r="B34">
        <v>1</v>
      </c>
      <c r="E34" t="s">
        <v>69</v>
      </c>
      <c r="F34" t="s">
        <v>70</v>
      </c>
      <c r="G34" t="s">
        <v>71</v>
      </c>
      <c r="H34" t="s">
        <v>72</v>
      </c>
      <c r="I34">
        <v>-20.299999999999997</v>
      </c>
      <c r="J34">
        <v>0</v>
      </c>
      <c r="O34">
        <f t="shared" si="14"/>
        <v>-14908.32</v>
      </c>
      <c r="P34">
        <f t="shared" si="15"/>
        <v>-14908.32</v>
      </c>
      <c r="Q34">
        <f t="shared" si="16"/>
        <v>0</v>
      </c>
      <c r="R34">
        <f t="shared" si="17"/>
        <v>0</v>
      </c>
      <c r="S34">
        <f t="shared" si="18"/>
        <v>0</v>
      </c>
      <c r="T34">
        <f t="shared" si="19"/>
        <v>0</v>
      </c>
      <c r="U34">
        <f t="shared" si="20"/>
        <v>0</v>
      </c>
      <c r="V34">
        <f t="shared" si="21"/>
        <v>0</v>
      </c>
      <c r="W34">
        <f t="shared" si="22"/>
        <v>0</v>
      </c>
      <c r="X34">
        <f t="shared" si="23"/>
        <v>0</v>
      </c>
      <c r="Y34">
        <f t="shared" si="24"/>
        <v>0</v>
      </c>
      <c r="AA34">
        <v>43686536</v>
      </c>
      <c r="AB34">
        <f t="shared" si="25"/>
        <v>240</v>
      </c>
      <c r="AC34">
        <f t="shared" si="26"/>
        <v>240</v>
      </c>
      <c r="AD34">
        <f t="shared" si="27"/>
        <v>0</v>
      </c>
      <c r="AE34">
        <f t="shared" si="28"/>
        <v>0</v>
      </c>
      <c r="AF34">
        <f t="shared" si="29"/>
        <v>0</v>
      </c>
      <c r="AG34">
        <f t="shared" si="30"/>
        <v>0</v>
      </c>
      <c r="AH34">
        <f t="shared" si="31"/>
        <v>0</v>
      </c>
      <c r="AI34">
        <f t="shared" si="32"/>
        <v>0</v>
      </c>
      <c r="AJ34">
        <f t="shared" si="33"/>
        <v>0</v>
      </c>
      <c r="AK34">
        <v>240.36</v>
      </c>
      <c r="AL34">
        <v>240.36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3.06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2</v>
      </c>
      <c r="BJ34" t="s">
        <v>73</v>
      </c>
      <c r="BM34">
        <v>500002</v>
      </c>
      <c r="BN34">
        <v>0</v>
      </c>
      <c r="BO34" t="s">
        <v>70</v>
      </c>
      <c r="BP34">
        <v>1</v>
      </c>
      <c r="BQ34">
        <v>12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4"/>
        <v>-14908.32</v>
      </c>
      <c r="CQ34">
        <f t="shared" si="35"/>
        <v>734.4</v>
      </c>
      <c r="CR34">
        <f t="shared" si="36"/>
        <v>0</v>
      </c>
      <c r="CS34">
        <f t="shared" si="37"/>
        <v>0</v>
      </c>
      <c r="CT34">
        <f t="shared" si="38"/>
        <v>0</v>
      </c>
      <c r="CU34">
        <f t="shared" si="39"/>
        <v>0</v>
      </c>
      <c r="CV34">
        <f t="shared" si="40"/>
        <v>0</v>
      </c>
      <c r="CW34">
        <f t="shared" si="41"/>
        <v>0</v>
      </c>
      <c r="CX34">
        <f t="shared" si="42"/>
        <v>0</v>
      </c>
      <c r="CY34">
        <f t="shared" si="43"/>
        <v>0</v>
      </c>
      <c r="CZ34">
        <f t="shared" si="44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72</v>
      </c>
      <c r="DW34" t="s">
        <v>72</v>
      </c>
      <c r="DX34">
        <v>10</v>
      </c>
      <c r="EE34">
        <v>42165583</v>
      </c>
      <c r="EF34">
        <v>12</v>
      </c>
      <c r="EG34" t="s">
        <v>74</v>
      </c>
      <c r="EH34">
        <v>0</v>
      </c>
      <c r="EI34" t="s">
        <v>3</v>
      </c>
      <c r="EJ34">
        <v>2</v>
      </c>
      <c r="EK34">
        <v>500002</v>
      </c>
      <c r="EL34" t="s">
        <v>75</v>
      </c>
      <c r="EM34" t="s">
        <v>76</v>
      </c>
      <c r="EO34" t="s">
        <v>3</v>
      </c>
      <c r="EQ34">
        <v>163840</v>
      </c>
      <c r="ER34">
        <v>240.36</v>
      </c>
      <c r="ES34">
        <v>240.36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FQ34">
        <v>0</v>
      </c>
      <c r="FR34">
        <f t="shared" si="45"/>
        <v>0</v>
      </c>
      <c r="FS34">
        <v>0</v>
      </c>
      <c r="FX34">
        <v>0</v>
      </c>
      <c r="FY34">
        <v>0</v>
      </c>
      <c r="GA34" t="s">
        <v>3</v>
      </c>
      <c r="GD34">
        <v>1</v>
      </c>
      <c r="GF34">
        <v>-2052814073</v>
      </c>
      <c r="GG34">
        <v>2</v>
      </c>
      <c r="GH34">
        <v>1</v>
      </c>
      <c r="GI34">
        <v>2</v>
      </c>
      <c r="GJ34">
        <v>0</v>
      </c>
      <c r="GK34">
        <v>0</v>
      </c>
      <c r="GL34">
        <f t="shared" si="46"/>
        <v>0</v>
      </c>
      <c r="GM34">
        <f t="shared" si="47"/>
        <v>-14908.32</v>
      </c>
      <c r="GN34">
        <f t="shared" si="48"/>
        <v>0</v>
      </c>
      <c r="GO34">
        <f t="shared" si="49"/>
        <v>-14908.32</v>
      </c>
      <c r="GP34">
        <f t="shared" si="50"/>
        <v>0</v>
      </c>
      <c r="GR34">
        <v>0</v>
      </c>
      <c r="GS34">
        <v>0</v>
      </c>
      <c r="GT34">
        <v>0</v>
      </c>
      <c r="GU34" t="s">
        <v>3</v>
      </c>
      <c r="GV34">
        <f t="shared" si="51"/>
        <v>0</v>
      </c>
      <c r="GW34">
        <v>1</v>
      </c>
      <c r="GX34">
        <f t="shared" si="52"/>
        <v>0</v>
      </c>
      <c r="HA34">
        <v>0</v>
      </c>
      <c r="HB34">
        <v>0</v>
      </c>
      <c r="HC34">
        <f t="shared" si="53"/>
        <v>0</v>
      </c>
      <c r="IK34">
        <v>0</v>
      </c>
    </row>
    <row r="35" spans="1:245">
      <c r="A35">
        <v>17</v>
      </c>
      <c r="B35">
        <v>1</v>
      </c>
      <c r="E35" t="s">
        <v>77</v>
      </c>
      <c r="F35" t="s">
        <v>78</v>
      </c>
      <c r="G35" t="s">
        <v>79</v>
      </c>
      <c r="H35" t="s">
        <v>80</v>
      </c>
      <c r="I35">
        <f>ROUND(203+4.5,9)</f>
        <v>207.5</v>
      </c>
      <c r="J35">
        <v>0</v>
      </c>
      <c r="O35">
        <f t="shared" si="14"/>
        <v>24817</v>
      </c>
      <c r="P35">
        <f t="shared" si="15"/>
        <v>24817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0</v>
      </c>
      <c r="X35">
        <f t="shared" si="23"/>
        <v>0</v>
      </c>
      <c r="Y35">
        <f t="shared" si="24"/>
        <v>0</v>
      </c>
      <c r="AA35">
        <v>43686536</v>
      </c>
      <c r="AB35">
        <f t="shared" si="25"/>
        <v>65</v>
      </c>
      <c r="AC35">
        <f t="shared" si="26"/>
        <v>65</v>
      </c>
      <c r="AD35">
        <f t="shared" si="27"/>
        <v>0</v>
      </c>
      <c r="AE35">
        <f t="shared" si="28"/>
        <v>0</v>
      </c>
      <c r="AF35">
        <f t="shared" si="29"/>
        <v>0</v>
      </c>
      <c r="AG35">
        <f t="shared" si="30"/>
        <v>0</v>
      </c>
      <c r="AH35">
        <f t="shared" si="31"/>
        <v>0</v>
      </c>
      <c r="AI35">
        <f t="shared" si="32"/>
        <v>0</v>
      </c>
      <c r="AJ35">
        <f t="shared" si="33"/>
        <v>0</v>
      </c>
      <c r="AK35">
        <v>64.62</v>
      </c>
      <c r="AL35">
        <v>64.62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1.84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2</v>
      </c>
      <c r="BJ35" t="s">
        <v>81</v>
      </c>
      <c r="BM35">
        <v>500002</v>
      </c>
      <c r="BN35">
        <v>0</v>
      </c>
      <c r="BO35" t="s">
        <v>78</v>
      </c>
      <c r="BP35">
        <v>1</v>
      </c>
      <c r="BQ35">
        <v>12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4"/>
        <v>24817</v>
      </c>
      <c r="CQ35">
        <f t="shared" si="35"/>
        <v>119.60000000000001</v>
      </c>
      <c r="CR35">
        <f t="shared" si="36"/>
        <v>0</v>
      </c>
      <c r="CS35">
        <f t="shared" si="37"/>
        <v>0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0</v>
      </c>
      <c r="CY35">
        <f t="shared" si="43"/>
        <v>0</v>
      </c>
      <c r="CZ35">
        <f t="shared" si="44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1003</v>
      </c>
      <c r="DV35" t="s">
        <v>80</v>
      </c>
      <c r="DW35" t="s">
        <v>80</v>
      </c>
      <c r="DX35">
        <v>1</v>
      </c>
      <c r="EE35">
        <v>42165583</v>
      </c>
      <c r="EF35">
        <v>12</v>
      </c>
      <c r="EG35" t="s">
        <v>74</v>
      </c>
      <c r="EH35">
        <v>0</v>
      </c>
      <c r="EI35" t="s">
        <v>3</v>
      </c>
      <c r="EJ35">
        <v>2</v>
      </c>
      <c r="EK35">
        <v>500002</v>
      </c>
      <c r="EL35" t="s">
        <v>75</v>
      </c>
      <c r="EM35" t="s">
        <v>76</v>
      </c>
      <c r="EO35" t="s">
        <v>3</v>
      </c>
      <c r="EQ35">
        <v>131072</v>
      </c>
      <c r="ER35">
        <v>64.62</v>
      </c>
      <c r="ES35">
        <v>64.62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FQ35">
        <v>0</v>
      </c>
      <c r="FR35">
        <f t="shared" si="45"/>
        <v>0</v>
      </c>
      <c r="FS35">
        <v>0</v>
      </c>
      <c r="FX35">
        <v>0</v>
      </c>
      <c r="FY35">
        <v>0</v>
      </c>
      <c r="GA35" t="s">
        <v>3</v>
      </c>
      <c r="GD35">
        <v>1</v>
      </c>
      <c r="GF35">
        <v>-1759183099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46"/>
        <v>0</v>
      </c>
      <c r="GM35">
        <f t="shared" si="47"/>
        <v>24817</v>
      </c>
      <c r="GN35">
        <f t="shared" si="48"/>
        <v>0</v>
      </c>
      <c r="GO35">
        <f t="shared" si="49"/>
        <v>24817</v>
      </c>
      <c r="GP35">
        <f t="shared" si="50"/>
        <v>0</v>
      </c>
      <c r="GR35">
        <v>0</v>
      </c>
      <c r="GS35">
        <v>3</v>
      </c>
      <c r="GT35">
        <v>0</v>
      </c>
      <c r="GU35" t="s">
        <v>3</v>
      </c>
      <c r="GV35">
        <f t="shared" si="51"/>
        <v>0</v>
      </c>
      <c r="GW35">
        <v>1</v>
      </c>
      <c r="GX35">
        <f t="shared" si="52"/>
        <v>0</v>
      </c>
      <c r="HA35">
        <v>0</v>
      </c>
      <c r="HB35">
        <v>0</v>
      </c>
      <c r="HC35">
        <f t="shared" si="53"/>
        <v>0</v>
      </c>
      <c r="IK35">
        <v>0</v>
      </c>
    </row>
    <row r="36" spans="1:245">
      <c r="A36">
        <v>17</v>
      </c>
      <c r="B36">
        <v>1</v>
      </c>
      <c r="C36">
        <f>ROW(SmtRes!A22)</f>
        <v>22</v>
      </c>
      <c r="D36">
        <f>ROW(EtalonRes!A23)</f>
        <v>23</v>
      </c>
      <c r="E36" t="s">
        <v>82</v>
      </c>
      <c r="F36" t="s">
        <v>83</v>
      </c>
      <c r="G36" t="s">
        <v>84</v>
      </c>
      <c r="H36" t="s">
        <v>85</v>
      </c>
      <c r="I36">
        <v>3</v>
      </c>
      <c r="J36">
        <v>0</v>
      </c>
      <c r="O36">
        <f t="shared" si="14"/>
        <v>0</v>
      </c>
      <c r="P36">
        <f t="shared" si="15"/>
        <v>0</v>
      </c>
      <c r="Q36">
        <f t="shared" si="16"/>
        <v>0</v>
      </c>
      <c r="R36">
        <f t="shared" si="17"/>
        <v>0</v>
      </c>
      <c r="S36">
        <f t="shared" si="18"/>
        <v>0</v>
      </c>
      <c r="T36">
        <f t="shared" si="19"/>
        <v>0</v>
      </c>
      <c r="U36">
        <f t="shared" si="20"/>
        <v>0.12</v>
      </c>
      <c r="V36">
        <f t="shared" si="21"/>
        <v>0</v>
      </c>
      <c r="W36">
        <f t="shared" si="22"/>
        <v>0</v>
      </c>
      <c r="X36">
        <f t="shared" si="23"/>
        <v>0</v>
      </c>
      <c r="Y36">
        <f t="shared" si="24"/>
        <v>0</v>
      </c>
      <c r="AA36">
        <v>43686536</v>
      </c>
      <c r="AB36">
        <f t="shared" si="25"/>
        <v>0</v>
      </c>
      <c r="AC36">
        <f t="shared" si="26"/>
        <v>0</v>
      </c>
      <c r="AD36">
        <f t="shared" si="27"/>
        <v>0</v>
      </c>
      <c r="AE36">
        <f t="shared" si="28"/>
        <v>0</v>
      </c>
      <c r="AF36">
        <f t="shared" si="29"/>
        <v>0</v>
      </c>
      <c r="AG36">
        <f t="shared" si="30"/>
        <v>0</v>
      </c>
      <c r="AH36">
        <f t="shared" si="31"/>
        <v>0.04</v>
      </c>
      <c r="AI36">
        <f t="shared" si="32"/>
        <v>0</v>
      </c>
      <c r="AJ36">
        <f t="shared" si="33"/>
        <v>0</v>
      </c>
      <c r="AK36">
        <v>0.68</v>
      </c>
      <c r="AL36">
        <v>0</v>
      </c>
      <c r="AM36">
        <v>0.32</v>
      </c>
      <c r="AN36">
        <v>0</v>
      </c>
      <c r="AO36">
        <v>0.36</v>
      </c>
      <c r="AP36">
        <v>0</v>
      </c>
      <c r="AQ36">
        <v>0.04</v>
      </c>
      <c r="AR36">
        <v>0</v>
      </c>
      <c r="AS36">
        <v>0</v>
      </c>
      <c r="AT36">
        <v>130</v>
      </c>
      <c r="AU36">
        <v>89</v>
      </c>
      <c r="AV36">
        <v>1</v>
      </c>
      <c r="AW36">
        <v>1</v>
      </c>
      <c r="AZ36">
        <v>1</v>
      </c>
      <c r="BA36">
        <v>17.63</v>
      </c>
      <c r="BB36">
        <v>2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1</v>
      </c>
      <c r="BJ36" t="s">
        <v>86</v>
      </c>
      <c r="BM36">
        <v>24001</v>
      </c>
      <c r="BN36">
        <v>0</v>
      </c>
      <c r="BO36" t="s">
        <v>83</v>
      </c>
      <c r="BP36">
        <v>1</v>
      </c>
      <c r="BQ36">
        <v>2</v>
      </c>
      <c r="BR36">
        <v>0</v>
      </c>
      <c r="BS36">
        <v>17.63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130</v>
      </c>
      <c r="CA36">
        <v>89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4"/>
        <v>0</v>
      </c>
      <c r="CQ36">
        <f t="shared" si="35"/>
        <v>0</v>
      </c>
      <c r="CR36">
        <f t="shared" si="36"/>
        <v>0</v>
      </c>
      <c r="CS36">
        <f t="shared" si="37"/>
        <v>0</v>
      </c>
      <c r="CT36">
        <f t="shared" si="38"/>
        <v>0</v>
      </c>
      <c r="CU36">
        <f t="shared" si="39"/>
        <v>0</v>
      </c>
      <c r="CV36">
        <f t="shared" si="40"/>
        <v>0.04</v>
      </c>
      <c r="CW36">
        <f t="shared" si="41"/>
        <v>0</v>
      </c>
      <c r="CX36">
        <f t="shared" si="42"/>
        <v>0</v>
      </c>
      <c r="CY36">
        <f t="shared" si="43"/>
        <v>0</v>
      </c>
      <c r="CZ36">
        <f t="shared" si="44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85</v>
      </c>
      <c r="DW36" t="s">
        <v>85</v>
      </c>
      <c r="DX36">
        <v>1</v>
      </c>
      <c r="EE36">
        <v>42165684</v>
      </c>
      <c r="EF36">
        <v>2</v>
      </c>
      <c r="EG36" t="s">
        <v>19</v>
      </c>
      <c r="EH36">
        <v>0</v>
      </c>
      <c r="EI36" t="s">
        <v>3</v>
      </c>
      <c r="EJ36">
        <v>1</v>
      </c>
      <c r="EK36">
        <v>24001</v>
      </c>
      <c r="EL36" t="s">
        <v>67</v>
      </c>
      <c r="EM36" t="s">
        <v>68</v>
      </c>
      <c r="EO36" t="s">
        <v>3</v>
      </c>
      <c r="EQ36">
        <v>131072</v>
      </c>
      <c r="ER36">
        <v>0.68</v>
      </c>
      <c r="ES36">
        <v>0</v>
      </c>
      <c r="ET36">
        <v>0.32</v>
      </c>
      <c r="EU36">
        <v>0</v>
      </c>
      <c r="EV36">
        <v>0.36</v>
      </c>
      <c r="EW36">
        <v>0.04</v>
      </c>
      <c r="EX36">
        <v>0</v>
      </c>
      <c r="EY36">
        <v>0</v>
      </c>
      <c r="FQ36">
        <v>0</v>
      </c>
      <c r="FR36">
        <f t="shared" si="45"/>
        <v>0</v>
      </c>
      <c r="FS36">
        <v>0</v>
      </c>
      <c r="FX36">
        <v>130</v>
      </c>
      <c r="FY36">
        <v>89</v>
      </c>
      <c r="GA36" t="s">
        <v>3</v>
      </c>
      <c r="GD36">
        <v>1</v>
      </c>
      <c r="GF36">
        <v>-1314513948</v>
      </c>
      <c r="GG36">
        <v>2</v>
      </c>
      <c r="GH36">
        <v>1</v>
      </c>
      <c r="GI36">
        <v>2</v>
      </c>
      <c r="GJ36">
        <v>0</v>
      </c>
      <c r="GK36">
        <v>0</v>
      </c>
      <c r="GL36">
        <f t="shared" si="46"/>
        <v>0</v>
      </c>
      <c r="GM36">
        <f t="shared" si="47"/>
        <v>0</v>
      </c>
      <c r="GN36">
        <f t="shared" si="48"/>
        <v>0</v>
      </c>
      <c r="GO36">
        <f t="shared" si="49"/>
        <v>0</v>
      </c>
      <c r="GP36">
        <f t="shared" si="50"/>
        <v>0</v>
      </c>
      <c r="GR36">
        <v>0</v>
      </c>
      <c r="GS36">
        <v>3</v>
      </c>
      <c r="GT36">
        <v>0</v>
      </c>
      <c r="GU36" t="s">
        <v>3</v>
      </c>
      <c r="GV36">
        <f t="shared" si="51"/>
        <v>0</v>
      </c>
      <c r="GW36">
        <v>1</v>
      </c>
      <c r="GX36">
        <f t="shared" si="52"/>
        <v>0</v>
      </c>
      <c r="HA36">
        <v>0</v>
      </c>
      <c r="HB36">
        <v>0</v>
      </c>
      <c r="HC36">
        <f t="shared" si="53"/>
        <v>0</v>
      </c>
      <c r="IK36">
        <v>0</v>
      </c>
    </row>
    <row r="37" spans="1:245">
      <c r="A37">
        <v>17</v>
      </c>
      <c r="B37">
        <v>1</v>
      </c>
      <c r="C37">
        <f>ROW(SmtRes!A25)</f>
        <v>25</v>
      </c>
      <c r="D37">
        <f>ROW(EtalonRes!A26)</f>
        <v>26</v>
      </c>
      <c r="E37" t="s">
        <v>87</v>
      </c>
      <c r="F37" t="s">
        <v>88</v>
      </c>
      <c r="G37" t="s">
        <v>89</v>
      </c>
      <c r="H37" t="s">
        <v>90</v>
      </c>
      <c r="I37">
        <v>2</v>
      </c>
      <c r="J37">
        <v>0</v>
      </c>
      <c r="O37">
        <f t="shared" si="14"/>
        <v>339.22</v>
      </c>
      <c r="P37">
        <f t="shared" si="15"/>
        <v>0</v>
      </c>
      <c r="Q37">
        <f t="shared" si="16"/>
        <v>92.4</v>
      </c>
      <c r="R37">
        <f t="shared" si="17"/>
        <v>0</v>
      </c>
      <c r="S37">
        <f t="shared" si="18"/>
        <v>246.82</v>
      </c>
      <c r="T37">
        <f t="shared" si="19"/>
        <v>0</v>
      </c>
      <c r="U37">
        <f t="shared" si="20"/>
        <v>1.4</v>
      </c>
      <c r="V37">
        <f t="shared" si="21"/>
        <v>0</v>
      </c>
      <c r="W37">
        <f t="shared" si="22"/>
        <v>0</v>
      </c>
      <c r="X37">
        <f t="shared" si="23"/>
        <v>320.87</v>
      </c>
      <c r="Y37">
        <f t="shared" si="24"/>
        <v>219.67</v>
      </c>
      <c r="AA37">
        <v>43686536</v>
      </c>
      <c r="AB37">
        <f t="shared" si="25"/>
        <v>29</v>
      </c>
      <c r="AC37">
        <f t="shared" si="26"/>
        <v>0</v>
      </c>
      <c r="AD37">
        <f t="shared" si="27"/>
        <v>22</v>
      </c>
      <c r="AE37">
        <f t="shared" si="28"/>
        <v>0</v>
      </c>
      <c r="AF37">
        <f t="shared" si="29"/>
        <v>7</v>
      </c>
      <c r="AG37">
        <f t="shared" si="30"/>
        <v>0</v>
      </c>
      <c r="AH37">
        <f t="shared" si="31"/>
        <v>0.7</v>
      </c>
      <c r="AI37">
        <f t="shared" si="32"/>
        <v>0</v>
      </c>
      <c r="AJ37">
        <f t="shared" si="33"/>
        <v>0</v>
      </c>
      <c r="AK37">
        <v>29.69</v>
      </c>
      <c r="AL37">
        <v>0</v>
      </c>
      <c r="AM37">
        <v>22.44</v>
      </c>
      <c r="AN37">
        <v>0</v>
      </c>
      <c r="AO37">
        <v>7.25</v>
      </c>
      <c r="AP37">
        <v>0</v>
      </c>
      <c r="AQ37">
        <v>0.7</v>
      </c>
      <c r="AR37">
        <v>0</v>
      </c>
      <c r="AS37">
        <v>0</v>
      </c>
      <c r="AT37">
        <v>130</v>
      </c>
      <c r="AU37">
        <v>89</v>
      </c>
      <c r="AV37">
        <v>1</v>
      </c>
      <c r="AW37">
        <v>1</v>
      </c>
      <c r="AZ37">
        <v>1</v>
      </c>
      <c r="BA37">
        <v>17.63</v>
      </c>
      <c r="BB37">
        <v>2.1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0</v>
      </c>
      <c r="BI37">
        <v>1</v>
      </c>
      <c r="BJ37" t="s">
        <v>91</v>
      </c>
      <c r="BM37">
        <v>24001</v>
      </c>
      <c r="BN37">
        <v>0</v>
      </c>
      <c r="BO37" t="s">
        <v>88</v>
      </c>
      <c r="BP37">
        <v>1</v>
      </c>
      <c r="BQ37">
        <v>2</v>
      </c>
      <c r="BR37">
        <v>0</v>
      </c>
      <c r="BS37">
        <v>17.63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130</v>
      </c>
      <c r="CA37">
        <v>89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4"/>
        <v>339.22</v>
      </c>
      <c r="CQ37">
        <f t="shared" si="35"/>
        <v>0</v>
      </c>
      <c r="CR37">
        <f t="shared" si="36"/>
        <v>46.2</v>
      </c>
      <c r="CS37">
        <f t="shared" si="37"/>
        <v>0</v>
      </c>
      <c r="CT37">
        <f t="shared" si="38"/>
        <v>123.41</v>
      </c>
      <c r="CU37">
        <f t="shared" si="39"/>
        <v>0</v>
      </c>
      <c r="CV37">
        <f t="shared" si="40"/>
        <v>0.7</v>
      </c>
      <c r="CW37">
        <f t="shared" si="41"/>
        <v>0</v>
      </c>
      <c r="CX37">
        <f t="shared" si="42"/>
        <v>0</v>
      </c>
      <c r="CY37">
        <f t="shared" si="43"/>
        <v>320.86599999999999</v>
      </c>
      <c r="CZ37">
        <f t="shared" si="44"/>
        <v>219.66980000000001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1013</v>
      </c>
      <c r="DV37" t="s">
        <v>90</v>
      </c>
      <c r="DW37" t="s">
        <v>90</v>
      </c>
      <c r="DX37">
        <v>1</v>
      </c>
      <c r="EE37">
        <v>42165684</v>
      </c>
      <c r="EF37">
        <v>2</v>
      </c>
      <c r="EG37" t="s">
        <v>19</v>
      </c>
      <c r="EH37">
        <v>0</v>
      </c>
      <c r="EI37" t="s">
        <v>3</v>
      </c>
      <c r="EJ37">
        <v>1</v>
      </c>
      <c r="EK37">
        <v>24001</v>
      </c>
      <c r="EL37" t="s">
        <v>67</v>
      </c>
      <c r="EM37" t="s">
        <v>68</v>
      </c>
      <c r="EO37" t="s">
        <v>3</v>
      </c>
      <c r="EQ37">
        <v>131072</v>
      </c>
      <c r="ER37">
        <v>29.69</v>
      </c>
      <c r="ES37">
        <v>0</v>
      </c>
      <c r="ET37">
        <v>22.44</v>
      </c>
      <c r="EU37">
        <v>0</v>
      </c>
      <c r="EV37">
        <v>7.25</v>
      </c>
      <c r="EW37">
        <v>0.7</v>
      </c>
      <c r="EX37">
        <v>0</v>
      </c>
      <c r="EY37">
        <v>0</v>
      </c>
      <c r="FQ37">
        <v>0</v>
      </c>
      <c r="FR37">
        <f t="shared" si="45"/>
        <v>0</v>
      </c>
      <c r="FS37">
        <v>0</v>
      </c>
      <c r="FX37">
        <v>130</v>
      </c>
      <c r="FY37">
        <v>89</v>
      </c>
      <c r="GA37" t="s">
        <v>3</v>
      </c>
      <c r="GD37">
        <v>1</v>
      </c>
      <c r="GF37">
        <v>-876379310</v>
      </c>
      <c r="GG37">
        <v>2</v>
      </c>
      <c r="GH37">
        <v>1</v>
      </c>
      <c r="GI37">
        <v>2</v>
      </c>
      <c r="GJ37">
        <v>0</v>
      </c>
      <c r="GK37">
        <v>0</v>
      </c>
      <c r="GL37">
        <f t="shared" si="46"/>
        <v>0</v>
      </c>
      <c r="GM37">
        <f t="shared" si="47"/>
        <v>879.76</v>
      </c>
      <c r="GN37">
        <f t="shared" si="48"/>
        <v>879.76</v>
      </c>
      <c r="GO37">
        <f t="shared" si="49"/>
        <v>0</v>
      </c>
      <c r="GP37">
        <f t="shared" si="50"/>
        <v>0</v>
      </c>
      <c r="GR37">
        <v>0</v>
      </c>
      <c r="GS37">
        <v>3</v>
      </c>
      <c r="GT37">
        <v>0</v>
      </c>
      <c r="GU37" t="s">
        <v>3</v>
      </c>
      <c r="GV37">
        <f t="shared" si="51"/>
        <v>0</v>
      </c>
      <c r="GW37">
        <v>1</v>
      </c>
      <c r="GX37">
        <f t="shared" si="52"/>
        <v>0</v>
      </c>
      <c r="HA37">
        <v>0</v>
      </c>
      <c r="HB37">
        <v>0</v>
      </c>
      <c r="HC37">
        <f t="shared" si="53"/>
        <v>0</v>
      </c>
      <c r="IK37">
        <v>0</v>
      </c>
    </row>
    <row r="38" spans="1:245">
      <c r="A38">
        <v>17</v>
      </c>
      <c r="B38">
        <v>1</v>
      </c>
      <c r="C38">
        <f>ROW(SmtRes!A29)</f>
        <v>29</v>
      </c>
      <c r="D38">
        <f>ROW(EtalonRes!A31)</f>
        <v>31</v>
      </c>
      <c r="E38" t="s">
        <v>92</v>
      </c>
      <c r="F38" t="s">
        <v>93</v>
      </c>
      <c r="G38" t="s">
        <v>94</v>
      </c>
      <c r="H38" t="s">
        <v>65</v>
      </c>
      <c r="I38">
        <v>11.33</v>
      </c>
      <c r="J38">
        <v>0</v>
      </c>
      <c r="O38">
        <f t="shared" si="14"/>
        <v>253207.59</v>
      </c>
      <c r="P38">
        <f t="shared" si="15"/>
        <v>239734.64</v>
      </c>
      <c r="Q38">
        <f t="shared" si="16"/>
        <v>1488.08</v>
      </c>
      <c r="R38">
        <f t="shared" si="17"/>
        <v>0</v>
      </c>
      <c r="S38">
        <f t="shared" si="18"/>
        <v>11984.87</v>
      </c>
      <c r="T38">
        <f t="shared" si="19"/>
        <v>0</v>
      </c>
      <c r="U38">
        <f t="shared" si="20"/>
        <v>67.98</v>
      </c>
      <c r="V38">
        <f t="shared" si="21"/>
        <v>0</v>
      </c>
      <c r="W38">
        <f t="shared" si="22"/>
        <v>0</v>
      </c>
      <c r="X38">
        <f t="shared" si="23"/>
        <v>15580.33</v>
      </c>
      <c r="Y38">
        <f t="shared" si="24"/>
        <v>10666.53</v>
      </c>
      <c r="AA38">
        <v>43686536</v>
      </c>
      <c r="AB38">
        <f t="shared" si="25"/>
        <v>6577</v>
      </c>
      <c r="AC38">
        <f t="shared" si="26"/>
        <v>6451</v>
      </c>
      <c r="AD38">
        <f t="shared" si="27"/>
        <v>66</v>
      </c>
      <c r="AE38">
        <f t="shared" si="28"/>
        <v>0</v>
      </c>
      <c r="AF38">
        <f t="shared" si="29"/>
        <v>60</v>
      </c>
      <c r="AG38">
        <f t="shared" si="30"/>
        <v>0</v>
      </c>
      <c r="AH38">
        <f t="shared" si="31"/>
        <v>6</v>
      </c>
      <c r="AI38">
        <f t="shared" si="32"/>
        <v>0</v>
      </c>
      <c r="AJ38">
        <f t="shared" si="33"/>
        <v>0</v>
      </c>
      <c r="AK38">
        <v>6576.19</v>
      </c>
      <c r="AL38">
        <v>6450.79</v>
      </c>
      <c r="AM38">
        <v>65.7</v>
      </c>
      <c r="AN38">
        <v>0</v>
      </c>
      <c r="AO38">
        <v>59.7</v>
      </c>
      <c r="AP38">
        <v>0</v>
      </c>
      <c r="AQ38">
        <v>6</v>
      </c>
      <c r="AR38">
        <v>0</v>
      </c>
      <c r="AS38">
        <v>0</v>
      </c>
      <c r="AT38">
        <v>130</v>
      </c>
      <c r="AU38">
        <v>89</v>
      </c>
      <c r="AV38">
        <v>1</v>
      </c>
      <c r="AW38">
        <v>1</v>
      </c>
      <c r="AZ38">
        <v>1</v>
      </c>
      <c r="BA38">
        <v>17.63</v>
      </c>
      <c r="BB38">
        <v>1.99</v>
      </c>
      <c r="BC38">
        <v>3.28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1</v>
      </c>
      <c r="BJ38" t="s">
        <v>95</v>
      </c>
      <c r="BM38">
        <v>24001</v>
      </c>
      <c r="BN38">
        <v>0</v>
      </c>
      <c r="BO38" t="s">
        <v>93</v>
      </c>
      <c r="BP38">
        <v>1</v>
      </c>
      <c r="BQ38">
        <v>2</v>
      </c>
      <c r="BR38">
        <v>0</v>
      </c>
      <c r="BS38">
        <v>17.63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130</v>
      </c>
      <c r="CA38">
        <v>89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34"/>
        <v>253207.59</v>
      </c>
      <c r="CQ38">
        <f t="shared" si="35"/>
        <v>21159.279999999999</v>
      </c>
      <c r="CR38">
        <f t="shared" si="36"/>
        <v>131.34</v>
      </c>
      <c r="CS38">
        <f t="shared" si="37"/>
        <v>0</v>
      </c>
      <c r="CT38">
        <f t="shared" si="38"/>
        <v>1057.8</v>
      </c>
      <c r="CU38">
        <f t="shared" si="39"/>
        <v>0</v>
      </c>
      <c r="CV38">
        <f t="shared" si="40"/>
        <v>6</v>
      </c>
      <c r="CW38">
        <f t="shared" si="41"/>
        <v>0</v>
      </c>
      <c r="CX38">
        <f t="shared" si="42"/>
        <v>0</v>
      </c>
      <c r="CY38">
        <f t="shared" si="43"/>
        <v>15580.331</v>
      </c>
      <c r="CZ38">
        <f t="shared" si="44"/>
        <v>10666.534300000001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1013</v>
      </c>
      <c r="DV38" t="s">
        <v>65</v>
      </c>
      <c r="DW38" t="s">
        <v>65</v>
      </c>
      <c r="DX38">
        <v>1</v>
      </c>
      <c r="EE38">
        <v>42165684</v>
      </c>
      <c r="EF38">
        <v>2</v>
      </c>
      <c r="EG38" t="s">
        <v>19</v>
      </c>
      <c r="EH38">
        <v>0</v>
      </c>
      <c r="EI38" t="s">
        <v>3</v>
      </c>
      <c r="EJ38">
        <v>1</v>
      </c>
      <c r="EK38">
        <v>24001</v>
      </c>
      <c r="EL38" t="s">
        <v>67</v>
      </c>
      <c r="EM38" t="s">
        <v>68</v>
      </c>
      <c r="EO38" t="s">
        <v>3</v>
      </c>
      <c r="EQ38">
        <v>131072</v>
      </c>
      <c r="ER38">
        <v>6576.19</v>
      </c>
      <c r="ES38">
        <v>6450.79</v>
      </c>
      <c r="ET38">
        <v>65.7</v>
      </c>
      <c r="EU38">
        <v>0</v>
      </c>
      <c r="EV38">
        <v>59.7</v>
      </c>
      <c r="EW38">
        <v>6</v>
      </c>
      <c r="EX38">
        <v>0</v>
      </c>
      <c r="EY38">
        <v>0</v>
      </c>
      <c r="FQ38">
        <v>0</v>
      </c>
      <c r="FR38">
        <f t="shared" si="45"/>
        <v>0</v>
      </c>
      <c r="FS38">
        <v>0</v>
      </c>
      <c r="FX38">
        <v>130</v>
      </c>
      <c r="FY38">
        <v>89</v>
      </c>
      <c r="GA38" t="s">
        <v>3</v>
      </c>
      <c r="GD38">
        <v>1</v>
      </c>
      <c r="GF38">
        <v>-1270499301</v>
      </c>
      <c r="GG38">
        <v>2</v>
      </c>
      <c r="GH38">
        <v>1</v>
      </c>
      <c r="GI38">
        <v>2</v>
      </c>
      <c r="GJ38">
        <v>0</v>
      </c>
      <c r="GK38">
        <v>0</v>
      </c>
      <c r="GL38">
        <f t="shared" si="46"/>
        <v>0</v>
      </c>
      <c r="GM38">
        <f t="shared" si="47"/>
        <v>279454.45</v>
      </c>
      <c r="GN38">
        <f t="shared" si="48"/>
        <v>279454.45</v>
      </c>
      <c r="GO38">
        <f t="shared" si="49"/>
        <v>0</v>
      </c>
      <c r="GP38">
        <f t="shared" si="50"/>
        <v>0</v>
      </c>
      <c r="GR38">
        <v>0</v>
      </c>
      <c r="GS38">
        <v>3</v>
      </c>
      <c r="GT38">
        <v>0</v>
      </c>
      <c r="GU38" t="s">
        <v>3</v>
      </c>
      <c r="GV38">
        <f t="shared" si="51"/>
        <v>0</v>
      </c>
      <c r="GW38">
        <v>1</v>
      </c>
      <c r="GX38">
        <f t="shared" si="52"/>
        <v>0</v>
      </c>
      <c r="HA38">
        <v>0</v>
      </c>
      <c r="HB38">
        <v>0</v>
      </c>
      <c r="HC38">
        <f t="shared" si="53"/>
        <v>0</v>
      </c>
      <c r="IK38">
        <v>0</v>
      </c>
    </row>
    <row r="39" spans="1:245">
      <c r="A39">
        <v>17</v>
      </c>
      <c r="B39">
        <v>1</v>
      </c>
      <c r="E39" t="s">
        <v>96</v>
      </c>
      <c r="F39" t="s">
        <v>97</v>
      </c>
      <c r="G39" t="s">
        <v>98</v>
      </c>
      <c r="H39" t="s">
        <v>72</v>
      </c>
      <c r="I39">
        <v>-113.3</v>
      </c>
      <c r="J39">
        <v>0</v>
      </c>
      <c r="O39">
        <f t="shared" si="14"/>
        <v>-239697.48</v>
      </c>
      <c r="P39">
        <f t="shared" si="15"/>
        <v>-239697.48</v>
      </c>
      <c r="Q39">
        <f t="shared" si="16"/>
        <v>0</v>
      </c>
      <c r="R39">
        <f t="shared" si="17"/>
        <v>0</v>
      </c>
      <c r="S39">
        <f t="shared" si="18"/>
        <v>0</v>
      </c>
      <c r="T39">
        <f t="shared" si="19"/>
        <v>0</v>
      </c>
      <c r="U39">
        <f t="shared" si="20"/>
        <v>0</v>
      </c>
      <c r="V39">
        <f t="shared" si="21"/>
        <v>0</v>
      </c>
      <c r="W39">
        <f t="shared" si="22"/>
        <v>0</v>
      </c>
      <c r="X39">
        <f t="shared" si="23"/>
        <v>0</v>
      </c>
      <c r="Y39">
        <f t="shared" si="24"/>
        <v>0</v>
      </c>
      <c r="AA39">
        <v>43686536</v>
      </c>
      <c r="AB39">
        <f t="shared" si="25"/>
        <v>645</v>
      </c>
      <c r="AC39">
        <f t="shared" si="26"/>
        <v>645</v>
      </c>
      <c r="AD39">
        <f t="shared" si="27"/>
        <v>0</v>
      </c>
      <c r="AE39">
        <f t="shared" si="28"/>
        <v>0</v>
      </c>
      <c r="AF39">
        <f t="shared" si="29"/>
        <v>0</v>
      </c>
      <c r="AG39">
        <f t="shared" si="30"/>
        <v>0</v>
      </c>
      <c r="AH39">
        <f t="shared" si="31"/>
        <v>0</v>
      </c>
      <c r="AI39">
        <f t="shared" si="32"/>
        <v>0</v>
      </c>
      <c r="AJ39">
        <f t="shared" si="33"/>
        <v>0</v>
      </c>
      <c r="AK39">
        <v>645</v>
      </c>
      <c r="AL39">
        <v>645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3.28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2</v>
      </c>
      <c r="BJ39" t="s">
        <v>99</v>
      </c>
      <c r="BM39">
        <v>500002</v>
      </c>
      <c r="BN39">
        <v>0</v>
      </c>
      <c r="BO39" t="s">
        <v>97</v>
      </c>
      <c r="BP39">
        <v>1</v>
      </c>
      <c r="BQ39">
        <v>12</v>
      </c>
      <c r="BR39">
        <v>1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0</v>
      </c>
      <c r="CA39">
        <v>0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34"/>
        <v>-239697.48</v>
      </c>
      <c r="CQ39">
        <f t="shared" si="35"/>
        <v>2115.6</v>
      </c>
      <c r="CR39">
        <f t="shared" si="36"/>
        <v>0</v>
      </c>
      <c r="CS39">
        <f t="shared" si="37"/>
        <v>0</v>
      </c>
      <c r="CT39">
        <f t="shared" si="38"/>
        <v>0</v>
      </c>
      <c r="CU39">
        <f t="shared" si="39"/>
        <v>0</v>
      </c>
      <c r="CV39">
        <f t="shared" si="40"/>
        <v>0</v>
      </c>
      <c r="CW39">
        <f t="shared" si="41"/>
        <v>0</v>
      </c>
      <c r="CX39">
        <f t="shared" si="42"/>
        <v>0</v>
      </c>
      <c r="CY39">
        <f t="shared" si="43"/>
        <v>0</v>
      </c>
      <c r="CZ39">
        <f t="shared" si="44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1003</v>
      </c>
      <c r="DV39" t="s">
        <v>72</v>
      </c>
      <c r="DW39" t="s">
        <v>72</v>
      </c>
      <c r="DX39">
        <v>10</v>
      </c>
      <c r="EE39">
        <v>42165583</v>
      </c>
      <c r="EF39">
        <v>12</v>
      </c>
      <c r="EG39" t="s">
        <v>74</v>
      </c>
      <c r="EH39">
        <v>0</v>
      </c>
      <c r="EI39" t="s">
        <v>3</v>
      </c>
      <c r="EJ39">
        <v>2</v>
      </c>
      <c r="EK39">
        <v>500002</v>
      </c>
      <c r="EL39" t="s">
        <v>75</v>
      </c>
      <c r="EM39" t="s">
        <v>76</v>
      </c>
      <c r="EO39" t="s">
        <v>3</v>
      </c>
      <c r="EQ39">
        <v>163840</v>
      </c>
      <c r="ER39">
        <v>645</v>
      </c>
      <c r="ES39">
        <v>645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FQ39">
        <v>0</v>
      </c>
      <c r="FR39">
        <f t="shared" si="45"/>
        <v>0</v>
      </c>
      <c r="FS39">
        <v>0</v>
      </c>
      <c r="FX39">
        <v>0</v>
      </c>
      <c r="FY39">
        <v>0</v>
      </c>
      <c r="GA39" t="s">
        <v>3</v>
      </c>
      <c r="GD39">
        <v>1</v>
      </c>
      <c r="GF39">
        <v>-1939746278</v>
      </c>
      <c r="GG39">
        <v>2</v>
      </c>
      <c r="GH39">
        <v>1</v>
      </c>
      <c r="GI39">
        <v>2</v>
      </c>
      <c r="GJ39">
        <v>0</v>
      </c>
      <c r="GK39">
        <v>0</v>
      </c>
      <c r="GL39">
        <f t="shared" si="46"/>
        <v>0</v>
      </c>
      <c r="GM39">
        <f t="shared" si="47"/>
        <v>-239697.48</v>
      </c>
      <c r="GN39">
        <f t="shared" si="48"/>
        <v>0</v>
      </c>
      <c r="GO39">
        <f t="shared" si="49"/>
        <v>-239697.48</v>
      </c>
      <c r="GP39">
        <f t="shared" si="50"/>
        <v>0</v>
      </c>
      <c r="GR39">
        <v>0</v>
      </c>
      <c r="GS39">
        <v>0</v>
      </c>
      <c r="GT39">
        <v>0</v>
      </c>
      <c r="GU39" t="s">
        <v>3</v>
      </c>
      <c r="GV39">
        <f t="shared" si="51"/>
        <v>0</v>
      </c>
      <c r="GW39">
        <v>1</v>
      </c>
      <c r="GX39">
        <f t="shared" si="52"/>
        <v>0</v>
      </c>
      <c r="HA39">
        <v>0</v>
      </c>
      <c r="HB39">
        <v>0</v>
      </c>
      <c r="HC39">
        <f t="shared" si="53"/>
        <v>0</v>
      </c>
      <c r="IK39">
        <v>0</v>
      </c>
    </row>
    <row r="40" spans="1:245">
      <c r="A40">
        <v>17</v>
      </c>
      <c r="B40">
        <v>1</v>
      </c>
      <c r="E40" t="s">
        <v>100</v>
      </c>
      <c r="F40" t="s">
        <v>101</v>
      </c>
      <c r="G40" t="s">
        <v>102</v>
      </c>
      <c r="H40" t="s">
        <v>80</v>
      </c>
      <c r="I40">
        <f>ROUND(1133+19.5,9)</f>
        <v>1152.5</v>
      </c>
      <c r="J40">
        <v>0</v>
      </c>
      <c r="O40">
        <f t="shared" si="14"/>
        <v>269316.2</v>
      </c>
      <c r="P40">
        <f t="shared" si="15"/>
        <v>269316.2</v>
      </c>
      <c r="Q40">
        <f t="shared" si="16"/>
        <v>0</v>
      </c>
      <c r="R40">
        <f t="shared" si="17"/>
        <v>0</v>
      </c>
      <c r="S40">
        <f t="shared" si="18"/>
        <v>0</v>
      </c>
      <c r="T40">
        <f t="shared" si="19"/>
        <v>0</v>
      </c>
      <c r="U40">
        <f t="shared" si="20"/>
        <v>0</v>
      </c>
      <c r="V40">
        <f t="shared" si="21"/>
        <v>0</v>
      </c>
      <c r="W40">
        <f t="shared" si="22"/>
        <v>0</v>
      </c>
      <c r="X40">
        <f t="shared" si="23"/>
        <v>0</v>
      </c>
      <c r="Y40">
        <f t="shared" si="24"/>
        <v>0</v>
      </c>
      <c r="AA40">
        <v>43686536</v>
      </c>
      <c r="AB40">
        <f t="shared" si="25"/>
        <v>127</v>
      </c>
      <c r="AC40">
        <f t="shared" si="26"/>
        <v>127</v>
      </c>
      <c r="AD40">
        <f t="shared" si="27"/>
        <v>0</v>
      </c>
      <c r="AE40">
        <f t="shared" si="28"/>
        <v>0</v>
      </c>
      <c r="AF40">
        <f t="shared" si="29"/>
        <v>0</v>
      </c>
      <c r="AG40">
        <f t="shared" si="30"/>
        <v>0</v>
      </c>
      <c r="AH40">
        <f t="shared" si="31"/>
        <v>0</v>
      </c>
      <c r="AI40">
        <f t="shared" si="32"/>
        <v>0</v>
      </c>
      <c r="AJ40">
        <f t="shared" si="33"/>
        <v>0</v>
      </c>
      <c r="AK40">
        <v>127.39</v>
      </c>
      <c r="AL40">
        <v>127.39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1.84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2</v>
      </c>
      <c r="BJ40" t="s">
        <v>103</v>
      </c>
      <c r="BM40">
        <v>500002</v>
      </c>
      <c r="BN40">
        <v>0</v>
      </c>
      <c r="BO40" t="s">
        <v>101</v>
      </c>
      <c r="BP40">
        <v>1</v>
      </c>
      <c r="BQ40">
        <v>12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0</v>
      </c>
      <c r="CA40">
        <v>0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34"/>
        <v>269316.2</v>
      </c>
      <c r="CQ40">
        <f t="shared" si="35"/>
        <v>233.68</v>
      </c>
      <c r="CR40">
        <f t="shared" si="36"/>
        <v>0</v>
      </c>
      <c r="CS40">
        <f t="shared" si="37"/>
        <v>0</v>
      </c>
      <c r="CT40">
        <f t="shared" si="38"/>
        <v>0</v>
      </c>
      <c r="CU40">
        <f t="shared" si="39"/>
        <v>0</v>
      </c>
      <c r="CV40">
        <f t="shared" si="40"/>
        <v>0</v>
      </c>
      <c r="CW40">
        <f t="shared" si="41"/>
        <v>0</v>
      </c>
      <c r="CX40">
        <f t="shared" si="42"/>
        <v>0</v>
      </c>
      <c r="CY40">
        <f t="shared" si="43"/>
        <v>0</v>
      </c>
      <c r="CZ40">
        <f t="shared" si="44"/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1003</v>
      </c>
      <c r="DV40" t="s">
        <v>80</v>
      </c>
      <c r="DW40" t="s">
        <v>80</v>
      </c>
      <c r="DX40">
        <v>1</v>
      </c>
      <c r="EE40">
        <v>42165583</v>
      </c>
      <c r="EF40">
        <v>12</v>
      </c>
      <c r="EG40" t="s">
        <v>74</v>
      </c>
      <c r="EH40">
        <v>0</v>
      </c>
      <c r="EI40" t="s">
        <v>3</v>
      </c>
      <c r="EJ40">
        <v>2</v>
      </c>
      <c r="EK40">
        <v>500002</v>
      </c>
      <c r="EL40" t="s">
        <v>75</v>
      </c>
      <c r="EM40" t="s">
        <v>76</v>
      </c>
      <c r="EO40" t="s">
        <v>3</v>
      </c>
      <c r="EQ40">
        <v>131072</v>
      </c>
      <c r="ER40">
        <v>127.39</v>
      </c>
      <c r="ES40">
        <v>127.39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FQ40">
        <v>0</v>
      </c>
      <c r="FR40">
        <f t="shared" si="45"/>
        <v>0</v>
      </c>
      <c r="FS40">
        <v>0</v>
      </c>
      <c r="FX40">
        <v>0</v>
      </c>
      <c r="FY40">
        <v>0</v>
      </c>
      <c r="GA40" t="s">
        <v>3</v>
      </c>
      <c r="GD40">
        <v>1</v>
      </c>
      <c r="GF40">
        <v>-135749706</v>
      </c>
      <c r="GG40">
        <v>2</v>
      </c>
      <c r="GH40">
        <v>1</v>
      </c>
      <c r="GI40">
        <v>2</v>
      </c>
      <c r="GJ40">
        <v>0</v>
      </c>
      <c r="GK40">
        <v>0</v>
      </c>
      <c r="GL40">
        <f t="shared" si="46"/>
        <v>0</v>
      </c>
      <c r="GM40">
        <f t="shared" si="47"/>
        <v>269316.2</v>
      </c>
      <c r="GN40">
        <f t="shared" si="48"/>
        <v>0</v>
      </c>
      <c r="GO40">
        <f t="shared" si="49"/>
        <v>269316.2</v>
      </c>
      <c r="GP40">
        <f t="shared" si="50"/>
        <v>0</v>
      </c>
      <c r="GR40">
        <v>0</v>
      </c>
      <c r="GS40">
        <v>3</v>
      </c>
      <c r="GT40">
        <v>0</v>
      </c>
      <c r="GU40" t="s">
        <v>3</v>
      </c>
      <c r="GV40">
        <f t="shared" si="51"/>
        <v>0</v>
      </c>
      <c r="GW40">
        <v>1</v>
      </c>
      <c r="GX40">
        <f t="shared" si="52"/>
        <v>0</v>
      </c>
      <c r="HA40">
        <v>0</v>
      </c>
      <c r="HB40">
        <v>0</v>
      </c>
      <c r="HC40">
        <f t="shared" si="53"/>
        <v>0</v>
      </c>
      <c r="IK40">
        <v>0</v>
      </c>
    </row>
    <row r="41" spans="1:245">
      <c r="A41">
        <v>17</v>
      </c>
      <c r="B41">
        <v>1</v>
      </c>
      <c r="C41">
        <f>ROW(SmtRes!A31)</f>
        <v>31</v>
      </c>
      <c r="D41">
        <f>ROW(EtalonRes!A33)</f>
        <v>33</v>
      </c>
      <c r="E41" t="s">
        <v>104</v>
      </c>
      <c r="F41" t="s">
        <v>105</v>
      </c>
      <c r="G41" t="s">
        <v>106</v>
      </c>
      <c r="H41" t="s">
        <v>85</v>
      </c>
      <c r="I41">
        <v>5</v>
      </c>
      <c r="J41">
        <v>0</v>
      </c>
      <c r="O41">
        <f t="shared" si="14"/>
        <v>117.85</v>
      </c>
      <c r="P41">
        <f t="shared" si="15"/>
        <v>0</v>
      </c>
      <c r="Q41">
        <f t="shared" si="16"/>
        <v>29.7</v>
      </c>
      <c r="R41">
        <f t="shared" si="17"/>
        <v>0</v>
      </c>
      <c r="S41">
        <f t="shared" si="18"/>
        <v>88.15</v>
      </c>
      <c r="T41">
        <f t="shared" si="19"/>
        <v>0</v>
      </c>
      <c r="U41">
        <f t="shared" si="20"/>
        <v>0.4</v>
      </c>
      <c r="V41">
        <f t="shared" si="21"/>
        <v>0</v>
      </c>
      <c r="W41">
        <f t="shared" si="22"/>
        <v>0</v>
      </c>
      <c r="X41">
        <f t="shared" si="23"/>
        <v>114.6</v>
      </c>
      <c r="Y41">
        <f t="shared" si="24"/>
        <v>78.45</v>
      </c>
      <c r="AA41">
        <v>43686536</v>
      </c>
      <c r="AB41">
        <f t="shared" si="25"/>
        <v>4</v>
      </c>
      <c r="AC41">
        <f t="shared" si="26"/>
        <v>0</v>
      </c>
      <c r="AD41">
        <f t="shared" si="27"/>
        <v>3</v>
      </c>
      <c r="AE41">
        <f t="shared" si="28"/>
        <v>0</v>
      </c>
      <c r="AF41">
        <f t="shared" si="29"/>
        <v>1</v>
      </c>
      <c r="AG41">
        <f t="shared" si="30"/>
        <v>0</v>
      </c>
      <c r="AH41">
        <f t="shared" si="31"/>
        <v>0.08</v>
      </c>
      <c r="AI41">
        <f t="shared" si="32"/>
        <v>0</v>
      </c>
      <c r="AJ41">
        <f t="shared" si="33"/>
        <v>0</v>
      </c>
      <c r="AK41">
        <v>3.73</v>
      </c>
      <c r="AL41">
        <v>0</v>
      </c>
      <c r="AM41">
        <v>3.01</v>
      </c>
      <c r="AN41">
        <v>0</v>
      </c>
      <c r="AO41">
        <v>0.72</v>
      </c>
      <c r="AP41">
        <v>0</v>
      </c>
      <c r="AQ41">
        <v>0.08</v>
      </c>
      <c r="AR41">
        <v>0</v>
      </c>
      <c r="AS41">
        <v>0</v>
      </c>
      <c r="AT41">
        <v>130</v>
      </c>
      <c r="AU41">
        <v>89</v>
      </c>
      <c r="AV41">
        <v>1</v>
      </c>
      <c r="AW41">
        <v>1</v>
      </c>
      <c r="AZ41">
        <v>1</v>
      </c>
      <c r="BA41">
        <v>17.63</v>
      </c>
      <c r="BB41">
        <v>1.98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1</v>
      </c>
      <c r="BJ41" t="s">
        <v>107</v>
      </c>
      <c r="BM41">
        <v>24001</v>
      </c>
      <c r="BN41">
        <v>0</v>
      </c>
      <c r="BO41" t="s">
        <v>105</v>
      </c>
      <c r="BP41">
        <v>1</v>
      </c>
      <c r="BQ41">
        <v>2</v>
      </c>
      <c r="BR41">
        <v>0</v>
      </c>
      <c r="BS41">
        <v>17.63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130</v>
      </c>
      <c r="CA41">
        <v>89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34"/>
        <v>117.85000000000001</v>
      </c>
      <c r="CQ41">
        <f t="shared" si="35"/>
        <v>0</v>
      </c>
      <c r="CR41">
        <f t="shared" si="36"/>
        <v>5.9399999999999995</v>
      </c>
      <c r="CS41">
        <f t="shared" si="37"/>
        <v>0</v>
      </c>
      <c r="CT41">
        <f t="shared" si="38"/>
        <v>17.63</v>
      </c>
      <c r="CU41">
        <f t="shared" si="39"/>
        <v>0</v>
      </c>
      <c r="CV41">
        <f t="shared" si="40"/>
        <v>0.08</v>
      </c>
      <c r="CW41">
        <f t="shared" si="41"/>
        <v>0</v>
      </c>
      <c r="CX41">
        <f t="shared" si="42"/>
        <v>0</v>
      </c>
      <c r="CY41">
        <f t="shared" si="43"/>
        <v>114.595</v>
      </c>
      <c r="CZ41">
        <f t="shared" si="44"/>
        <v>78.453500000000005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85</v>
      </c>
      <c r="DW41" t="s">
        <v>85</v>
      </c>
      <c r="DX41">
        <v>1</v>
      </c>
      <c r="EE41">
        <v>42165684</v>
      </c>
      <c r="EF41">
        <v>2</v>
      </c>
      <c r="EG41" t="s">
        <v>19</v>
      </c>
      <c r="EH41">
        <v>0</v>
      </c>
      <c r="EI41" t="s">
        <v>3</v>
      </c>
      <c r="EJ41">
        <v>1</v>
      </c>
      <c r="EK41">
        <v>24001</v>
      </c>
      <c r="EL41" t="s">
        <v>67</v>
      </c>
      <c r="EM41" t="s">
        <v>68</v>
      </c>
      <c r="EO41" t="s">
        <v>3</v>
      </c>
      <c r="EQ41">
        <v>131072</v>
      </c>
      <c r="ER41">
        <v>3.73</v>
      </c>
      <c r="ES41">
        <v>0</v>
      </c>
      <c r="ET41">
        <v>3.01</v>
      </c>
      <c r="EU41">
        <v>0</v>
      </c>
      <c r="EV41">
        <v>0.72</v>
      </c>
      <c r="EW41">
        <v>0.08</v>
      </c>
      <c r="EX41">
        <v>0</v>
      </c>
      <c r="EY41">
        <v>0</v>
      </c>
      <c r="FQ41">
        <v>0</v>
      </c>
      <c r="FR41">
        <f t="shared" si="45"/>
        <v>0</v>
      </c>
      <c r="FS41">
        <v>0</v>
      </c>
      <c r="FX41">
        <v>130</v>
      </c>
      <c r="FY41">
        <v>89</v>
      </c>
      <c r="GA41" t="s">
        <v>3</v>
      </c>
      <c r="GD41">
        <v>1</v>
      </c>
      <c r="GF41">
        <v>-145908085</v>
      </c>
      <c r="GG41">
        <v>2</v>
      </c>
      <c r="GH41">
        <v>1</v>
      </c>
      <c r="GI41">
        <v>2</v>
      </c>
      <c r="GJ41">
        <v>0</v>
      </c>
      <c r="GK41">
        <v>0</v>
      </c>
      <c r="GL41">
        <f t="shared" si="46"/>
        <v>0</v>
      </c>
      <c r="GM41">
        <f t="shared" si="47"/>
        <v>310.89999999999998</v>
      </c>
      <c r="GN41">
        <f t="shared" si="48"/>
        <v>310.89999999999998</v>
      </c>
      <c r="GO41">
        <f t="shared" si="49"/>
        <v>0</v>
      </c>
      <c r="GP41">
        <f t="shared" si="50"/>
        <v>0</v>
      </c>
      <c r="GR41">
        <v>0</v>
      </c>
      <c r="GS41">
        <v>3</v>
      </c>
      <c r="GT41">
        <v>0</v>
      </c>
      <c r="GU41" t="s">
        <v>3</v>
      </c>
      <c r="GV41">
        <f t="shared" si="51"/>
        <v>0</v>
      </c>
      <c r="GW41">
        <v>1</v>
      </c>
      <c r="GX41">
        <f t="shared" si="52"/>
        <v>0</v>
      </c>
      <c r="HA41">
        <v>0</v>
      </c>
      <c r="HB41">
        <v>0</v>
      </c>
      <c r="HC41">
        <f t="shared" si="53"/>
        <v>0</v>
      </c>
      <c r="IK41">
        <v>0</v>
      </c>
    </row>
    <row r="42" spans="1:245">
      <c r="A42">
        <v>17</v>
      </c>
      <c r="B42">
        <v>1</v>
      </c>
      <c r="C42">
        <f>ROW(SmtRes!A34)</f>
        <v>34</v>
      </c>
      <c r="D42">
        <f>ROW(EtalonRes!A36)</f>
        <v>36</v>
      </c>
      <c r="E42" t="s">
        <v>108</v>
      </c>
      <c r="F42" t="s">
        <v>109</v>
      </c>
      <c r="G42" t="s">
        <v>110</v>
      </c>
      <c r="H42" t="s">
        <v>90</v>
      </c>
      <c r="I42">
        <v>11</v>
      </c>
      <c r="J42">
        <v>0</v>
      </c>
      <c r="O42">
        <f t="shared" si="14"/>
        <v>2895.53</v>
      </c>
      <c r="P42">
        <f t="shared" si="15"/>
        <v>0</v>
      </c>
      <c r="Q42">
        <f t="shared" si="16"/>
        <v>762.3</v>
      </c>
      <c r="R42">
        <f t="shared" si="17"/>
        <v>0</v>
      </c>
      <c r="S42">
        <f t="shared" si="18"/>
        <v>2133.23</v>
      </c>
      <c r="T42">
        <f t="shared" si="19"/>
        <v>0</v>
      </c>
      <c r="U42">
        <f t="shared" si="20"/>
        <v>11.22</v>
      </c>
      <c r="V42">
        <f t="shared" si="21"/>
        <v>0</v>
      </c>
      <c r="W42">
        <f t="shared" si="22"/>
        <v>0</v>
      </c>
      <c r="X42">
        <f t="shared" si="23"/>
        <v>2773.2</v>
      </c>
      <c r="Y42">
        <f t="shared" si="24"/>
        <v>1898.57</v>
      </c>
      <c r="AA42">
        <v>43686536</v>
      </c>
      <c r="AB42">
        <f t="shared" si="25"/>
        <v>44</v>
      </c>
      <c r="AC42">
        <f t="shared" si="26"/>
        <v>0</v>
      </c>
      <c r="AD42">
        <f t="shared" si="27"/>
        <v>33</v>
      </c>
      <c r="AE42">
        <f t="shared" si="28"/>
        <v>0</v>
      </c>
      <c r="AF42">
        <f t="shared" si="29"/>
        <v>11</v>
      </c>
      <c r="AG42">
        <f t="shared" si="30"/>
        <v>0</v>
      </c>
      <c r="AH42">
        <f t="shared" si="31"/>
        <v>1.02</v>
      </c>
      <c r="AI42">
        <f t="shared" si="32"/>
        <v>0</v>
      </c>
      <c r="AJ42">
        <f t="shared" si="33"/>
        <v>0</v>
      </c>
      <c r="AK42">
        <v>43.82</v>
      </c>
      <c r="AL42">
        <v>0</v>
      </c>
      <c r="AM42">
        <v>33.25</v>
      </c>
      <c r="AN42">
        <v>0</v>
      </c>
      <c r="AO42">
        <v>10.57</v>
      </c>
      <c r="AP42">
        <v>0</v>
      </c>
      <c r="AQ42">
        <v>1.02</v>
      </c>
      <c r="AR42">
        <v>0</v>
      </c>
      <c r="AS42">
        <v>0</v>
      </c>
      <c r="AT42">
        <v>130</v>
      </c>
      <c r="AU42">
        <v>89</v>
      </c>
      <c r="AV42">
        <v>1</v>
      </c>
      <c r="AW42">
        <v>1</v>
      </c>
      <c r="AZ42">
        <v>1</v>
      </c>
      <c r="BA42">
        <v>17.63</v>
      </c>
      <c r="BB42">
        <v>2.1</v>
      </c>
      <c r="BC42">
        <v>1</v>
      </c>
      <c r="BD42" t="s">
        <v>3</v>
      </c>
      <c r="BE42" t="s">
        <v>3</v>
      </c>
      <c r="BF42" t="s">
        <v>3</v>
      </c>
      <c r="BG42" t="s">
        <v>3</v>
      </c>
      <c r="BH42">
        <v>0</v>
      </c>
      <c r="BI42">
        <v>1</v>
      </c>
      <c r="BJ42" t="s">
        <v>111</v>
      </c>
      <c r="BM42">
        <v>24001</v>
      </c>
      <c r="BN42">
        <v>0</v>
      </c>
      <c r="BO42" t="s">
        <v>109</v>
      </c>
      <c r="BP42">
        <v>1</v>
      </c>
      <c r="BQ42">
        <v>2</v>
      </c>
      <c r="BR42">
        <v>0</v>
      </c>
      <c r="BS42">
        <v>17.63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130</v>
      </c>
      <c r="CA42">
        <v>89</v>
      </c>
      <c r="CE42">
        <v>0</v>
      </c>
      <c r="CF42">
        <v>0</v>
      </c>
      <c r="CG42">
        <v>0</v>
      </c>
      <c r="CM42">
        <v>0</v>
      </c>
      <c r="CN42" t="s">
        <v>3</v>
      </c>
      <c r="CO42">
        <v>0</v>
      </c>
      <c r="CP42">
        <f t="shared" si="34"/>
        <v>2895.5299999999997</v>
      </c>
      <c r="CQ42">
        <f t="shared" si="35"/>
        <v>0</v>
      </c>
      <c r="CR42">
        <f t="shared" si="36"/>
        <v>69.3</v>
      </c>
      <c r="CS42">
        <f t="shared" si="37"/>
        <v>0</v>
      </c>
      <c r="CT42">
        <f t="shared" si="38"/>
        <v>193.92999999999998</v>
      </c>
      <c r="CU42">
        <f t="shared" si="39"/>
        <v>0</v>
      </c>
      <c r="CV42">
        <f t="shared" si="40"/>
        <v>1.02</v>
      </c>
      <c r="CW42">
        <f t="shared" si="41"/>
        <v>0</v>
      </c>
      <c r="CX42">
        <f t="shared" si="42"/>
        <v>0</v>
      </c>
      <c r="CY42">
        <f t="shared" si="43"/>
        <v>2773.1990000000001</v>
      </c>
      <c r="CZ42">
        <f t="shared" si="44"/>
        <v>1898.5747000000001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1013</v>
      </c>
      <c r="DV42" t="s">
        <v>90</v>
      </c>
      <c r="DW42" t="s">
        <v>90</v>
      </c>
      <c r="DX42">
        <v>1</v>
      </c>
      <c r="EE42">
        <v>42165684</v>
      </c>
      <c r="EF42">
        <v>2</v>
      </c>
      <c r="EG42" t="s">
        <v>19</v>
      </c>
      <c r="EH42">
        <v>0</v>
      </c>
      <c r="EI42" t="s">
        <v>3</v>
      </c>
      <c r="EJ42">
        <v>1</v>
      </c>
      <c r="EK42">
        <v>24001</v>
      </c>
      <c r="EL42" t="s">
        <v>67</v>
      </c>
      <c r="EM42" t="s">
        <v>68</v>
      </c>
      <c r="EO42" t="s">
        <v>3</v>
      </c>
      <c r="EQ42">
        <v>131072</v>
      </c>
      <c r="ER42">
        <v>43.82</v>
      </c>
      <c r="ES42">
        <v>0</v>
      </c>
      <c r="ET42">
        <v>33.25</v>
      </c>
      <c r="EU42">
        <v>0</v>
      </c>
      <c r="EV42">
        <v>10.57</v>
      </c>
      <c r="EW42">
        <v>1.02</v>
      </c>
      <c r="EX42">
        <v>0</v>
      </c>
      <c r="EY42">
        <v>0</v>
      </c>
      <c r="FQ42">
        <v>0</v>
      </c>
      <c r="FR42">
        <f t="shared" si="45"/>
        <v>0</v>
      </c>
      <c r="FS42">
        <v>0</v>
      </c>
      <c r="FX42">
        <v>130</v>
      </c>
      <c r="FY42">
        <v>89</v>
      </c>
      <c r="GA42" t="s">
        <v>3</v>
      </c>
      <c r="GD42">
        <v>1</v>
      </c>
      <c r="GF42">
        <v>-1319463508</v>
      </c>
      <c r="GG42">
        <v>2</v>
      </c>
      <c r="GH42">
        <v>1</v>
      </c>
      <c r="GI42">
        <v>2</v>
      </c>
      <c r="GJ42">
        <v>0</v>
      </c>
      <c r="GK42">
        <v>0</v>
      </c>
      <c r="GL42">
        <f t="shared" si="46"/>
        <v>0</v>
      </c>
      <c r="GM42">
        <f t="shared" si="47"/>
        <v>7567.3</v>
      </c>
      <c r="GN42">
        <f t="shared" si="48"/>
        <v>7567.3</v>
      </c>
      <c r="GO42">
        <f t="shared" si="49"/>
        <v>0</v>
      </c>
      <c r="GP42">
        <f t="shared" si="50"/>
        <v>0</v>
      </c>
      <c r="GR42">
        <v>0</v>
      </c>
      <c r="GS42">
        <v>3</v>
      </c>
      <c r="GT42">
        <v>0</v>
      </c>
      <c r="GU42" t="s">
        <v>3</v>
      </c>
      <c r="GV42">
        <f t="shared" si="51"/>
        <v>0</v>
      </c>
      <c r="GW42">
        <v>1</v>
      </c>
      <c r="GX42">
        <f t="shared" si="52"/>
        <v>0</v>
      </c>
      <c r="HA42">
        <v>0</v>
      </c>
      <c r="HB42">
        <v>0</v>
      </c>
      <c r="HC42">
        <f t="shared" si="53"/>
        <v>0</v>
      </c>
      <c r="IK42">
        <v>0</v>
      </c>
    </row>
    <row r="43" spans="1:245">
      <c r="A43">
        <v>17</v>
      </c>
      <c r="B43">
        <v>1</v>
      </c>
      <c r="C43">
        <f>ROW(SmtRes!A40)</f>
        <v>40</v>
      </c>
      <c r="D43">
        <f>ROW(EtalonRes!A42)</f>
        <v>42</v>
      </c>
      <c r="E43" t="s">
        <v>112</v>
      </c>
      <c r="F43" t="s">
        <v>113</v>
      </c>
      <c r="G43" t="s">
        <v>114</v>
      </c>
      <c r="H43" t="s">
        <v>90</v>
      </c>
      <c r="I43">
        <v>2</v>
      </c>
      <c r="J43">
        <v>0</v>
      </c>
      <c r="O43">
        <f t="shared" si="14"/>
        <v>2080.84</v>
      </c>
      <c r="P43">
        <f t="shared" si="15"/>
        <v>1341.94</v>
      </c>
      <c r="Q43">
        <f t="shared" si="16"/>
        <v>210</v>
      </c>
      <c r="R43">
        <f t="shared" si="17"/>
        <v>0</v>
      </c>
      <c r="S43">
        <f t="shared" si="18"/>
        <v>528.9</v>
      </c>
      <c r="T43">
        <f t="shared" si="19"/>
        <v>0</v>
      </c>
      <c r="U43">
        <f t="shared" si="20"/>
        <v>2.92</v>
      </c>
      <c r="V43">
        <f t="shared" si="21"/>
        <v>0</v>
      </c>
      <c r="W43">
        <f t="shared" si="22"/>
        <v>0</v>
      </c>
      <c r="X43">
        <f t="shared" si="23"/>
        <v>687.57</v>
      </c>
      <c r="Y43">
        <f t="shared" si="24"/>
        <v>470.72</v>
      </c>
      <c r="AA43">
        <v>43686536</v>
      </c>
      <c r="AB43">
        <f t="shared" si="25"/>
        <v>358</v>
      </c>
      <c r="AC43">
        <f t="shared" si="26"/>
        <v>293</v>
      </c>
      <c r="AD43">
        <f t="shared" si="27"/>
        <v>50</v>
      </c>
      <c r="AE43">
        <f t="shared" si="28"/>
        <v>0</v>
      </c>
      <c r="AF43">
        <f t="shared" si="29"/>
        <v>15</v>
      </c>
      <c r="AG43">
        <f t="shared" si="30"/>
        <v>0</v>
      </c>
      <c r="AH43">
        <f t="shared" si="31"/>
        <v>1.46</v>
      </c>
      <c r="AI43">
        <f t="shared" si="32"/>
        <v>0</v>
      </c>
      <c r="AJ43">
        <f t="shared" si="33"/>
        <v>0</v>
      </c>
      <c r="AK43">
        <v>357.32</v>
      </c>
      <c r="AL43">
        <v>292.52</v>
      </c>
      <c r="AM43">
        <v>49.67</v>
      </c>
      <c r="AN43">
        <v>0</v>
      </c>
      <c r="AO43">
        <v>15.13</v>
      </c>
      <c r="AP43">
        <v>0</v>
      </c>
      <c r="AQ43">
        <v>1.46</v>
      </c>
      <c r="AR43">
        <v>0</v>
      </c>
      <c r="AS43">
        <v>0</v>
      </c>
      <c r="AT43">
        <v>130</v>
      </c>
      <c r="AU43">
        <v>89</v>
      </c>
      <c r="AV43">
        <v>1</v>
      </c>
      <c r="AW43">
        <v>1</v>
      </c>
      <c r="AZ43">
        <v>1</v>
      </c>
      <c r="BA43">
        <v>17.63</v>
      </c>
      <c r="BB43">
        <v>2.1</v>
      </c>
      <c r="BC43">
        <v>2.29</v>
      </c>
      <c r="BD43" t="s">
        <v>3</v>
      </c>
      <c r="BE43" t="s">
        <v>3</v>
      </c>
      <c r="BF43" t="s">
        <v>3</v>
      </c>
      <c r="BG43" t="s">
        <v>3</v>
      </c>
      <c r="BH43">
        <v>0</v>
      </c>
      <c r="BI43">
        <v>1</v>
      </c>
      <c r="BJ43" t="s">
        <v>115</v>
      </c>
      <c r="BM43">
        <v>24001</v>
      </c>
      <c r="BN43">
        <v>0</v>
      </c>
      <c r="BO43" t="s">
        <v>113</v>
      </c>
      <c r="BP43">
        <v>1</v>
      </c>
      <c r="BQ43">
        <v>2</v>
      </c>
      <c r="BR43">
        <v>0</v>
      </c>
      <c r="BS43">
        <v>17.63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130</v>
      </c>
      <c r="CA43">
        <v>89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34"/>
        <v>2080.84</v>
      </c>
      <c r="CQ43">
        <f t="shared" si="35"/>
        <v>670.97</v>
      </c>
      <c r="CR43">
        <f t="shared" si="36"/>
        <v>105</v>
      </c>
      <c r="CS43">
        <f t="shared" si="37"/>
        <v>0</v>
      </c>
      <c r="CT43">
        <f t="shared" si="38"/>
        <v>264.45</v>
      </c>
      <c r="CU43">
        <f t="shared" si="39"/>
        <v>0</v>
      </c>
      <c r="CV43">
        <f t="shared" si="40"/>
        <v>1.46</v>
      </c>
      <c r="CW43">
        <f t="shared" si="41"/>
        <v>0</v>
      </c>
      <c r="CX43">
        <f t="shared" si="42"/>
        <v>0</v>
      </c>
      <c r="CY43">
        <f t="shared" si="43"/>
        <v>687.57</v>
      </c>
      <c r="CZ43">
        <f t="shared" si="44"/>
        <v>470.721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1013</v>
      </c>
      <c r="DV43" t="s">
        <v>90</v>
      </c>
      <c r="DW43" t="s">
        <v>90</v>
      </c>
      <c r="DX43">
        <v>1</v>
      </c>
      <c r="EE43">
        <v>42165684</v>
      </c>
      <c r="EF43">
        <v>2</v>
      </c>
      <c r="EG43" t="s">
        <v>19</v>
      </c>
      <c r="EH43">
        <v>0</v>
      </c>
      <c r="EI43" t="s">
        <v>3</v>
      </c>
      <c r="EJ43">
        <v>1</v>
      </c>
      <c r="EK43">
        <v>24001</v>
      </c>
      <c r="EL43" t="s">
        <v>67</v>
      </c>
      <c r="EM43" t="s">
        <v>68</v>
      </c>
      <c r="EO43" t="s">
        <v>3</v>
      </c>
      <c r="EQ43">
        <v>131072</v>
      </c>
      <c r="ER43">
        <v>357.32</v>
      </c>
      <c r="ES43">
        <v>292.52</v>
      </c>
      <c r="ET43">
        <v>49.67</v>
      </c>
      <c r="EU43">
        <v>0</v>
      </c>
      <c r="EV43">
        <v>15.13</v>
      </c>
      <c r="EW43">
        <v>1.46</v>
      </c>
      <c r="EX43">
        <v>0</v>
      </c>
      <c r="EY43">
        <v>0</v>
      </c>
      <c r="FQ43">
        <v>0</v>
      </c>
      <c r="FR43">
        <f t="shared" si="45"/>
        <v>0</v>
      </c>
      <c r="FS43">
        <v>0</v>
      </c>
      <c r="FX43">
        <v>130</v>
      </c>
      <c r="FY43">
        <v>89</v>
      </c>
      <c r="GA43" t="s">
        <v>3</v>
      </c>
      <c r="GD43">
        <v>1</v>
      </c>
      <c r="GF43">
        <v>1794774974</v>
      </c>
      <c r="GG43">
        <v>2</v>
      </c>
      <c r="GH43">
        <v>1</v>
      </c>
      <c r="GI43">
        <v>2</v>
      </c>
      <c r="GJ43">
        <v>0</v>
      </c>
      <c r="GK43">
        <v>0</v>
      </c>
      <c r="GL43">
        <f t="shared" si="46"/>
        <v>0</v>
      </c>
      <c r="GM43">
        <f t="shared" si="47"/>
        <v>3239.13</v>
      </c>
      <c r="GN43">
        <f t="shared" si="48"/>
        <v>3239.13</v>
      </c>
      <c r="GO43">
        <f t="shared" si="49"/>
        <v>0</v>
      </c>
      <c r="GP43">
        <f t="shared" si="50"/>
        <v>0</v>
      </c>
      <c r="GR43">
        <v>0</v>
      </c>
      <c r="GS43">
        <v>3</v>
      </c>
      <c r="GT43">
        <v>0</v>
      </c>
      <c r="GU43" t="s">
        <v>3</v>
      </c>
      <c r="GV43">
        <f t="shared" si="51"/>
        <v>0</v>
      </c>
      <c r="GW43">
        <v>1</v>
      </c>
      <c r="GX43">
        <f t="shared" si="52"/>
        <v>0</v>
      </c>
      <c r="HA43">
        <v>0</v>
      </c>
      <c r="HB43">
        <v>0</v>
      </c>
      <c r="HC43">
        <f t="shared" si="53"/>
        <v>0</v>
      </c>
      <c r="IK43">
        <v>0</v>
      </c>
    </row>
    <row r="44" spans="1:245">
      <c r="A44">
        <v>17</v>
      </c>
      <c r="B44">
        <v>1</v>
      </c>
      <c r="C44">
        <f>ROW(SmtRes!A47)</f>
        <v>47</v>
      </c>
      <c r="D44">
        <f>ROW(EtalonRes!A49)</f>
        <v>49</v>
      </c>
      <c r="E44" t="s">
        <v>116</v>
      </c>
      <c r="F44" t="s">
        <v>117</v>
      </c>
      <c r="G44" t="s">
        <v>118</v>
      </c>
      <c r="H44" t="s">
        <v>119</v>
      </c>
      <c r="I44">
        <v>1</v>
      </c>
      <c r="J44">
        <v>0</v>
      </c>
      <c r="O44">
        <f t="shared" si="14"/>
        <v>1134.49</v>
      </c>
      <c r="P44">
        <f t="shared" si="15"/>
        <v>692.01</v>
      </c>
      <c r="Q44">
        <f t="shared" si="16"/>
        <v>89.88</v>
      </c>
      <c r="R44">
        <f t="shared" si="17"/>
        <v>0</v>
      </c>
      <c r="S44">
        <f t="shared" si="18"/>
        <v>352.6</v>
      </c>
      <c r="T44">
        <f t="shared" si="19"/>
        <v>0</v>
      </c>
      <c r="U44">
        <f t="shared" si="20"/>
        <v>1.9</v>
      </c>
      <c r="V44">
        <f t="shared" si="21"/>
        <v>0</v>
      </c>
      <c r="W44">
        <f t="shared" si="22"/>
        <v>0</v>
      </c>
      <c r="X44">
        <f t="shared" si="23"/>
        <v>458.38</v>
      </c>
      <c r="Y44">
        <f t="shared" si="24"/>
        <v>313.81</v>
      </c>
      <c r="AA44">
        <v>43686536</v>
      </c>
      <c r="AB44">
        <f t="shared" si="25"/>
        <v>359</v>
      </c>
      <c r="AC44">
        <f t="shared" si="26"/>
        <v>297</v>
      </c>
      <c r="AD44">
        <f t="shared" si="27"/>
        <v>42</v>
      </c>
      <c r="AE44">
        <f t="shared" si="28"/>
        <v>0</v>
      </c>
      <c r="AF44">
        <f t="shared" si="29"/>
        <v>20</v>
      </c>
      <c r="AG44">
        <f t="shared" si="30"/>
        <v>0</v>
      </c>
      <c r="AH44">
        <f t="shared" si="31"/>
        <v>1.9</v>
      </c>
      <c r="AI44">
        <f t="shared" si="32"/>
        <v>0</v>
      </c>
      <c r="AJ44">
        <f t="shared" si="33"/>
        <v>0</v>
      </c>
      <c r="AK44">
        <v>358.64</v>
      </c>
      <c r="AL44">
        <v>296.83999999999997</v>
      </c>
      <c r="AM44">
        <v>42.12</v>
      </c>
      <c r="AN44">
        <v>0</v>
      </c>
      <c r="AO44">
        <v>19.68</v>
      </c>
      <c r="AP44">
        <v>0</v>
      </c>
      <c r="AQ44">
        <v>1.9</v>
      </c>
      <c r="AR44">
        <v>0</v>
      </c>
      <c r="AS44">
        <v>0</v>
      </c>
      <c r="AT44">
        <v>130</v>
      </c>
      <c r="AU44">
        <v>89</v>
      </c>
      <c r="AV44">
        <v>1</v>
      </c>
      <c r="AW44">
        <v>1</v>
      </c>
      <c r="AZ44">
        <v>1</v>
      </c>
      <c r="BA44">
        <v>17.63</v>
      </c>
      <c r="BB44">
        <v>2.14</v>
      </c>
      <c r="BC44">
        <v>2.33</v>
      </c>
      <c r="BD44" t="s">
        <v>3</v>
      </c>
      <c r="BE44" t="s">
        <v>3</v>
      </c>
      <c r="BF44" t="s">
        <v>3</v>
      </c>
      <c r="BG44" t="s">
        <v>3</v>
      </c>
      <c r="BH44">
        <v>0</v>
      </c>
      <c r="BI44">
        <v>1</v>
      </c>
      <c r="BJ44" t="s">
        <v>120</v>
      </c>
      <c r="BM44">
        <v>24001</v>
      </c>
      <c r="BN44">
        <v>0</v>
      </c>
      <c r="BO44" t="s">
        <v>117</v>
      </c>
      <c r="BP44">
        <v>1</v>
      </c>
      <c r="BQ44">
        <v>2</v>
      </c>
      <c r="BR44">
        <v>0</v>
      </c>
      <c r="BS44">
        <v>17.63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130</v>
      </c>
      <c r="CA44">
        <v>89</v>
      </c>
      <c r="CE44">
        <v>0</v>
      </c>
      <c r="CF44">
        <v>0</v>
      </c>
      <c r="CG44">
        <v>0</v>
      </c>
      <c r="CM44">
        <v>0</v>
      </c>
      <c r="CN44" t="s">
        <v>3</v>
      </c>
      <c r="CO44">
        <v>0</v>
      </c>
      <c r="CP44">
        <f t="shared" si="34"/>
        <v>1134.49</v>
      </c>
      <c r="CQ44">
        <f t="shared" si="35"/>
        <v>692.01</v>
      </c>
      <c r="CR44">
        <f t="shared" si="36"/>
        <v>89.88000000000001</v>
      </c>
      <c r="CS44">
        <f t="shared" si="37"/>
        <v>0</v>
      </c>
      <c r="CT44">
        <f t="shared" si="38"/>
        <v>352.59999999999997</v>
      </c>
      <c r="CU44">
        <f t="shared" si="39"/>
        <v>0</v>
      </c>
      <c r="CV44">
        <f t="shared" si="40"/>
        <v>1.9</v>
      </c>
      <c r="CW44">
        <f t="shared" si="41"/>
        <v>0</v>
      </c>
      <c r="CX44">
        <f t="shared" si="42"/>
        <v>0</v>
      </c>
      <c r="CY44">
        <f t="shared" si="43"/>
        <v>458.38</v>
      </c>
      <c r="CZ44">
        <f t="shared" si="44"/>
        <v>313.81400000000002</v>
      </c>
      <c r="DC44" t="s">
        <v>3</v>
      </c>
      <c r="DD44" t="s">
        <v>3</v>
      </c>
      <c r="DE44" t="s">
        <v>3</v>
      </c>
      <c r="DF44" t="s">
        <v>3</v>
      </c>
      <c r="DG44" t="s">
        <v>3</v>
      </c>
      <c r="DH44" t="s">
        <v>3</v>
      </c>
      <c r="DI44" t="s">
        <v>3</v>
      </c>
      <c r="DJ44" t="s">
        <v>3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1013</v>
      </c>
      <c r="DV44" t="s">
        <v>119</v>
      </c>
      <c r="DW44" t="s">
        <v>119</v>
      </c>
      <c r="DX44">
        <v>1</v>
      </c>
      <c r="EE44">
        <v>42165684</v>
      </c>
      <c r="EF44">
        <v>2</v>
      </c>
      <c r="EG44" t="s">
        <v>19</v>
      </c>
      <c r="EH44">
        <v>0</v>
      </c>
      <c r="EI44" t="s">
        <v>3</v>
      </c>
      <c r="EJ44">
        <v>1</v>
      </c>
      <c r="EK44">
        <v>24001</v>
      </c>
      <c r="EL44" t="s">
        <v>67</v>
      </c>
      <c r="EM44" t="s">
        <v>68</v>
      </c>
      <c r="EO44" t="s">
        <v>3</v>
      </c>
      <c r="EQ44">
        <v>131072</v>
      </c>
      <c r="ER44">
        <v>358.64</v>
      </c>
      <c r="ES44">
        <v>296.83999999999997</v>
      </c>
      <c r="ET44">
        <v>42.12</v>
      </c>
      <c r="EU44">
        <v>0</v>
      </c>
      <c r="EV44">
        <v>19.68</v>
      </c>
      <c r="EW44">
        <v>1.9</v>
      </c>
      <c r="EX44">
        <v>0</v>
      </c>
      <c r="EY44">
        <v>0</v>
      </c>
      <c r="FQ44">
        <v>0</v>
      </c>
      <c r="FR44">
        <f t="shared" si="45"/>
        <v>0</v>
      </c>
      <c r="FS44">
        <v>0</v>
      </c>
      <c r="FX44">
        <v>130</v>
      </c>
      <c r="FY44">
        <v>89</v>
      </c>
      <c r="GA44" t="s">
        <v>3</v>
      </c>
      <c r="GD44">
        <v>1</v>
      </c>
      <c r="GF44">
        <v>-1982224210</v>
      </c>
      <c r="GG44">
        <v>2</v>
      </c>
      <c r="GH44">
        <v>1</v>
      </c>
      <c r="GI44">
        <v>2</v>
      </c>
      <c r="GJ44">
        <v>0</v>
      </c>
      <c r="GK44">
        <v>0</v>
      </c>
      <c r="GL44">
        <f t="shared" si="46"/>
        <v>0</v>
      </c>
      <c r="GM44">
        <f t="shared" si="47"/>
        <v>1906.68</v>
      </c>
      <c r="GN44">
        <f t="shared" si="48"/>
        <v>1906.68</v>
      </c>
      <c r="GO44">
        <f t="shared" si="49"/>
        <v>0</v>
      </c>
      <c r="GP44">
        <f t="shared" si="50"/>
        <v>0</v>
      </c>
      <c r="GR44">
        <v>0</v>
      </c>
      <c r="GS44">
        <v>3</v>
      </c>
      <c r="GT44">
        <v>0</v>
      </c>
      <c r="GU44" t="s">
        <v>3</v>
      </c>
      <c r="GV44">
        <f t="shared" si="51"/>
        <v>0</v>
      </c>
      <c r="GW44">
        <v>1</v>
      </c>
      <c r="GX44">
        <f t="shared" si="52"/>
        <v>0</v>
      </c>
      <c r="HA44">
        <v>0</v>
      </c>
      <c r="HB44">
        <v>0</v>
      </c>
      <c r="HC44">
        <f t="shared" si="53"/>
        <v>0</v>
      </c>
      <c r="IK44">
        <v>0</v>
      </c>
    </row>
    <row r="45" spans="1:245">
      <c r="A45">
        <v>18</v>
      </c>
      <c r="B45">
        <v>1</v>
      </c>
      <c r="C45">
        <v>47</v>
      </c>
      <c r="E45" t="s">
        <v>121</v>
      </c>
      <c r="F45" t="s">
        <v>122</v>
      </c>
      <c r="G45" t="s">
        <v>123</v>
      </c>
      <c r="H45" t="s">
        <v>124</v>
      </c>
      <c r="I45">
        <f>I44*J45</f>
        <v>1</v>
      </c>
      <c r="J45">
        <v>1</v>
      </c>
      <c r="O45">
        <f t="shared" si="14"/>
        <v>0</v>
      </c>
      <c r="P45">
        <f t="shared" si="15"/>
        <v>0</v>
      </c>
      <c r="Q45">
        <f t="shared" si="16"/>
        <v>0</v>
      </c>
      <c r="R45">
        <f t="shared" si="17"/>
        <v>0</v>
      </c>
      <c r="S45">
        <f t="shared" si="18"/>
        <v>0</v>
      </c>
      <c r="T45">
        <f t="shared" si="19"/>
        <v>0</v>
      </c>
      <c r="U45">
        <f t="shared" si="20"/>
        <v>0</v>
      </c>
      <c r="V45">
        <f t="shared" si="21"/>
        <v>0</v>
      </c>
      <c r="W45">
        <f t="shared" si="22"/>
        <v>0</v>
      </c>
      <c r="X45">
        <f t="shared" si="23"/>
        <v>0</v>
      </c>
      <c r="Y45">
        <f t="shared" si="24"/>
        <v>0</v>
      </c>
      <c r="AA45">
        <v>43686536</v>
      </c>
      <c r="AB45">
        <f t="shared" si="25"/>
        <v>0</v>
      </c>
      <c r="AC45">
        <f t="shared" si="26"/>
        <v>0</v>
      </c>
      <c r="AD45">
        <f t="shared" si="27"/>
        <v>0</v>
      </c>
      <c r="AE45">
        <f t="shared" si="28"/>
        <v>0</v>
      </c>
      <c r="AF45">
        <f t="shared" si="29"/>
        <v>0</v>
      </c>
      <c r="AG45">
        <f t="shared" si="30"/>
        <v>0</v>
      </c>
      <c r="AH45">
        <f t="shared" si="31"/>
        <v>0</v>
      </c>
      <c r="AI45">
        <f t="shared" si="32"/>
        <v>0</v>
      </c>
      <c r="AJ45">
        <f t="shared" si="33"/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130</v>
      </c>
      <c r="AU45">
        <v>89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3</v>
      </c>
      <c r="BE45" t="s">
        <v>3</v>
      </c>
      <c r="BF45" t="s">
        <v>3</v>
      </c>
      <c r="BG45" t="s">
        <v>3</v>
      </c>
      <c r="BH45">
        <v>3</v>
      </c>
      <c r="BI45">
        <v>1</v>
      </c>
      <c r="BJ45" t="s">
        <v>125</v>
      </c>
      <c r="BM45">
        <v>24001</v>
      </c>
      <c r="BN45">
        <v>0</v>
      </c>
      <c r="BO45" t="s">
        <v>3</v>
      </c>
      <c r="BP45">
        <v>0</v>
      </c>
      <c r="BQ45">
        <v>2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130</v>
      </c>
      <c r="CA45">
        <v>89</v>
      </c>
      <c r="CE45">
        <v>0</v>
      </c>
      <c r="CF45">
        <v>0</v>
      </c>
      <c r="CG45">
        <v>0</v>
      </c>
      <c r="CM45">
        <v>0</v>
      </c>
      <c r="CN45" t="s">
        <v>3</v>
      </c>
      <c r="CO45">
        <v>0</v>
      </c>
      <c r="CP45">
        <f t="shared" si="34"/>
        <v>0</v>
      </c>
      <c r="CQ45">
        <f t="shared" si="35"/>
        <v>0</v>
      </c>
      <c r="CR45">
        <f t="shared" si="36"/>
        <v>0</v>
      </c>
      <c r="CS45">
        <f t="shared" si="37"/>
        <v>0</v>
      </c>
      <c r="CT45">
        <f t="shared" si="38"/>
        <v>0</v>
      </c>
      <c r="CU45">
        <f t="shared" si="39"/>
        <v>0</v>
      </c>
      <c r="CV45">
        <f t="shared" si="40"/>
        <v>0</v>
      </c>
      <c r="CW45">
        <f t="shared" si="41"/>
        <v>0</v>
      </c>
      <c r="CX45">
        <f t="shared" si="42"/>
        <v>0</v>
      </c>
      <c r="CY45">
        <f t="shared" si="43"/>
        <v>0</v>
      </c>
      <c r="CZ45">
        <f t="shared" si="44"/>
        <v>0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1010</v>
      </c>
      <c r="DV45" t="s">
        <v>124</v>
      </c>
      <c r="DW45" t="s">
        <v>124</v>
      </c>
      <c r="DX45">
        <v>1</v>
      </c>
      <c r="EE45">
        <v>42165684</v>
      </c>
      <c r="EF45">
        <v>2</v>
      </c>
      <c r="EG45" t="s">
        <v>19</v>
      </c>
      <c r="EH45">
        <v>0</v>
      </c>
      <c r="EI45" t="s">
        <v>3</v>
      </c>
      <c r="EJ45">
        <v>1</v>
      </c>
      <c r="EK45">
        <v>24001</v>
      </c>
      <c r="EL45" t="s">
        <v>67</v>
      </c>
      <c r="EM45" t="s">
        <v>68</v>
      </c>
      <c r="EO45" t="s">
        <v>3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f t="shared" si="45"/>
        <v>0</v>
      </c>
      <c r="FS45">
        <v>0</v>
      </c>
      <c r="FX45">
        <v>130</v>
      </c>
      <c r="FY45">
        <v>89</v>
      </c>
      <c r="GA45" t="s">
        <v>3</v>
      </c>
      <c r="GD45">
        <v>1</v>
      </c>
      <c r="GF45">
        <v>1641279928</v>
      </c>
      <c r="GG45">
        <v>2</v>
      </c>
      <c r="GH45">
        <v>1</v>
      </c>
      <c r="GI45">
        <v>-2</v>
      </c>
      <c r="GJ45">
        <v>0</v>
      </c>
      <c r="GK45">
        <v>0</v>
      </c>
      <c r="GL45">
        <f t="shared" si="46"/>
        <v>0</v>
      </c>
      <c r="GM45">
        <f t="shared" si="47"/>
        <v>0</v>
      </c>
      <c r="GN45">
        <f t="shared" si="48"/>
        <v>0</v>
      </c>
      <c r="GO45">
        <f t="shared" si="49"/>
        <v>0</v>
      </c>
      <c r="GP45">
        <f t="shared" si="50"/>
        <v>0</v>
      </c>
      <c r="GR45">
        <v>0</v>
      </c>
      <c r="GS45">
        <v>0</v>
      </c>
      <c r="GT45">
        <v>0</v>
      </c>
      <c r="GU45" t="s">
        <v>3</v>
      </c>
      <c r="GV45">
        <f t="shared" si="51"/>
        <v>0</v>
      </c>
      <c r="GW45">
        <v>1</v>
      </c>
      <c r="GX45">
        <f t="shared" si="52"/>
        <v>0</v>
      </c>
      <c r="HA45">
        <v>0</v>
      </c>
      <c r="HB45">
        <v>0</v>
      </c>
      <c r="HC45">
        <f t="shared" si="53"/>
        <v>0</v>
      </c>
      <c r="IK45">
        <v>0</v>
      </c>
    </row>
    <row r="46" spans="1:245">
      <c r="A46">
        <v>17</v>
      </c>
      <c r="B46">
        <v>1</v>
      </c>
      <c r="E46" t="s">
        <v>126</v>
      </c>
      <c r="F46" t="s">
        <v>127</v>
      </c>
      <c r="G46" t="s">
        <v>128</v>
      </c>
      <c r="H46" t="s">
        <v>124</v>
      </c>
      <c r="I46">
        <v>1</v>
      </c>
      <c r="J46">
        <v>0</v>
      </c>
      <c r="O46">
        <f t="shared" si="14"/>
        <v>235.32</v>
      </c>
      <c r="P46">
        <f t="shared" si="15"/>
        <v>235.32</v>
      </c>
      <c r="Q46">
        <f t="shared" si="16"/>
        <v>0</v>
      </c>
      <c r="R46">
        <f t="shared" si="17"/>
        <v>0</v>
      </c>
      <c r="S46">
        <f t="shared" si="18"/>
        <v>0</v>
      </c>
      <c r="T46">
        <f t="shared" si="19"/>
        <v>0</v>
      </c>
      <c r="U46">
        <f t="shared" si="20"/>
        <v>0</v>
      </c>
      <c r="V46">
        <f t="shared" si="21"/>
        <v>0</v>
      </c>
      <c r="W46">
        <f t="shared" si="22"/>
        <v>0</v>
      </c>
      <c r="X46">
        <f t="shared" si="23"/>
        <v>0</v>
      </c>
      <c r="Y46">
        <f t="shared" si="24"/>
        <v>0</v>
      </c>
      <c r="AA46">
        <v>43686536</v>
      </c>
      <c r="AB46">
        <f t="shared" si="25"/>
        <v>106</v>
      </c>
      <c r="AC46">
        <f t="shared" si="26"/>
        <v>106</v>
      </c>
      <c r="AD46">
        <f t="shared" si="27"/>
        <v>0</v>
      </c>
      <c r="AE46">
        <f t="shared" si="28"/>
        <v>0</v>
      </c>
      <c r="AF46">
        <f t="shared" si="29"/>
        <v>0</v>
      </c>
      <c r="AG46">
        <f t="shared" si="30"/>
        <v>0</v>
      </c>
      <c r="AH46">
        <f t="shared" si="31"/>
        <v>0</v>
      </c>
      <c r="AI46">
        <f t="shared" si="32"/>
        <v>0</v>
      </c>
      <c r="AJ46">
        <f t="shared" si="33"/>
        <v>0</v>
      </c>
      <c r="AK46">
        <v>105.96</v>
      </c>
      <c r="AL46">
        <v>105.96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1</v>
      </c>
      <c r="AW46">
        <v>1</v>
      </c>
      <c r="AZ46">
        <v>1</v>
      </c>
      <c r="BA46">
        <v>1</v>
      </c>
      <c r="BB46">
        <v>1</v>
      </c>
      <c r="BC46">
        <v>2.2200000000000002</v>
      </c>
      <c r="BD46" t="s">
        <v>3</v>
      </c>
      <c r="BE46" t="s">
        <v>3</v>
      </c>
      <c r="BF46" t="s">
        <v>3</v>
      </c>
      <c r="BG46" t="s">
        <v>3</v>
      </c>
      <c r="BH46">
        <v>3</v>
      </c>
      <c r="BI46">
        <v>2</v>
      </c>
      <c r="BJ46" t="s">
        <v>129</v>
      </c>
      <c r="BM46">
        <v>500002</v>
      </c>
      <c r="BN46">
        <v>0</v>
      </c>
      <c r="BO46" t="s">
        <v>127</v>
      </c>
      <c r="BP46">
        <v>1</v>
      </c>
      <c r="BQ46">
        <v>12</v>
      </c>
      <c r="BR46">
        <v>0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3</v>
      </c>
      <c r="BZ46">
        <v>0</v>
      </c>
      <c r="CA46">
        <v>0</v>
      </c>
      <c r="CE46">
        <v>0</v>
      </c>
      <c r="CF46">
        <v>0</v>
      </c>
      <c r="CG46">
        <v>0</v>
      </c>
      <c r="CM46">
        <v>0</v>
      </c>
      <c r="CN46" t="s">
        <v>3</v>
      </c>
      <c r="CO46">
        <v>0</v>
      </c>
      <c r="CP46">
        <f t="shared" si="34"/>
        <v>235.32</v>
      </c>
      <c r="CQ46">
        <f t="shared" si="35"/>
        <v>235.32000000000002</v>
      </c>
      <c r="CR46">
        <f t="shared" si="36"/>
        <v>0</v>
      </c>
      <c r="CS46">
        <f t="shared" si="37"/>
        <v>0</v>
      </c>
      <c r="CT46">
        <f t="shared" si="38"/>
        <v>0</v>
      </c>
      <c r="CU46">
        <f t="shared" si="39"/>
        <v>0</v>
      </c>
      <c r="CV46">
        <f t="shared" si="40"/>
        <v>0</v>
      </c>
      <c r="CW46">
        <f t="shared" si="41"/>
        <v>0</v>
      </c>
      <c r="CX46">
        <f t="shared" si="42"/>
        <v>0</v>
      </c>
      <c r="CY46">
        <f t="shared" si="43"/>
        <v>0</v>
      </c>
      <c r="CZ46">
        <f t="shared" si="44"/>
        <v>0</v>
      </c>
      <c r="DC46" t="s">
        <v>3</v>
      </c>
      <c r="DD46" t="s">
        <v>3</v>
      </c>
      <c r="DE46" t="s">
        <v>3</v>
      </c>
      <c r="DF46" t="s">
        <v>3</v>
      </c>
      <c r="DG46" t="s">
        <v>3</v>
      </c>
      <c r="DH46" t="s">
        <v>3</v>
      </c>
      <c r="DI46" t="s">
        <v>3</v>
      </c>
      <c r="DJ46" t="s">
        <v>3</v>
      </c>
      <c r="DK46" t="s">
        <v>3</v>
      </c>
      <c r="DL46" t="s">
        <v>3</v>
      </c>
      <c r="DM46" t="s">
        <v>3</v>
      </c>
      <c r="DN46">
        <v>0</v>
      </c>
      <c r="DO46">
        <v>0</v>
      </c>
      <c r="DP46">
        <v>1</v>
      </c>
      <c r="DQ46">
        <v>1</v>
      </c>
      <c r="DU46">
        <v>1010</v>
      </c>
      <c r="DV46" t="s">
        <v>124</v>
      </c>
      <c r="DW46" t="s">
        <v>124</v>
      </c>
      <c r="DX46">
        <v>1</v>
      </c>
      <c r="EE46">
        <v>42165583</v>
      </c>
      <c r="EF46">
        <v>12</v>
      </c>
      <c r="EG46" t="s">
        <v>74</v>
      </c>
      <c r="EH46">
        <v>0</v>
      </c>
      <c r="EI46" t="s">
        <v>3</v>
      </c>
      <c r="EJ46">
        <v>2</v>
      </c>
      <c r="EK46">
        <v>500002</v>
      </c>
      <c r="EL46" t="s">
        <v>75</v>
      </c>
      <c r="EM46" t="s">
        <v>76</v>
      </c>
      <c r="EO46" t="s">
        <v>3</v>
      </c>
      <c r="EQ46">
        <v>131072</v>
      </c>
      <c r="ER46">
        <v>105.96</v>
      </c>
      <c r="ES46">
        <v>105.96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FQ46">
        <v>0</v>
      </c>
      <c r="FR46">
        <f t="shared" si="45"/>
        <v>0</v>
      </c>
      <c r="FS46">
        <v>0</v>
      </c>
      <c r="FX46">
        <v>0</v>
      </c>
      <c r="FY46">
        <v>0</v>
      </c>
      <c r="GA46" t="s">
        <v>3</v>
      </c>
      <c r="GD46">
        <v>1</v>
      </c>
      <c r="GF46">
        <v>1712953247</v>
      </c>
      <c r="GG46">
        <v>2</v>
      </c>
      <c r="GH46">
        <v>1</v>
      </c>
      <c r="GI46">
        <v>2</v>
      </c>
      <c r="GJ46">
        <v>0</v>
      </c>
      <c r="GK46">
        <v>0</v>
      </c>
      <c r="GL46">
        <f t="shared" si="46"/>
        <v>0</v>
      </c>
      <c r="GM46">
        <f t="shared" si="47"/>
        <v>235.32</v>
      </c>
      <c r="GN46">
        <f t="shared" si="48"/>
        <v>0</v>
      </c>
      <c r="GO46">
        <f t="shared" si="49"/>
        <v>235.32</v>
      </c>
      <c r="GP46">
        <f t="shared" si="50"/>
        <v>0</v>
      </c>
      <c r="GR46">
        <v>0</v>
      </c>
      <c r="GS46">
        <v>3</v>
      </c>
      <c r="GT46">
        <v>0</v>
      </c>
      <c r="GU46" t="s">
        <v>3</v>
      </c>
      <c r="GV46">
        <f t="shared" si="51"/>
        <v>0</v>
      </c>
      <c r="GW46">
        <v>1</v>
      </c>
      <c r="GX46">
        <f t="shared" si="52"/>
        <v>0</v>
      </c>
      <c r="HA46">
        <v>0</v>
      </c>
      <c r="HB46">
        <v>0</v>
      </c>
      <c r="HC46">
        <f t="shared" si="53"/>
        <v>0</v>
      </c>
      <c r="IK46">
        <v>0</v>
      </c>
    </row>
    <row r="47" spans="1:245">
      <c r="A47">
        <v>17</v>
      </c>
      <c r="B47">
        <v>1</v>
      </c>
      <c r="C47">
        <f>ROW(SmtRes!A54)</f>
        <v>54</v>
      </c>
      <c r="D47">
        <f>ROW(EtalonRes!A56)</f>
        <v>56</v>
      </c>
      <c r="E47" t="s">
        <v>130</v>
      </c>
      <c r="F47" t="s">
        <v>117</v>
      </c>
      <c r="G47" t="s">
        <v>118</v>
      </c>
      <c r="H47" t="s">
        <v>119</v>
      </c>
      <c r="I47">
        <v>4</v>
      </c>
      <c r="J47">
        <v>0</v>
      </c>
      <c r="O47">
        <f t="shared" si="14"/>
        <v>4537.96</v>
      </c>
      <c r="P47">
        <f t="shared" si="15"/>
        <v>2768.04</v>
      </c>
      <c r="Q47">
        <f t="shared" si="16"/>
        <v>359.52</v>
      </c>
      <c r="R47">
        <f t="shared" si="17"/>
        <v>0</v>
      </c>
      <c r="S47">
        <f t="shared" si="18"/>
        <v>1410.4</v>
      </c>
      <c r="T47">
        <f t="shared" si="19"/>
        <v>0</v>
      </c>
      <c r="U47">
        <f t="shared" si="20"/>
        <v>7.6</v>
      </c>
      <c r="V47">
        <f t="shared" si="21"/>
        <v>0</v>
      </c>
      <c r="W47">
        <f t="shared" si="22"/>
        <v>0</v>
      </c>
      <c r="X47">
        <f t="shared" si="23"/>
        <v>1833.52</v>
      </c>
      <c r="Y47">
        <f t="shared" si="24"/>
        <v>1255.26</v>
      </c>
      <c r="AA47">
        <v>43686536</v>
      </c>
      <c r="AB47">
        <f t="shared" si="25"/>
        <v>359</v>
      </c>
      <c r="AC47">
        <f t="shared" si="26"/>
        <v>297</v>
      </c>
      <c r="AD47">
        <f t="shared" si="27"/>
        <v>42</v>
      </c>
      <c r="AE47">
        <f t="shared" si="28"/>
        <v>0</v>
      </c>
      <c r="AF47">
        <f t="shared" si="29"/>
        <v>20</v>
      </c>
      <c r="AG47">
        <f t="shared" si="30"/>
        <v>0</v>
      </c>
      <c r="AH47">
        <f t="shared" si="31"/>
        <v>1.9</v>
      </c>
      <c r="AI47">
        <f t="shared" si="32"/>
        <v>0</v>
      </c>
      <c r="AJ47">
        <f t="shared" si="33"/>
        <v>0</v>
      </c>
      <c r="AK47">
        <v>358.64</v>
      </c>
      <c r="AL47">
        <v>296.83999999999997</v>
      </c>
      <c r="AM47">
        <v>42.12</v>
      </c>
      <c r="AN47">
        <v>0</v>
      </c>
      <c r="AO47">
        <v>19.68</v>
      </c>
      <c r="AP47">
        <v>0</v>
      </c>
      <c r="AQ47">
        <v>1.9</v>
      </c>
      <c r="AR47">
        <v>0</v>
      </c>
      <c r="AS47">
        <v>0</v>
      </c>
      <c r="AT47">
        <v>130</v>
      </c>
      <c r="AU47">
        <v>89</v>
      </c>
      <c r="AV47">
        <v>1</v>
      </c>
      <c r="AW47">
        <v>1</v>
      </c>
      <c r="AZ47">
        <v>1</v>
      </c>
      <c r="BA47">
        <v>17.63</v>
      </c>
      <c r="BB47">
        <v>2.14</v>
      </c>
      <c r="BC47">
        <v>2.33</v>
      </c>
      <c r="BD47" t="s">
        <v>3</v>
      </c>
      <c r="BE47" t="s">
        <v>3</v>
      </c>
      <c r="BF47" t="s">
        <v>3</v>
      </c>
      <c r="BG47" t="s">
        <v>3</v>
      </c>
      <c r="BH47">
        <v>0</v>
      </c>
      <c r="BI47">
        <v>1</v>
      </c>
      <c r="BJ47" t="s">
        <v>120</v>
      </c>
      <c r="BM47">
        <v>24001</v>
      </c>
      <c r="BN47">
        <v>0</v>
      </c>
      <c r="BO47" t="s">
        <v>117</v>
      </c>
      <c r="BP47">
        <v>1</v>
      </c>
      <c r="BQ47">
        <v>2</v>
      </c>
      <c r="BR47">
        <v>0</v>
      </c>
      <c r="BS47">
        <v>17.63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130</v>
      </c>
      <c r="CA47">
        <v>89</v>
      </c>
      <c r="CE47">
        <v>0</v>
      </c>
      <c r="CF47">
        <v>0</v>
      </c>
      <c r="CG47">
        <v>0</v>
      </c>
      <c r="CM47">
        <v>0</v>
      </c>
      <c r="CN47" t="s">
        <v>3</v>
      </c>
      <c r="CO47">
        <v>0</v>
      </c>
      <c r="CP47">
        <f t="shared" si="34"/>
        <v>4537.96</v>
      </c>
      <c r="CQ47">
        <f t="shared" si="35"/>
        <v>692.01</v>
      </c>
      <c r="CR47">
        <f t="shared" si="36"/>
        <v>89.88000000000001</v>
      </c>
      <c r="CS47">
        <f t="shared" si="37"/>
        <v>0</v>
      </c>
      <c r="CT47">
        <f t="shared" si="38"/>
        <v>352.59999999999997</v>
      </c>
      <c r="CU47">
        <f t="shared" si="39"/>
        <v>0</v>
      </c>
      <c r="CV47">
        <f t="shared" si="40"/>
        <v>1.9</v>
      </c>
      <c r="CW47">
        <f t="shared" si="41"/>
        <v>0</v>
      </c>
      <c r="CX47">
        <f t="shared" si="42"/>
        <v>0</v>
      </c>
      <c r="CY47">
        <f t="shared" si="43"/>
        <v>1833.52</v>
      </c>
      <c r="CZ47">
        <f t="shared" si="44"/>
        <v>1255.2560000000001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1013</v>
      </c>
      <c r="DV47" t="s">
        <v>119</v>
      </c>
      <c r="DW47" t="s">
        <v>119</v>
      </c>
      <c r="DX47">
        <v>1</v>
      </c>
      <c r="EE47">
        <v>42165684</v>
      </c>
      <c r="EF47">
        <v>2</v>
      </c>
      <c r="EG47" t="s">
        <v>19</v>
      </c>
      <c r="EH47">
        <v>0</v>
      </c>
      <c r="EI47" t="s">
        <v>3</v>
      </c>
      <c r="EJ47">
        <v>1</v>
      </c>
      <c r="EK47">
        <v>24001</v>
      </c>
      <c r="EL47" t="s">
        <v>67</v>
      </c>
      <c r="EM47" t="s">
        <v>68</v>
      </c>
      <c r="EO47" t="s">
        <v>3</v>
      </c>
      <c r="EQ47">
        <v>131072</v>
      </c>
      <c r="ER47">
        <v>358.64</v>
      </c>
      <c r="ES47">
        <v>296.83999999999997</v>
      </c>
      <c r="ET47">
        <v>42.12</v>
      </c>
      <c r="EU47">
        <v>0</v>
      </c>
      <c r="EV47">
        <v>19.68</v>
      </c>
      <c r="EW47">
        <v>1.9</v>
      </c>
      <c r="EX47">
        <v>0</v>
      </c>
      <c r="EY47">
        <v>0</v>
      </c>
      <c r="FQ47">
        <v>0</v>
      </c>
      <c r="FR47">
        <f t="shared" si="45"/>
        <v>0</v>
      </c>
      <c r="FS47">
        <v>0</v>
      </c>
      <c r="FX47">
        <v>130</v>
      </c>
      <c r="FY47">
        <v>89</v>
      </c>
      <c r="GA47" t="s">
        <v>3</v>
      </c>
      <c r="GD47">
        <v>1</v>
      </c>
      <c r="GF47">
        <v>-1982224210</v>
      </c>
      <c r="GG47">
        <v>2</v>
      </c>
      <c r="GH47">
        <v>1</v>
      </c>
      <c r="GI47">
        <v>2</v>
      </c>
      <c r="GJ47">
        <v>0</v>
      </c>
      <c r="GK47">
        <v>0</v>
      </c>
      <c r="GL47">
        <f t="shared" si="46"/>
        <v>0</v>
      </c>
      <c r="GM47">
        <f t="shared" si="47"/>
        <v>7626.74</v>
      </c>
      <c r="GN47">
        <f t="shared" si="48"/>
        <v>7626.74</v>
      </c>
      <c r="GO47">
        <f t="shared" si="49"/>
        <v>0</v>
      </c>
      <c r="GP47">
        <f t="shared" si="50"/>
        <v>0</v>
      </c>
      <c r="GR47">
        <v>0</v>
      </c>
      <c r="GS47">
        <v>3</v>
      </c>
      <c r="GT47">
        <v>0</v>
      </c>
      <c r="GU47" t="s">
        <v>3</v>
      </c>
      <c r="GV47">
        <f t="shared" si="51"/>
        <v>0</v>
      </c>
      <c r="GW47">
        <v>1</v>
      </c>
      <c r="GX47">
        <f t="shared" si="52"/>
        <v>0</v>
      </c>
      <c r="HA47">
        <v>0</v>
      </c>
      <c r="HB47">
        <v>0</v>
      </c>
      <c r="HC47">
        <f t="shared" si="53"/>
        <v>0</v>
      </c>
      <c r="IK47">
        <v>0</v>
      </c>
    </row>
    <row r="48" spans="1:245">
      <c r="A48">
        <v>18</v>
      </c>
      <c r="B48">
        <v>1</v>
      </c>
      <c r="C48">
        <v>54</v>
      </c>
      <c r="E48" t="s">
        <v>131</v>
      </c>
      <c r="F48" t="s">
        <v>122</v>
      </c>
      <c r="G48" t="s">
        <v>123</v>
      </c>
      <c r="H48" t="s">
        <v>124</v>
      </c>
      <c r="I48">
        <f>I47*J48</f>
        <v>4</v>
      </c>
      <c r="J48">
        <v>1</v>
      </c>
      <c r="O48">
        <f t="shared" si="14"/>
        <v>0</v>
      </c>
      <c r="P48">
        <f t="shared" si="15"/>
        <v>0</v>
      </c>
      <c r="Q48">
        <f t="shared" si="16"/>
        <v>0</v>
      </c>
      <c r="R48">
        <f t="shared" si="17"/>
        <v>0</v>
      </c>
      <c r="S48">
        <f t="shared" si="18"/>
        <v>0</v>
      </c>
      <c r="T48">
        <f t="shared" si="19"/>
        <v>0</v>
      </c>
      <c r="U48">
        <f t="shared" si="20"/>
        <v>0</v>
      </c>
      <c r="V48">
        <f t="shared" si="21"/>
        <v>0</v>
      </c>
      <c r="W48">
        <f t="shared" si="22"/>
        <v>0</v>
      </c>
      <c r="X48">
        <f t="shared" si="23"/>
        <v>0</v>
      </c>
      <c r="Y48">
        <f t="shared" si="24"/>
        <v>0</v>
      </c>
      <c r="AA48">
        <v>43686536</v>
      </c>
      <c r="AB48">
        <f t="shared" si="25"/>
        <v>0</v>
      </c>
      <c r="AC48">
        <f t="shared" si="26"/>
        <v>0</v>
      </c>
      <c r="AD48">
        <f t="shared" si="27"/>
        <v>0</v>
      </c>
      <c r="AE48">
        <f t="shared" si="28"/>
        <v>0</v>
      </c>
      <c r="AF48">
        <f t="shared" si="29"/>
        <v>0</v>
      </c>
      <c r="AG48">
        <f t="shared" si="30"/>
        <v>0</v>
      </c>
      <c r="AH48">
        <f t="shared" si="31"/>
        <v>0</v>
      </c>
      <c r="AI48">
        <f t="shared" si="32"/>
        <v>0</v>
      </c>
      <c r="AJ48">
        <f t="shared" si="33"/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130</v>
      </c>
      <c r="AU48">
        <v>89</v>
      </c>
      <c r="AV48">
        <v>1</v>
      </c>
      <c r="AW48">
        <v>1</v>
      </c>
      <c r="AZ48">
        <v>1</v>
      </c>
      <c r="BA48">
        <v>1</v>
      </c>
      <c r="BB48">
        <v>1</v>
      </c>
      <c r="BC48">
        <v>1</v>
      </c>
      <c r="BD48" t="s">
        <v>3</v>
      </c>
      <c r="BE48" t="s">
        <v>3</v>
      </c>
      <c r="BF48" t="s">
        <v>3</v>
      </c>
      <c r="BG48" t="s">
        <v>3</v>
      </c>
      <c r="BH48">
        <v>3</v>
      </c>
      <c r="BI48">
        <v>1</v>
      </c>
      <c r="BJ48" t="s">
        <v>125</v>
      </c>
      <c r="BM48">
        <v>24001</v>
      </c>
      <c r="BN48">
        <v>0</v>
      </c>
      <c r="BO48" t="s">
        <v>3</v>
      </c>
      <c r="BP48">
        <v>0</v>
      </c>
      <c r="BQ48">
        <v>2</v>
      </c>
      <c r="BR48">
        <v>0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3</v>
      </c>
      <c r="BZ48">
        <v>130</v>
      </c>
      <c r="CA48">
        <v>89</v>
      </c>
      <c r="CE48">
        <v>0</v>
      </c>
      <c r="CF48">
        <v>0</v>
      </c>
      <c r="CG48">
        <v>0</v>
      </c>
      <c r="CM48">
        <v>0</v>
      </c>
      <c r="CN48" t="s">
        <v>3</v>
      </c>
      <c r="CO48">
        <v>0</v>
      </c>
      <c r="CP48">
        <f t="shared" si="34"/>
        <v>0</v>
      </c>
      <c r="CQ48">
        <f t="shared" si="35"/>
        <v>0</v>
      </c>
      <c r="CR48">
        <f t="shared" si="36"/>
        <v>0</v>
      </c>
      <c r="CS48">
        <f t="shared" si="37"/>
        <v>0</v>
      </c>
      <c r="CT48">
        <f t="shared" si="38"/>
        <v>0</v>
      </c>
      <c r="CU48">
        <f t="shared" si="39"/>
        <v>0</v>
      </c>
      <c r="CV48">
        <f t="shared" si="40"/>
        <v>0</v>
      </c>
      <c r="CW48">
        <f t="shared" si="41"/>
        <v>0</v>
      </c>
      <c r="CX48">
        <f t="shared" si="42"/>
        <v>0</v>
      </c>
      <c r="CY48">
        <f t="shared" si="43"/>
        <v>0</v>
      </c>
      <c r="CZ48">
        <f t="shared" si="44"/>
        <v>0</v>
      </c>
      <c r="DC48" t="s">
        <v>3</v>
      </c>
      <c r="DD48" t="s">
        <v>3</v>
      </c>
      <c r="DE48" t="s">
        <v>3</v>
      </c>
      <c r="DF48" t="s">
        <v>3</v>
      </c>
      <c r="DG48" t="s">
        <v>3</v>
      </c>
      <c r="DH48" t="s">
        <v>3</v>
      </c>
      <c r="DI48" t="s">
        <v>3</v>
      </c>
      <c r="DJ48" t="s">
        <v>3</v>
      </c>
      <c r="DK48" t="s">
        <v>3</v>
      </c>
      <c r="DL48" t="s">
        <v>3</v>
      </c>
      <c r="DM48" t="s">
        <v>3</v>
      </c>
      <c r="DN48">
        <v>0</v>
      </c>
      <c r="DO48">
        <v>0</v>
      </c>
      <c r="DP48">
        <v>1</v>
      </c>
      <c r="DQ48">
        <v>1</v>
      </c>
      <c r="DU48">
        <v>1010</v>
      </c>
      <c r="DV48" t="s">
        <v>124</v>
      </c>
      <c r="DW48" t="s">
        <v>124</v>
      </c>
      <c r="DX48">
        <v>1</v>
      </c>
      <c r="EE48">
        <v>42165684</v>
      </c>
      <c r="EF48">
        <v>2</v>
      </c>
      <c r="EG48" t="s">
        <v>19</v>
      </c>
      <c r="EH48">
        <v>0</v>
      </c>
      <c r="EI48" t="s">
        <v>3</v>
      </c>
      <c r="EJ48">
        <v>1</v>
      </c>
      <c r="EK48">
        <v>24001</v>
      </c>
      <c r="EL48" t="s">
        <v>67</v>
      </c>
      <c r="EM48" t="s">
        <v>68</v>
      </c>
      <c r="EO48" t="s">
        <v>3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FQ48">
        <v>0</v>
      </c>
      <c r="FR48">
        <f t="shared" si="45"/>
        <v>0</v>
      </c>
      <c r="FS48">
        <v>0</v>
      </c>
      <c r="FX48">
        <v>130</v>
      </c>
      <c r="FY48">
        <v>89</v>
      </c>
      <c r="GA48" t="s">
        <v>3</v>
      </c>
      <c r="GD48">
        <v>1</v>
      </c>
      <c r="GF48">
        <v>1641279928</v>
      </c>
      <c r="GG48">
        <v>2</v>
      </c>
      <c r="GH48">
        <v>1</v>
      </c>
      <c r="GI48">
        <v>-2</v>
      </c>
      <c r="GJ48">
        <v>0</v>
      </c>
      <c r="GK48">
        <v>0</v>
      </c>
      <c r="GL48">
        <f t="shared" si="46"/>
        <v>0</v>
      </c>
      <c r="GM48">
        <f t="shared" si="47"/>
        <v>0</v>
      </c>
      <c r="GN48">
        <f t="shared" si="48"/>
        <v>0</v>
      </c>
      <c r="GO48">
        <f t="shared" si="49"/>
        <v>0</v>
      </c>
      <c r="GP48">
        <f t="shared" si="50"/>
        <v>0</v>
      </c>
      <c r="GR48">
        <v>0</v>
      </c>
      <c r="GS48">
        <v>0</v>
      </c>
      <c r="GT48">
        <v>0</v>
      </c>
      <c r="GU48" t="s">
        <v>3</v>
      </c>
      <c r="GV48">
        <f t="shared" si="51"/>
        <v>0</v>
      </c>
      <c r="GW48">
        <v>1</v>
      </c>
      <c r="GX48">
        <f t="shared" si="52"/>
        <v>0</v>
      </c>
      <c r="HA48">
        <v>0</v>
      </c>
      <c r="HB48">
        <v>0</v>
      </c>
      <c r="HC48">
        <f t="shared" si="53"/>
        <v>0</v>
      </c>
      <c r="IK48">
        <v>0</v>
      </c>
    </row>
    <row r="49" spans="1:245">
      <c r="A49">
        <v>17</v>
      </c>
      <c r="B49">
        <v>1</v>
      </c>
      <c r="E49" t="s">
        <v>132</v>
      </c>
      <c r="F49" t="s">
        <v>133</v>
      </c>
      <c r="G49" t="s">
        <v>134</v>
      </c>
      <c r="H49" t="s">
        <v>124</v>
      </c>
      <c r="I49">
        <v>4</v>
      </c>
      <c r="J49">
        <v>0</v>
      </c>
      <c r="O49">
        <f t="shared" si="14"/>
        <v>1621.2</v>
      </c>
      <c r="P49">
        <f t="shared" si="15"/>
        <v>1621.2</v>
      </c>
      <c r="Q49">
        <f t="shared" si="16"/>
        <v>0</v>
      </c>
      <c r="R49">
        <f t="shared" si="17"/>
        <v>0</v>
      </c>
      <c r="S49">
        <f t="shared" si="18"/>
        <v>0</v>
      </c>
      <c r="T49">
        <f t="shared" si="19"/>
        <v>0</v>
      </c>
      <c r="U49">
        <f t="shared" si="20"/>
        <v>0</v>
      </c>
      <c r="V49">
        <f t="shared" si="21"/>
        <v>0</v>
      </c>
      <c r="W49">
        <f t="shared" si="22"/>
        <v>0</v>
      </c>
      <c r="X49">
        <f t="shared" si="23"/>
        <v>0</v>
      </c>
      <c r="Y49">
        <f t="shared" si="24"/>
        <v>0</v>
      </c>
      <c r="AA49">
        <v>43686536</v>
      </c>
      <c r="AB49">
        <f t="shared" si="25"/>
        <v>193</v>
      </c>
      <c r="AC49">
        <f t="shared" si="26"/>
        <v>193</v>
      </c>
      <c r="AD49">
        <f t="shared" si="27"/>
        <v>0</v>
      </c>
      <c r="AE49">
        <f t="shared" si="28"/>
        <v>0</v>
      </c>
      <c r="AF49">
        <f t="shared" si="29"/>
        <v>0</v>
      </c>
      <c r="AG49">
        <f t="shared" si="30"/>
        <v>0</v>
      </c>
      <c r="AH49">
        <f t="shared" si="31"/>
        <v>0</v>
      </c>
      <c r="AI49">
        <f t="shared" si="32"/>
        <v>0</v>
      </c>
      <c r="AJ49">
        <f t="shared" si="33"/>
        <v>0</v>
      </c>
      <c r="AK49">
        <v>193.26</v>
      </c>
      <c r="AL49">
        <v>193.26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2.1</v>
      </c>
      <c r="BD49" t="s">
        <v>3</v>
      </c>
      <c r="BE49" t="s">
        <v>3</v>
      </c>
      <c r="BF49" t="s">
        <v>3</v>
      </c>
      <c r="BG49" t="s">
        <v>3</v>
      </c>
      <c r="BH49">
        <v>3</v>
      </c>
      <c r="BI49">
        <v>2</v>
      </c>
      <c r="BJ49" t="s">
        <v>135</v>
      </c>
      <c r="BM49">
        <v>500002</v>
      </c>
      <c r="BN49">
        <v>0</v>
      </c>
      <c r="BO49" t="s">
        <v>133</v>
      </c>
      <c r="BP49">
        <v>1</v>
      </c>
      <c r="BQ49">
        <v>12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0</v>
      </c>
      <c r="CA49">
        <v>0</v>
      </c>
      <c r="CE49">
        <v>0</v>
      </c>
      <c r="CF49">
        <v>0</v>
      </c>
      <c r="CG49">
        <v>0</v>
      </c>
      <c r="CM49">
        <v>0</v>
      </c>
      <c r="CN49" t="s">
        <v>3</v>
      </c>
      <c r="CO49">
        <v>0</v>
      </c>
      <c r="CP49">
        <f t="shared" si="34"/>
        <v>1621.2</v>
      </c>
      <c r="CQ49">
        <f t="shared" si="35"/>
        <v>405.3</v>
      </c>
      <c r="CR49">
        <f t="shared" si="36"/>
        <v>0</v>
      </c>
      <c r="CS49">
        <f t="shared" si="37"/>
        <v>0</v>
      </c>
      <c r="CT49">
        <f t="shared" si="38"/>
        <v>0</v>
      </c>
      <c r="CU49">
        <f t="shared" si="39"/>
        <v>0</v>
      </c>
      <c r="CV49">
        <f t="shared" si="40"/>
        <v>0</v>
      </c>
      <c r="CW49">
        <f t="shared" si="41"/>
        <v>0</v>
      </c>
      <c r="CX49">
        <f t="shared" si="42"/>
        <v>0</v>
      </c>
      <c r="CY49">
        <f t="shared" si="43"/>
        <v>0</v>
      </c>
      <c r="CZ49">
        <f t="shared" si="44"/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1010</v>
      </c>
      <c r="DV49" t="s">
        <v>124</v>
      </c>
      <c r="DW49" t="s">
        <v>124</v>
      </c>
      <c r="DX49">
        <v>1</v>
      </c>
      <c r="EE49">
        <v>42165583</v>
      </c>
      <c r="EF49">
        <v>12</v>
      </c>
      <c r="EG49" t="s">
        <v>74</v>
      </c>
      <c r="EH49">
        <v>0</v>
      </c>
      <c r="EI49" t="s">
        <v>3</v>
      </c>
      <c r="EJ49">
        <v>2</v>
      </c>
      <c r="EK49">
        <v>500002</v>
      </c>
      <c r="EL49" t="s">
        <v>75</v>
      </c>
      <c r="EM49" t="s">
        <v>76</v>
      </c>
      <c r="EO49" t="s">
        <v>3</v>
      </c>
      <c r="EQ49">
        <v>131072</v>
      </c>
      <c r="ER49">
        <v>193.26</v>
      </c>
      <c r="ES49">
        <v>193.26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FQ49">
        <v>0</v>
      </c>
      <c r="FR49">
        <f t="shared" si="45"/>
        <v>0</v>
      </c>
      <c r="FS49">
        <v>0</v>
      </c>
      <c r="FX49">
        <v>0</v>
      </c>
      <c r="FY49">
        <v>0</v>
      </c>
      <c r="GA49" t="s">
        <v>3</v>
      </c>
      <c r="GD49">
        <v>1</v>
      </c>
      <c r="GF49">
        <v>1765045070</v>
      </c>
      <c r="GG49">
        <v>2</v>
      </c>
      <c r="GH49">
        <v>1</v>
      </c>
      <c r="GI49">
        <v>2</v>
      </c>
      <c r="GJ49">
        <v>0</v>
      </c>
      <c r="GK49">
        <v>0</v>
      </c>
      <c r="GL49">
        <f t="shared" si="46"/>
        <v>0</v>
      </c>
      <c r="GM49">
        <f t="shared" si="47"/>
        <v>1621.2</v>
      </c>
      <c r="GN49">
        <f t="shared" si="48"/>
        <v>0</v>
      </c>
      <c r="GO49">
        <f t="shared" si="49"/>
        <v>1621.2</v>
      </c>
      <c r="GP49">
        <f t="shared" si="50"/>
        <v>0</v>
      </c>
      <c r="GR49">
        <v>0</v>
      </c>
      <c r="GS49">
        <v>3</v>
      </c>
      <c r="GT49">
        <v>0</v>
      </c>
      <c r="GU49" t="s">
        <v>3</v>
      </c>
      <c r="GV49">
        <f t="shared" si="51"/>
        <v>0</v>
      </c>
      <c r="GW49">
        <v>1</v>
      </c>
      <c r="GX49">
        <f t="shared" si="52"/>
        <v>0</v>
      </c>
      <c r="HA49">
        <v>0</v>
      </c>
      <c r="HB49">
        <v>0</v>
      </c>
      <c r="HC49">
        <f t="shared" si="53"/>
        <v>0</v>
      </c>
      <c r="IK49">
        <v>0</v>
      </c>
    </row>
    <row r="50" spans="1:245">
      <c r="A50">
        <v>17</v>
      </c>
      <c r="B50">
        <v>1</v>
      </c>
      <c r="C50">
        <f>ROW(SmtRes!A61)</f>
        <v>61</v>
      </c>
      <c r="D50">
        <f>ROW(EtalonRes!A63)</f>
        <v>63</v>
      </c>
      <c r="E50" t="s">
        <v>136</v>
      </c>
      <c r="F50" t="s">
        <v>137</v>
      </c>
      <c r="G50" t="s">
        <v>138</v>
      </c>
      <c r="H50" t="s">
        <v>119</v>
      </c>
      <c r="I50">
        <v>3</v>
      </c>
      <c r="J50">
        <v>0</v>
      </c>
      <c r="O50">
        <f t="shared" si="14"/>
        <v>1711.62</v>
      </c>
      <c r="P50">
        <f t="shared" si="15"/>
        <v>939.6</v>
      </c>
      <c r="Q50">
        <f t="shared" si="16"/>
        <v>137.34</v>
      </c>
      <c r="R50">
        <f t="shared" si="17"/>
        <v>0</v>
      </c>
      <c r="S50">
        <f t="shared" si="18"/>
        <v>634.67999999999995</v>
      </c>
      <c r="T50">
        <f t="shared" si="19"/>
        <v>0</v>
      </c>
      <c r="U50">
        <f t="shared" si="20"/>
        <v>3.54</v>
      </c>
      <c r="V50">
        <f t="shared" si="21"/>
        <v>0</v>
      </c>
      <c r="W50">
        <f t="shared" si="22"/>
        <v>0</v>
      </c>
      <c r="X50">
        <f t="shared" si="23"/>
        <v>825.08</v>
      </c>
      <c r="Y50">
        <f t="shared" si="24"/>
        <v>564.87</v>
      </c>
      <c r="AA50">
        <v>43686536</v>
      </c>
      <c r="AB50">
        <f t="shared" si="25"/>
        <v>178</v>
      </c>
      <c r="AC50">
        <f t="shared" si="26"/>
        <v>145</v>
      </c>
      <c r="AD50">
        <f t="shared" si="27"/>
        <v>21</v>
      </c>
      <c r="AE50">
        <f t="shared" si="28"/>
        <v>0</v>
      </c>
      <c r="AF50">
        <f t="shared" si="29"/>
        <v>12</v>
      </c>
      <c r="AG50">
        <f t="shared" si="30"/>
        <v>0</v>
      </c>
      <c r="AH50">
        <f t="shared" si="31"/>
        <v>1.18</v>
      </c>
      <c r="AI50">
        <f t="shared" si="32"/>
        <v>0</v>
      </c>
      <c r="AJ50">
        <f t="shared" si="33"/>
        <v>0</v>
      </c>
      <c r="AK50">
        <v>177.92</v>
      </c>
      <c r="AL50">
        <v>144.6</v>
      </c>
      <c r="AM50">
        <v>21.1</v>
      </c>
      <c r="AN50">
        <v>0</v>
      </c>
      <c r="AO50">
        <v>12.22</v>
      </c>
      <c r="AP50">
        <v>0</v>
      </c>
      <c r="AQ50">
        <v>1.18</v>
      </c>
      <c r="AR50">
        <v>0</v>
      </c>
      <c r="AS50">
        <v>0</v>
      </c>
      <c r="AT50">
        <v>130</v>
      </c>
      <c r="AU50">
        <v>89</v>
      </c>
      <c r="AV50">
        <v>1</v>
      </c>
      <c r="AW50">
        <v>1</v>
      </c>
      <c r="AZ50">
        <v>1</v>
      </c>
      <c r="BA50">
        <v>17.63</v>
      </c>
      <c r="BB50">
        <v>2.1800000000000002</v>
      </c>
      <c r="BC50">
        <v>2.16</v>
      </c>
      <c r="BD50" t="s">
        <v>3</v>
      </c>
      <c r="BE50" t="s">
        <v>3</v>
      </c>
      <c r="BF50" t="s">
        <v>3</v>
      </c>
      <c r="BG50" t="s">
        <v>3</v>
      </c>
      <c r="BH50">
        <v>0</v>
      </c>
      <c r="BI50">
        <v>1</v>
      </c>
      <c r="BJ50" t="s">
        <v>139</v>
      </c>
      <c r="BM50">
        <v>24001</v>
      </c>
      <c r="BN50">
        <v>0</v>
      </c>
      <c r="BO50" t="s">
        <v>137</v>
      </c>
      <c r="BP50">
        <v>1</v>
      </c>
      <c r="BQ50">
        <v>2</v>
      </c>
      <c r="BR50">
        <v>0</v>
      </c>
      <c r="BS50">
        <v>17.63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3</v>
      </c>
      <c r="BZ50">
        <v>130</v>
      </c>
      <c r="CA50">
        <v>89</v>
      </c>
      <c r="CE50">
        <v>0</v>
      </c>
      <c r="CF50">
        <v>0</v>
      </c>
      <c r="CG50">
        <v>0</v>
      </c>
      <c r="CM50">
        <v>0</v>
      </c>
      <c r="CN50" t="s">
        <v>3</v>
      </c>
      <c r="CO50">
        <v>0</v>
      </c>
      <c r="CP50">
        <f t="shared" si="34"/>
        <v>1711.62</v>
      </c>
      <c r="CQ50">
        <f t="shared" si="35"/>
        <v>313.20000000000005</v>
      </c>
      <c r="CR50">
        <f t="shared" si="36"/>
        <v>45.78</v>
      </c>
      <c r="CS50">
        <f t="shared" si="37"/>
        <v>0</v>
      </c>
      <c r="CT50">
        <f t="shared" si="38"/>
        <v>211.56</v>
      </c>
      <c r="CU50">
        <f t="shared" si="39"/>
        <v>0</v>
      </c>
      <c r="CV50">
        <f t="shared" si="40"/>
        <v>1.18</v>
      </c>
      <c r="CW50">
        <f t="shared" si="41"/>
        <v>0</v>
      </c>
      <c r="CX50">
        <f t="shared" si="42"/>
        <v>0</v>
      </c>
      <c r="CY50">
        <f t="shared" si="43"/>
        <v>825.08399999999995</v>
      </c>
      <c r="CZ50">
        <f t="shared" si="44"/>
        <v>564.86519999999996</v>
      </c>
      <c r="DC50" t="s">
        <v>3</v>
      </c>
      <c r="DD50" t="s">
        <v>3</v>
      </c>
      <c r="DE50" t="s">
        <v>3</v>
      </c>
      <c r="DF50" t="s">
        <v>3</v>
      </c>
      <c r="DG50" t="s">
        <v>3</v>
      </c>
      <c r="DH50" t="s">
        <v>3</v>
      </c>
      <c r="DI50" t="s">
        <v>3</v>
      </c>
      <c r="DJ50" t="s">
        <v>3</v>
      </c>
      <c r="DK50" t="s">
        <v>3</v>
      </c>
      <c r="DL50" t="s">
        <v>3</v>
      </c>
      <c r="DM50" t="s">
        <v>3</v>
      </c>
      <c r="DN50">
        <v>0</v>
      </c>
      <c r="DO50">
        <v>0</v>
      </c>
      <c r="DP50">
        <v>1</v>
      </c>
      <c r="DQ50">
        <v>1</v>
      </c>
      <c r="DU50">
        <v>1013</v>
      </c>
      <c r="DV50" t="s">
        <v>119</v>
      </c>
      <c r="DW50" t="s">
        <v>119</v>
      </c>
      <c r="DX50">
        <v>1</v>
      </c>
      <c r="EE50">
        <v>42165684</v>
      </c>
      <c r="EF50">
        <v>2</v>
      </c>
      <c r="EG50" t="s">
        <v>19</v>
      </c>
      <c r="EH50">
        <v>0</v>
      </c>
      <c r="EI50" t="s">
        <v>3</v>
      </c>
      <c r="EJ50">
        <v>1</v>
      </c>
      <c r="EK50">
        <v>24001</v>
      </c>
      <c r="EL50" t="s">
        <v>67</v>
      </c>
      <c r="EM50" t="s">
        <v>68</v>
      </c>
      <c r="EO50" t="s">
        <v>3</v>
      </c>
      <c r="EQ50">
        <v>131072</v>
      </c>
      <c r="ER50">
        <v>177.92</v>
      </c>
      <c r="ES50">
        <v>144.6</v>
      </c>
      <c r="ET50">
        <v>21.1</v>
      </c>
      <c r="EU50">
        <v>0</v>
      </c>
      <c r="EV50">
        <v>12.22</v>
      </c>
      <c r="EW50">
        <v>1.18</v>
      </c>
      <c r="EX50">
        <v>0</v>
      </c>
      <c r="EY50">
        <v>0</v>
      </c>
      <c r="FQ50">
        <v>0</v>
      </c>
      <c r="FR50">
        <f t="shared" si="45"/>
        <v>0</v>
      </c>
      <c r="FS50">
        <v>0</v>
      </c>
      <c r="FX50">
        <v>130</v>
      </c>
      <c r="FY50">
        <v>89</v>
      </c>
      <c r="GA50" t="s">
        <v>3</v>
      </c>
      <c r="GD50">
        <v>1</v>
      </c>
      <c r="GF50">
        <v>42004258</v>
      </c>
      <c r="GG50">
        <v>2</v>
      </c>
      <c r="GH50">
        <v>1</v>
      </c>
      <c r="GI50">
        <v>2</v>
      </c>
      <c r="GJ50">
        <v>0</v>
      </c>
      <c r="GK50">
        <v>0</v>
      </c>
      <c r="GL50">
        <f t="shared" si="46"/>
        <v>0</v>
      </c>
      <c r="GM50">
        <f t="shared" si="47"/>
        <v>3101.57</v>
      </c>
      <c r="GN50">
        <f t="shared" si="48"/>
        <v>3101.57</v>
      </c>
      <c r="GO50">
        <f t="shared" si="49"/>
        <v>0</v>
      </c>
      <c r="GP50">
        <f t="shared" si="50"/>
        <v>0</v>
      </c>
      <c r="GR50">
        <v>0</v>
      </c>
      <c r="GS50">
        <v>3</v>
      </c>
      <c r="GT50">
        <v>0</v>
      </c>
      <c r="GU50" t="s">
        <v>3</v>
      </c>
      <c r="GV50">
        <f t="shared" si="51"/>
        <v>0</v>
      </c>
      <c r="GW50">
        <v>1</v>
      </c>
      <c r="GX50">
        <f t="shared" si="52"/>
        <v>0</v>
      </c>
      <c r="HA50">
        <v>0</v>
      </c>
      <c r="HB50">
        <v>0</v>
      </c>
      <c r="HC50">
        <f t="shared" si="53"/>
        <v>0</v>
      </c>
      <c r="IK50">
        <v>0</v>
      </c>
    </row>
    <row r="51" spans="1:245">
      <c r="A51">
        <v>18</v>
      </c>
      <c r="B51">
        <v>1</v>
      </c>
      <c r="C51">
        <v>61</v>
      </c>
      <c r="E51" t="s">
        <v>140</v>
      </c>
      <c r="F51" t="s">
        <v>122</v>
      </c>
      <c r="G51" t="s">
        <v>123</v>
      </c>
      <c r="H51" t="s">
        <v>124</v>
      </c>
      <c r="I51">
        <f>I50*J51</f>
        <v>3</v>
      </c>
      <c r="J51">
        <v>1</v>
      </c>
      <c r="O51">
        <f t="shared" si="14"/>
        <v>0</v>
      </c>
      <c r="P51">
        <f t="shared" si="15"/>
        <v>0</v>
      </c>
      <c r="Q51">
        <f t="shared" si="16"/>
        <v>0</v>
      </c>
      <c r="R51">
        <f t="shared" si="17"/>
        <v>0</v>
      </c>
      <c r="S51">
        <f t="shared" si="18"/>
        <v>0</v>
      </c>
      <c r="T51">
        <f t="shared" si="19"/>
        <v>0</v>
      </c>
      <c r="U51">
        <f t="shared" si="20"/>
        <v>0</v>
      </c>
      <c r="V51">
        <f t="shared" si="21"/>
        <v>0</v>
      </c>
      <c r="W51">
        <f t="shared" si="22"/>
        <v>0</v>
      </c>
      <c r="X51">
        <f t="shared" si="23"/>
        <v>0</v>
      </c>
      <c r="Y51">
        <f t="shared" si="24"/>
        <v>0</v>
      </c>
      <c r="AA51">
        <v>43686536</v>
      </c>
      <c r="AB51">
        <f t="shared" si="25"/>
        <v>0</v>
      </c>
      <c r="AC51">
        <f t="shared" si="26"/>
        <v>0</v>
      </c>
      <c r="AD51">
        <f t="shared" si="27"/>
        <v>0</v>
      </c>
      <c r="AE51">
        <f t="shared" si="28"/>
        <v>0</v>
      </c>
      <c r="AF51">
        <f t="shared" si="29"/>
        <v>0</v>
      </c>
      <c r="AG51">
        <f t="shared" si="30"/>
        <v>0</v>
      </c>
      <c r="AH51">
        <f t="shared" si="31"/>
        <v>0</v>
      </c>
      <c r="AI51">
        <f t="shared" si="32"/>
        <v>0</v>
      </c>
      <c r="AJ51">
        <f t="shared" si="33"/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130</v>
      </c>
      <c r="AU51">
        <v>89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</v>
      </c>
      <c r="BD51" t="s">
        <v>3</v>
      </c>
      <c r="BE51" t="s">
        <v>3</v>
      </c>
      <c r="BF51" t="s">
        <v>3</v>
      </c>
      <c r="BG51" t="s">
        <v>3</v>
      </c>
      <c r="BH51">
        <v>3</v>
      </c>
      <c r="BI51">
        <v>1</v>
      </c>
      <c r="BJ51" t="s">
        <v>125</v>
      </c>
      <c r="BM51">
        <v>24001</v>
      </c>
      <c r="BN51">
        <v>0</v>
      </c>
      <c r="BO51" t="s">
        <v>3</v>
      </c>
      <c r="BP51">
        <v>0</v>
      </c>
      <c r="BQ51">
        <v>2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130</v>
      </c>
      <c r="CA51">
        <v>89</v>
      </c>
      <c r="CE51">
        <v>0</v>
      </c>
      <c r="CF51">
        <v>0</v>
      </c>
      <c r="CG51">
        <v>0</v>
      </c>
      <c r="CM51">
        <v>0</v>
      </c>
      <c r="CN51" t="s">
        <v>3</v>
      </c>
      <c r="CO51">
        <v>0</v>
      </c>
      <c r="CP51">
        <f t="shared" si="34"/>
        <v>0</v>
      </c>
      <c r="CQ51">
        <f t="shared" si="35"/>
        <v>0</v>
      </c>
      <c r="CR51">
        <f t="shared" si="36"/>
        <v>0</v>
      </c>
      <c r="CS51">
        <f t="shared" si="37"/>
        <v>0</v>
      </c>
      <c r="CT51">
        <f t="shared" si="38"/>
        <v>0</v>
      </c>
      <c r="CU51">
        <f t="shared" si="39"/>
        <v>0</v>
      </c>
      <c r="CV51">
        <f t="shared" si="40"/>
        <v>0</v>
      </c>
      <c r="CW51">
        <f t="shared" si="41"/>
        <v>0</v>
      </c>
      <c r="CX51">
        <f t="shared" si="42"/>
        <v>0</v>
      </c>
      <c r="CY51">
        <f t="shared" si="43"/>
        <v>0</v>
      </c>
      <c r="CZ51">
        <f t="shared" si="44"/>
        <v>0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0</v>
      </c>
      <c r="DO51">
        <v>0</v>
      </c>
      <c r="DP51">
        <v>1</v>
      </c>
      <c r="DQ51">
        <v>1</v>
      </c>
      <c r="DU51">
        <v>1010</v>
      </c>
      <c r="DV51" t="s">
        <v>124</v>
      </c>
      <c r="DW51" t="s">
        <v>124</v>
      </c>
      <c r="DX51">
        <v>1</v>
      </c>
      <c r="EE51">
        <v>42165684</v>
      </c>
      <c r="EF51">
        <v>2</v>
      </c>
      <c r="EG51" t="s">
        <v>19</v>
      </c>
      <c r="EH51">
        <v>0</v>
      </c>
      <c r="EI51" t="s">
        <v>3</v>
      </c>
      <c r="EJ51">
        <v>1</v>
      </c>
      <c r="EK51">
        <v>24001</v>
      </c>
      <c r="EL51" t="s">
        <v>67</v>
      </c>
      <c r="EM51" t="s">
        <v>68</v>
      </c>
      <c r="EO51" t="s">
        <v>3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FQ51">
        <v>0</v>
      </c>
      <c r="FR51">
        <f t="shared" si="45"/>
        <v>0</v>
      </c>
      <c r="FS51">
        <v>0</v>
      </c>
      <c r="FX51">
        <v>130</v>
      </c>
      <c r="FY51">
        <v>89</v>
      </c>
      <c r="GA51" t="s">
        <v>3</v>
      </c>
      <c r="GD51">
        <v>1</v>
      </c>
      <c r="GF51">
        <v>1641279928</v>
      </c>
      <c r="GG51">
        <v>2</v>
      </c>
      <c r="GH51">
        <v>1</v>
      </c>
      <c r="GI51">
        <v>-2</v>
      </c>
      <c r="GJ51">
        <v>0</v>
      </c>
      <c r="GK51">
        <v>0</v>
      </c>
      <c r="GL51">
        <f t="shared" si="46"/>
        <v>0</v>
      </c>
      <c r="GM51">
        <f t="shared" si="47"/>
        <v>0</v>
      </c>
      <c r="GN51">
        <f t="shared" si="48"/>
        <v>0</v>
      </c>
      <c r="GO51">
        <f t="shared" si="49"/>
        <v>0</v>
      </c>
      <c r="GP51">
        <f t="shared" si="50"/>
        <v>0</v>
      </c>
      <c r="GR51">
        <v>0</v>
      </c>
      <c r="GS51">
        <v>0</v>
      </c>
      <c r="GT51">
        <v>0</v>
      </c>
      <c r="GU51" t="s">
        <v>3</v>
      </c>
      <c r="GV51">
        <f t="shared" si="51"/>
        <v>0</v>
      </c>
      <c r="GW51">
        <v>1</v>
      </c>
      <c r="GX51">
        <f t="shared" si="52"/>
        <v>0</v>
      </c>
      <c r="HA51">
        <v>0</v>
      </c>
      <c r="HB51">
        <v>0</v>
      </c>
      <c r="HC51">
        <f t="shared" si="53"/>
        <v>0</v>
      </c>
      <c r="IK51">
        <v>0</v>
      </c>
    </row>
    <row r="52" spans="1:245">
      <c r="A52">
        <v>17</v>
      </c>
      <c r="B52">
        <v>1</v>
      </c>
      <c r="E52" t="s">
        <v>141</v>
      </c>
      <c r="F52" t="s">
        <v>142</v>
      </c>
      <c r="G52" t="s">
        <v>143</v>
      </c>
      <c r="H52" t="s">
        <v>124</v>
      </c>
      <c r="I52">
        <v>3</v>
      </c>
      <c r="J52">
        <v>0</v>
      </c>
      <c r="O52">
        <f t="shared" si="14"/>
        <v>390.93</v>
      </c>
      <c r="P52">
        <f t="shared" si="15"/>
        <v>390.93</v>
      </c>
      <c r="Q52">
        <f t="shared" si="16"/>
        <v>0</v>
      </c>
      <c r="R52">
        <f t="shared" si="17"/>
        <v>0</v>
      </c>
      <c r="S52">
        <f t="shared" si="18"/>
        <v>0</v>
      </c>
      <c r="T52">
        <f t="shared" si="19"/>
        <v>0</v>
      </c>
      <c r="U52">
        <f t="shared" si="20"/>
        <v>0</v>
      </c>
      <c r="V52">
        <f t="shared" si="21"/>
        <v>0</v>
      </c>
      <c r="W52">
        <f t="shared" si="22"/>
        <v>0</v>
      </c>
      <c r="X52">
        <f t="shared" si="23"/>
        <v>0</v>
      </c>
      <c r="Y52">
        <f t="shared" si="24"/>
        <v>0</v>
      </c>
      <c r="AA52">
        <v>43686536</v>
      </c>
      <c r="AB52">
        <f t="shared" si="25"/>
        <v>83</v>
      </c>
      <c r="AC52">
        <f t="shared" si="26"/>
        <v>83</v>
      </c>
      <c r="AD52">
        <f t="shared" si="27"/>
        <v>0</v>
      </c>
      <c r="AE52">
        <f t="shared" si="28"/>
        <v>0</v>
      </c>
      <c r="AF52">
        <f t="shared" si="29"/>
        <v>0</v>
      </c>
      <c r="AG52">
        <f t="shared" si="30"/>
        <v>0</v>
      </c>
      <c r="AH52">
        <f t="shared" si="31"/>
        <v>0</v>
      </c>
      <c r="AI52">
        <f t="shared" si="32"/>
        <v>0</v>
      </c>
      <c r="AJ52">
        <f t="shared" si="33"/>
        <v>0</v>
      </c>
      <c r="AK52">
        <v>83.44</v>
      </c>
      <c r="AL52">
        <v>83.44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1</v>
      </c>
      <c r="AW52">
        <v>1</v>
      </c>
      <c r="AZ52">
        <v>1</v>
      </c>
      <c r="BA52">
        <v>1</v>
      </c>
      <c r="BB52">
        <v>1</v>
      </c>
      <c r="BC52">
        <v>1.57</v>
      </c>
      <c r="BD52" t="s">
        <v>3</v>
      </c>
      <c r="BE52" t="s">
        <v>3</v>
      </c>
      <c r="BF52" t="s">
        <v>3</v>
      </c>
      <c r="BG52" t="s">
        <v>3</v>
      </c>
      <c r="BH52">
        <v>3</v>
      </c>
      <c r="BI52">
        <v>2</v>
      </c>
      <c r="BJ52" t="s">
        <v>144</v>
      </c>
      <c r="BM52">
        <v>500002</v>
      </c>
      <c r="BN52">
        <v>0</v>
      </c>
      <c r="BO52" t="s">
        <v>142</v>
      </c>
      <c r="BP52">
        <v>1</v>
      </c>
      <c r="BQ52">
        <v>12</v>
      </c>
      <c r="BR52">
        <v>0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 t="s">
        <v>3</v>
      </c>
      <c r="BZ52">
        <v>0</v>
      </c>
      <c r="CA52">
        <v>0</v>
      </c>
      <c r="CE52">
        <v>0</v>
      </c>
      <c r="CF52">
        <v>0</v>
      </c>
      <c r="CG52">
        <v>0</v>
      </c>
      <c r="CM52">
        <v>0</v>
      </c>
      <c r="CN52" t="s">
        <v>3</v>
      </c>
      <c r="CO52">
        <v>0</v>
      </c>
      <c r="CP52">
        <f t="shared" si="34"/>
        <v>390.93</v>
      </c>
      <c r="CQ52">
        <f t="shared" si="35"/>
        <v>130.31</v>
      </c>
      <c r="CR52">
        <f t="shared" si="36"/>
        <v>0</v>
      </c>
      <c r="CS52">
        <f t="shared" si="37"/>
        <v>0</v>
      </c>
      <c r="CT52">
        <f t="shared" si="38"/>
        <v>0</v>
      </c>
      <c r="CU52">
        <f t="shared" si="39"/>
        <v>0</v>
      </c>
      <c r="CV52">
        <f t="shared" si="40"/>
        <v>0</v>
      </c>
      <c r="CW52">
        <f t="shared" si="41"/>
        <v>0</v>
      </c>
      <c r="CX52">
        <f t="shared" si="42"/>
        <v>0</v>
      </c>
      <c r="CY52">
        <f t="shared" si="43"/>
        <v>0</v>
      </c>
      <c r="CZ52">
        <f t="shared" si="44"/>
        <v>0</v>
      </c>
      <c r="DC52" t="s">
        <v>3</v>
      </c>
      <c r="DD52" t="s">
        <v>3</v>
      </c>
      <c r="DE52" t="s">
        <v>3</v>
      </c>
      <c r="DF52" t="s">
        <v>3</v>
      </c>
      <c r="DG52" t="s">
        <v>3</v>
      </c>
      <c r="DH52" t="s">
        <v>3</v>
      </c>
      <c r="DI52" t="s">
        <v>3</v>
      </c>
      <c r="DJ52" t="s">
        <v>3</v>
      </c>
      <c r="DK52" t="s">
        <v>3</v>
      </c>
      <c r="DL52" t="s">
        <v>3</v>
      </c>
      <c r="DM52" t="s">
        <v>3</v>
      </c>
      <c r="DN52">
        <v>0</v>
      </c>
      <c r="DO52">
        <v>0</v>
      </c>
      <c r="DP52">
        <v>1</v>
      </c>
      <c r="DQ52">
        <v>1</v>
      </c>
      <c r="DU52">
        <v>1010</v>
      </c>
      <c r="DV52" t="s">
        <v>124</v>
      </c>
      <c r="DW52" t="s">
        <v>124</v>
      </c>
      <c r="DX52">
        <v>1</v>
      </c>
      <c r="EE52">
        <v>42165583</v>
      </c>
      <c r="EF52">
        <v>12</v>
      </c>
      <c r="EG52" t="s">
        <v>74</v>
      </c>
      <c r="EH52">
        <v>0</v>
      </c>
      <c r="EI52" t="s">
        <v>3</v>
      </c>
      <c r="EJ52">
        <v>2</v>
      </c>
      <c r="EK52">
        <v>500002</v>
      </c>
      <c r="EL52" t="s">
        <v>75</v>
      </c>
      <c r="EM52" t="s">
        <v>76</v>
      </c>
      <c r="EO52" t="s">
        <v>3</v>
      </c>
      <c r="EQ52">
        <v>131072</v>
      </c>
      <c r="ER52">
        <v>83.44</v>
      </c>
      <c r="ES52">
        <v>83.44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FQ52">
        <v>0</v>
      </c>
      <c r="FR52">
        <f t="shared" si="45"/>
        <v>0</v>
      </c>
      <c r="FS52">
        <v>0</v>
      </c>
      <c r="FX52">
        <v>0</v>
      </c>
      <c r="FY52">
        <v>0</v>
      </c>
      <c r="GA52" t="s">
        <v>3</v>
      </c>
      <c r="GD52">
        <v>1</v>
      </c>
      <c r="GF52">
        <v>-366067147</v>
      </c>
      <c r="GG52">
        <v>2</v>
      </c>
      <c r="GH52">
        <v>1</v>
      </c>
      <c r="GI52">
        <v>2</v>
      </c>
      <c r="GJ52">
        <v>0</v>
      </c>
      <c r="GK52">
        <v>0</v>
      </c>
      <c r="GL52">
        <f t="shared" si="46"/>
        <v>0</v>
      </c>
      <c r="GM52">
        <f t="shared" si="47"/>
        <v>390.93</v>
      </c>
      <c r="GN52">
        <f t="shared" si="48"/>
        <v>0</v>
      </c>
      <c r="GO52">
        <f t="shared" si="49"/>
        <v>390.93</v>
      </c>
      <c r="GP52">
        <f t="shared" si="50"/>
        <v>0</v>
      </c>
      <c r="GR52">
        <v>0</v>
      </c>
      <c r="GS52">
        <v>0</v>
      </c>
      <c r="GT52">
        <v>0</v>
      </c>
      <c r="GU52" t="s">
        <v>3</v>
      </c>
      <c r="GV52">
        <f t="shared" si="51"/>
        <v>0</v>
      </c>
      <c r="GW52">
        <v>1</v>
      </c>
      <c r="GX52">
        <f t="shared" si="52"/>
        <v>0</v>
      </c>
      <c r="HA52">
        <v>0</v>
      </c>
      <c r="HB52">
        <v>0</v>
      </c>
      <c r="HC52">
        <f t="shared" si="53"/>
        <v>0</v>
      </c>
      <c r="IK52">
        <v>0</v>
      </c>
    </row>
    <row r="53" spans="1:245">
      <c r="A53">
        <v>17</v>
      </c>
      <c r="B53">
        <v>1</v>
      </c>
      <c r="C53">
        <f>ROW(SmtRes!A67)</f>
        <v>67</v>
      </c>
      <c r="D53">
        <f>ROW(EtalonRes!A69)</f>
        <v>69</v>
      </c>
      <c r="E53" t="s">
        <v>145</v>
      </c>
      <c r="F53" t="s">
        <v>146</v>
      </c>
      <c r="G53" t="s">
        <v>147</v>
      </c>
      <c r="H53" t="s">
        <v>148</v>
      </c>
      <c r="I53">
        <v>1.3360000000000001</v>
      </c>
      <c r="J53">
        <v>0</v>
      </c>
      <c r="O53">
        <f t="shared" si="14"/>
        <v>6072.92</v>
      </c>
      <c r="P53">
        <f t="shared" si="15"/>
        <v>23.58</v>
      </c>
      <c r="Q53">
        <f t="shared" si="16"/>
        <v>4518.3500000000004</v>
      </c>
      <c r="R53">
        <f t="shared" si="17"/>
        <v>706.61</v>
      </c>
      <c r="S53">
        <f t="shared" si="18"/>
        <v>1530.99</v>
      </c>
      <c r="T53">
        <f t="shared" si="19"/>
        <v>0</v>
      </c>
      <c r="U53">
        <f t="shared" si="20"/>
        <v>9.218399999999999</v>
      </c>
      <c r="V53">
        <f t="shared" si="21"/>
        <v>3.6232319999999998</v>
      </c>
      <c r="W53">
        <f t="shared" si="22"/>
        <v>0</v>
      </c>
      <c r="X53">
        <f t="shared" si="23"/>
        <v>2237.6</v>
      </c>
      <c r="Y53">
        <f t="shared" si="24"/>
        <v>1454.44</v>
      </c>
      <c r="AA53">
        <v>43686536</v>
      </c>
      <c r="AB53">
        <f t="shared" si="25"/>
        <v>778</v>
      </c>
      <c r="AC53">
        <f>ROUND(((ES53*0.3)),0)</f>
        <v>1</v>
      </c>
      <c r="AD53">
        <f>ROUND(((((ET53*0.3))-((EU53*0.3)))+AE53),0)</f>
        <v>712</v>
      </c>
      <c r="AE53">
        <f>ROUND(((EU53*0.3)),0)</f>
        <v>30</v>
      </c>
      <c r="AF53">
        <f>ROUND(((EV53*0.3)),0)</f>
        <v>65</v>
      </c>
      <c r="AG53">
        <f t="shared" si="30"/>
        <v>0</v>
      </c>
      <c r="AH53">
        <f>((EW53*0.3))</f>
        <v>6.8999999999999995</v>
      </c>
      <c r="AI53">
        <f>((EX53*0.3))</f>
        <v>2.7119999999999997</v>
      </c>
      <c r="AJ53">
        <f t="shared" si="33"/>
        <v>0</v>
      </c>
      <c r="AK53">
        <v>2596.2199999999998</v>
      </c>
      <c r="AL53">
        <v>4.32</v>
      </c>
      <c r="AM53">
        <v>2375.6999999999998</v>
      </c>
      <c r="AN53">
        <v>101.25</v>
      </c>
      <c r="AO53">
        <v>216.2</v>
      </c>
      <c r="AP53">
        <v>0</v>
      </c>
      <c r="AQ53">
        <v>23</v>
      </c>
      <c r="AR53">
        <v>9.0399999999999991</v>
      </c>
      <c r="AS53">
        <v>0</v>
      </c>
      <c r="AT53">
        <v>100</v>
      </c>
      <c r="AU53">
        <v>65</v>
      </c>
      <c r="AV53">
        <v>1</v>
      </c>
      <c r="AW53">
        <v>1</v>
      </c>
      <c r="AZ53">
        <v>1</v>
      </c>
      <c r="BA53">
        <v>17.63</v>
      </c>
      <c r="BB53">
        <v>4.75</v>
      </c>
      <c r="BC53">
        <v>17.649999999999999</v>
      </c>
      <c r="BD53" t="s">
        <v>3</v>
      </c>
      <c r="BE53" t="s">
        <v>3</v>
      </c>
      <c r="BF53" t="s">
        <v>3</v>
      </c>
      <c r="BG53" t="s">
        <v>3</v>
      </c>
      <c r="BH53">
        <v>0</v>
      </c>
      <c r="BI53">
        <v>2</v>
      </c>
      <c r="BJ53" t="s">
        <v>149</v>
      </c>
      <c r="BM53">
        <v>110007</v>
      </c>
      <c r="BN53">
        <v>0</v>
      </c>
      <c r="BO53" t="s">
        <v>146</v>
      </c>
      <c r="BP53">
        <v>1</v>
      </c>
      <c r="BQ53">
        <v>3</v>
      </c>
      <c r="BR53">
        <v>0</v>
      </c>
      <c r="BS53">
        <v>17.63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100</v>
      </c>
      <c r="CA53">
        <v>65</v>
      </c>
      <c r="CE53">
        <v>0</v>
      </c>
      <c r="CF53">
        <v>0</v>
      </c>
      <c r="CG53">
        <v>0</v>
      </c>
      <c r="CM53">
        <v>0</v>
      </c>
      <c r="CN53" t="s">
        <v>150</v>
      </c>
      <c r="CO53">
        <v>0</v>
      </c>
      <c r="CP53">
        <f t="shared" si="34"/>
        <v>6072.92</v>
      </c>
      <c r="CQ53">
        <f t="shared" si="35"/>
        <v>17.649999999999999</v>
      </c>
      <c r="CR53">
        <f t="shared" si="36"/>
        <v>3382</v>
      </c>
      <c r="CS53">
        <f t="shared" si="37"/>
        <v>528.9</v>
      </c>
      <c r="CT53">
        <f t="shared" si="38"/>
        <v>1145.95</v>
      </c>
      <c r="CU53">
        <f t="shared" si="39"/>
        <v>0</v>
      </c>
      <c r="CV53">
        <f t="shared" si="40"/>
        <v>6.8999999999999995</v>
      </c>
      <c r="CW53">
        <f t="shared" si="41"/>
        <v>2.7119999999999997</v>
      </c>
      <c r="CX53">
        <f t="shared" si="42"/>
        <v>0</v>
      </c>
      <c r="CY53">
        <f t="shared" si="43"/>
        <v>2237.6</v>
      </c>
      <c r="CZ53">
        <f t="shared" si="44"/>
        <v>1454.44</v>
      </c>
      <c r="DC53" t="s">
        <v>3</v>
      </c>
      <c r="DD53" t="s">
        <v>151</v>
      </c>
      <c r="DE53" t="s">
        <v>151</v>
      </c>
      <c r="DF53" t="s">
        <v>151</v>
      </c>
      <c r="DG53" t="s">
        <v>151</v>
      </c>
      <c r="DH53" t="s">
        <v>3</v>
      </c>
      <c r="DI53" t="s">
        <v>151</v>
      </c>
      <c r="DJ53" t="s">
        <v>151</v>
      </c>
      <c r="DK53" t="s">
        <v>3</v>
      </c>
      <c r="DL53" t="s">
        <v>3</v>
      </c>
      <c r="DM53" t="s">
        <v>3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148</v>
      </c>
      <c r="DW53" t="s">
        <v>148</v>
      </c>
      <c r="DX53">
        <v>1</v>
      </c>
      <c r="EE53">
        <v>42165576</v>
      </c>
      <c r="EF53">
        <v>3</v>
      </c>
      <c r="EG53" t="s">
        <v>152</v>
      </c>
      <c r="EH53">
        <v>0</v>
      </c>
      <c r="EI53" t="s">
        <v>3</v>
      </c>
      <c r="EJ53">
        <v>2</v>
      </c>
      <c r="EK53">
        <v>110007</v>
      </c>
      <c r="EL53" t="s">
        <v>153</v>
      </c>
      <c r="EM53" t="s">
        <v>154</v>
      </c>
      <c r="EO53" t="s">
        <v>155</v>
      </c>
      <c r="EQ53">
        <v>131072</v>
      </c>
      <c r="ER53">
        <v>2596.2199999999998</v>
      </c>
      <c r="ES53">
        <v>4.32</v>
      </c>
      <c r="ET53">
        <v>2375.6999999999998</v>
      </c>
      <c r="EU53">
        <v>101.25</v>
      </c>
      <c r="EV53">
        <v>216.2</v>
      </c>
      <c r="EW53">
        <v>23</v>
      </c>
      <c r="EX53">
        <v>9.0399999999999991</v>
      </c>
      <c r="EY53">
        <v>0</v>
      </c>
      <c r="FQ53">
        <v>0</v>
      </c>
      <c r="FR53">
        <f t="shared" si="45"/>
        <v>0</v>
      </c>
      <c r="FS53">
        <v>0</v>
      </c>
      <c r="FX53">
        <v>100</v>
      </c>
      <c r="FY53">
        <v>65</v>
      </c>
      <c r="GA53" t="s">
        <v>3</v>
      </c>
      <c r="GD53">
        <v>1</v>
      </c>
      <c r="GF53">
        <v>-440599995</v>
      </c>
      <c r="GG53">
        <v>2</v>
      </c>
      <c r="GH53">
        <v>1</v>
      </c>
      <c r="GI53">
        <v>2</v>
      </c>
      <c r="GJ53">
        <v>0</v>
      </c>
      <c r="GK53">
        <v>0</v>
      </c>
      <c r="GL53">
        <f t="shared" si="46"/>
        <v>0</v>
      </c>
      <c r="GM53">
        <f t="shared" si="47"/>
        <v>9764.9599999999991</v>
      </c>
      <c r="GN53">
        <f t="shared" si="48"/>
        <v>0</v>
      </c>
      <c r="GO53">
        <f t="shared" si="49"/>
        <v>9764.9599999999991</v>
      </c>
      <c r="GP53">
        <f t="shared" si="50"/>
        <v>0</v>
      </c>
      <c r="GR53">
        <v>0</v>
      </c>
      <c r="GS53">
        <v>0</v>
      </c>
      <c r="GT53">
        <v>0</v>
      </c>
      <c r="GU53" t="s">
        <v>3</v>
      </c>
      <c r="GV53">
        <f t="shared" si="51"/>
        <v>0</v>
      </c>
      <c r="GW53">
        <v>1</v>
      </c>
      <c r="GX53">
        <f t="shared" si="52"/>
        <v>0</v>
      </c>
      <c r="HA53">
        <v>0</v>
      </c>
      <c r="HB53">
        <v>0</v>
      </c>
      <c r="HC53">
        <f t="shared" si="53"/>
        <v>0</v>
      </c>
      <c r="IK53">
        <v>0</v>
      </c>
    </row>
    <row r="54" spans="1:245">
      <c r="A54">
        <v>17</v>
      </c>
      <c r="B54">
        <v>1</v>
      </c>
      <c r="E54" t="s">
        <v>156</v>
      </c>
      <c r="F54" t="s">
        <v>157</v>
      </c>
      <c r="G54" t="s">
        <v>158</v>
      </c>
      <c r="H54" t="s">
        <v>80</v>
      </c>
      <c r="I54">
        <v>1336</v>
      </c>
      <c r="J54">
        <v>0</v>
      </c>
      <c r="O54">
        <f t="shared" si="14"/>
        <v>14508.96</v>
      </c>
      <c r="P54">
        <f t="shared" si="15"/>
        <v>14508.96</v>
      </c>
      <c r="Q54">
        <f t="shared" si="16"/>
        <v>0</v>
      </c>
      <c r="R54">
        <f t="shared" si="17"/>
        <v>0</v>
      </c>
      <c r="S54">
        <f t="shared" si="18"/>
        <v>0</v>
      </c>
      <c r="T54">
        <f t="shared" si="19"/>
        <v>0</v>
      </c>
      <c r="U54">
        <f t="shared" si="20"/>
        <v>0</v>
      </c>
      <c r="V54">
        <f t="shared" si="21"/>
        <v>0</v>
      </c>
      <c r="W54">
        <f t="shared" si="22"/>
        <v>0</v>
      </c>
      <c r="X54">
        <f t="shared" si="23"/>
        <v>0</v>
      </c>
      <c r="Y54">
        <f t="shared" si="24"/>
        <v>0</v>
      </c>
      <c r="AA54">
        <v>43686536</v>
      </c>
      <c r="AB54">
        <f t="shared" si="25"/>
        <v>3</v>
      </c>
      <c r="AC54">
        <f t="shared" ref="AC54:AC78" si="54">ROUND((ES54),0)</f>
        <v>3</v>
      </c>
      <c r="AD54">
        <f t="shared" ref="AD54:AD78" si="55">ROUND((((ET54)-(EU54))+AE54),0)</f>
        <v>0</v>
      </c>
      <c r="AE54">
        <f t="shared" ref="AE54:AE78" si="56">ROUND((EU54),0)</f>
        <v>0</v>
      </c>
      <c r="AF54">
        <f t="shared" ref="AF54:AF78" si="57">ROUND((EV54),0)</f>
        <v>0</v>
      </c>
      <c r="AG54">
        <f t="shared" si="30"/>
        <v>0</v>
      </c>
      <c r="AH54">
        <f t="shared" ref="AH54:AH78" si="58">(EW54)</f>
        <v>0</v>
      </c>
      <c r="AI54">
        <f t="shared" ref="AI54:AI78" si="59">(EX54)</f>
        <v>0</v>
      </c>
      <c r="AJ54">
        <f t="shared" si="33"/>
        <v>0</v>
      </c>
      <c r="AK54">
        <v>2.54</v>
      </c>
      <c r="AL54">
        <v>2.54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1</v>
      </c>
      <c r="AW54">
        <v>1</v>
      </c>
      <c r="AZ54">
        <v>1</v>
      </c>
      <c r="BA54">
        <v>1</v>
      </c>
      <c r="BB54">
        <v>1</v>
      </c>
      <c r="BC54">
        <v>3.62</v>
      </c>
      <c r="BD54" t="s">
        <v>3</v>
      </c>
      <c r="BE54" t="s">
        <v>3</v>
      </c>
      <c r="BF54" t="s">
        <v>3</v>
      </c>
      <c r="BG54" t="s">
        <v>3</v>
      </c>
      <c r="BH54">
        <v>3</v>
      </c>
      <c r="BI54">
        <v>2</v>
      </c>
      <c r="BJ54" t="s">
        <v>159</v>
      </c>
      <c r="BM54">
        <v>500002</v>
      </c>
      <c r="BN54">
        <v>0</v>
      </c>
      <c r="BO54" t="s">
        <v>160</v>
      </c>
      <c r="BP54">
        <v>1</v>
      </c>
      <c r="BQ54">
        <v>12</v>
      </c>
      <c r="BR54">
        <v>0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 t="s">
        <v>3</v>
      </c>
      <c r="BZ54">
        <v>0</v>
      </c>
      <c r="CA54">
        <v>0</v>
      </c>
      <c r="CE54">
        <v>0</v>
      </c>
      <c r="CF54">
        <v>0</v>
      </c>
      <c r="CG54">
        <v>0</v>
      </c>
      <c r="CM54">
        <v>0</v>
      </c>
      <c r="CN54" t="s">
        <v>3</v>
      </c>
      <c r="CO54">
        <v>0</v>
      </c>
      <c r="CP54">
        <f t="shared" si="34"/>
        <v>14508.96</v>
      </c>
      <c r="CQ54">
        <f t="shared" si="35"/>
        <v>10.86</v>
      </c>
      <c r="CR54">
        <f t="shared" si="36"/>
        <v>0</v>
      </c>
      <c r="CS54">
        <f t="shared" si="37"/>
        <v>0</v>
      </c>
      <c r="CT54">
        <f t="shared" si="38"/>
        <v>0</v>
      </c>
      <c r="CU54">
        <f t="shared" si="39"/>
        <v>0</v>
      </c>
      <c r="CV54">
        <f t="shared" si="40"/>
        <v>0</v>
      </c>
      <c r="CW54">
        <f t="shared" si="41"/>
        <v>0</v>
      </c>
      <c r="CX54">
        <f t="shared" si="42"/>
        <v>0</v>
      </c>
      <c r="CY54">
        <f t="shared" si="43"/>
        <v>0</v>
      </c>
      <c r="CZ54">
        <f t="shared" si="44"/>
        <v>0</v>
      </c>
      <c r="DC54" t="s">
        <v>3</v>
      </c>
      <c r="DD54" t="s">
        <v>3</v>
      </c>
      <c r="DE54" t="s">
        <v>3</v>
      </c>
      <c r="DF54" t="s">
        <v>3</v>
      </c>
      <c r="DG54" t="s">
        <v>3</v>
      </c>
      <c r="DH54" t="s">
        <v>3</v>
      </c>
      <c r="DI54" t="s">
        <v>3</v>
      </c>
      <c r="DJ54" t="s">
        <v>3</v>
      </c>
      <c r="DK54" t="s">
        <v>3</v>
      </c>
      <c r="DL54" t="s">
        <v>3</v>
      </c>
      <c r="DM54" t="s">
        <v>3</v>
      </c>
      <c r="DN54">
        <v>0</v>
      </c>
      <c r="DO54">
        <v>0</v>
      </c>
      <c r="DP54">
        <v>1</v>
      </c>
      <c r="DQ54">
        <v>1</v>
      </c>
      <c r="DU54">
        <v>1003</v>
      </c>
      <c r="DV54" t="s">
        <v>80</v>
      </c>
      <c r="DW54" t="s">
        <v>80</v>
      </c>
      <c r="DX54">
        <v>1</v>
      </c>
      <c r="EE54">
        <v>42165583</v>
      </c>
      <c r="EF54">
        <v>12</v>
      </c>
      <c r="EG54" t="s">
        <v>74</v>
      </c>
      <c r="EH54">
        <v>0</v>
      </c>
      <c r="EI54" t="s">
        <v>3</v>
      </c>
      <c r="EJ54">
        <v>2</v>
      </c>
      <c r="EK54">
        <v>500002</v>
      </c>
      <c r="EL54" t="s">
        <v>75</v>
      </c>
      <c r="EM54" t="s">
        <v>76</v>
      </c>
      <c r="EO54" t="s">
        <v>3</v>
      </c>
      <c r="EQ54">
        <v>131072</v>
      </c>
      <c r="ER54">
        <v>0.26</v>
      </c>
      <c r="ES54">
        <v>2.54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5</v>
      </c>
      <c r="FC54">
        <v>1</v>
      </c>
      <c r="FD54">
        <v>18</v>
      </c>
      <c r="FF54">
        <v>10.87</v>
      </c>
      <c r="FQ54">
        <v>0</v>
      </c>
      <c r="FR54">
        <f t="shared" si="45"/>
        <v>0</v>
      </c>
      <c r="FS54">
        <v>0</v>
      </c>
      <c r="FX54">
        <v>0</v>
      </c>
      <c r="FY54">
        <v>0</v>
      </c>
      <c r="GA54" t="s">
        <v>161</v>
      </c>
      <c r="GD54">
        <v>1</v>
      </c>
      <c r="GF54">
        <v>61769492</v>
      </c>
      <c r="GG54">
        <v>2</v>
      </c>
      <c r="GH54">
        <v>3</v>
      </c>
      <c r="GI54">
        <v>2</v>
      </c>
      <c r="GJ54">
        <v>0</v>
      </c>
      <c r="GK54">
        <v>0</v>
      </c>
      <c r="GL54">
        <f t="shared" si="46"/>
        <v>0</v>
      </c>
      <c r="GM54">
        <f t="shared" si="47"/>
        <v>14508.96</v>
      </c>
      <c r="GN54">
        <f t="shared" si="48"/>
        <v>0</v>
      </c>
      <c r="GO54">
        <f t="shared" si="49"/>
        <v>14508.96</v>
      </c>
      <c r="GP54">
        <f t="shared" si="50"/>
        <v>0</v>
      </c>
      <c r="GR54">
        <v>1</v>
      </c>
      <c r="GS54">
        <v>1</v>
      </c>
      <c r="GT54">
        <v>0</v>
      </c>
      <c r="GU54" t="s">
        <v>3</v>
      </c>
      <c r="GV54">
        <f t="shared" si="51"/>
        <v>0</v>
      </c>
      <c r="GW54">
        <v>1</v>
      </c>
      <c r="GX54">
        <f t="shared" si="52"/>
        <v>0</v>
      </c>
      <c r="HA54">
        <v>0</v>
      </c>
      <c r="HB54">
        <v>0</v>
      </c>
      <c r="HC54">
        <f t="shared" si="53"/>
        <v>0</v>
      </c>
      <c r="IK54">
        <v>0</v>
      </c>
    </row>
    <row r="55" spans="1:245">
      <c r="A55">
        <v>17</v>
      </c>
      <c r="B55">
        <v>1</v>
      </c>
      <c r="C55">
        <f>ROW(SmtRes!A88)</f>
        <v>88</v>
      </c>
      <c r="D55">
        <f>ROW(EtalonRes!A90)</f>
        <v>90</v>
      </c>
      <c r="E55" t="s">
        <v>162</v>
      </c>
      <c r="F55" t="s">
        <v>163</v>
      </c>
      <c r="G55" t="s">
        <v>164</v>
      </c>
      <c r="H55" t="s">
        <v>165</v>
      </c>
      <c r="I55">
        <v>2</v>
      </c>
      <c r="J55">
        <v>0</v>
      </c>
      <c r="O55">
        <f t="shared" si="14"/>
        <v>4584.8</v>
      </c>
      <c r="P55">
        <f t="shared" si="15"/>
        <v>2154.6</v>
      </c>
      <c r="Q55">
        <f t="shared" si="16"/>
        <v>314.60000000000002</v>
      </c>
      <c r="R55">
        <f t="shared" si="17"/>
        <v>0</v>
      </c>
      <c r="S55">
        <f t="shared" si="18"/>
        <v>2115.6</v>
      </c>
      <c r="T55">
        <f t="shared" si="19"/>
        <v>0</v>
      </c>
      <c r="U55">
        <f t="shared" si="20"/>
        <v>14.18</v>
      </c>
      <c r="V55">
        <f t="shared" si="21"/>
        <v>0</v>
      </c>
      <c r="W55">
        <f t="shared" si="22"/>
        <v>0</v>
      </c>
      <c r="X55">
        <f t="shared" si="23"/>
        <v>2750.28</v>
      </c>
      <c r="Y55">
        <f t="shared" si="24"/>
        <v>1882.88</v>
      </c>
      <c r="AA55">
        <v>43686536</v>
      </c>
      <c r="AB55">
        <f t="shared" si="25"/>
        <v>253</v>
      </c>
      <c r="AC55">
        <f t="shared" si="54"/>
        <v>171</v>
      </c>
      <c r="AD55">
        <f t="shared" si="55"/>
        <v>22</v>
      </c>
      <c r="AE55">
        <f t="shared" si="56"/>
        <v>0</v>
      </c>
      <c r="AF55">
        <f t="shared" si="57"/>
        <v>60</v>
      </c>
      <c r="AG55">
        <f t="shared" si="30"/>
        <v>0</v>
      </c>
      <c r="AH55">
        <f t="shared" si="58"/>
        <v>7.09</v>
      </c>
      <c r="AI55">
        <f t="shared" si="59"/>
        <v>0</v>
      </c>
      <c r="AJ55">
        <f t="shared" si="33"/>
        <v>0</v>
      </c>
      <c r="AK55">
        <v>253.69</v>
      </c>
      <c r="AL55">
        <v>171.34</v>
      </c>
      <c r="AM55">
        <v>22.23</v>
      </c>
      <c r="AN55">
        <v>0</v>
      </c>
      <c r="AO55">
        <v>60.12</v>
      </c>
      <c r="AP55">
        <v>0</v>
      </c>
      <c r="AQ55">
        <v>7.09</v>
      </c>
      <c r="AR55">
        <v>0</v>
      </c>
      <c r="AS55">
        <v>0</v>
      </c>
      <c r="AT55">
        <v>130</v>
      </c>
      <c r="AU55">
        <v>89</v>
      </c>
      <c r="AV55">
        <v>1</v>
      </c>
      <c r="AW55">
        <v>1</v>
      </c>
      <c r="AZ55">
        <v>1</v>
      </c>
      <c r="BA55">
        <v>17.63</v>
      </c>
      <c r="BB55">
        <v>7.15</v>
      </c>
      <c r="BC55">
        <v>6.3</v>
      </c>
      <c r="BD55" t="s">
        <v>3</v>
      </c>
      <c r="BE55" t="s">
        <v>3</v>
      </c>
      <c r="BF55" t="s">
        <v>3</v>
      </c>
      <c r="BG55" t="s">
        <v>3</v>
      </c>
      <c r="BH55">
        <v>0</v>
      </c>
      <c r="BI55">
        <v>1</v>
      </c>
      <c r="BJ55" t="s">
        <v>166</v>
      </c>
      <c r="BM55">
        <v>24001</v>
      </c>
      <c r="BN55">
        <v>0</v>
      </c>
      <c r="BO55" t="s">
        <v>163</v>
      </c>
      <c r="BP55">
        <v>1</v>
      </c>
      <c r="BQ55">
        <v>2</v>
      </c>
      <c r="BR55">
        <v>0</v>
      </c>
      <c r="BS55">
        <v>17.63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130</v>
      </c>
      <c r="CA55">
        <v>89</v>
      </c>
      <c r="CE55">
        <v>0</v>
      </c>
      <c r="CF55">
        <v>0</v>
      </c>
      <c r="CG55">
        <v>0</v>
      </c>
      <c r="CM55">
        <v>0</v>
      </c>
      <c r="CN55" t="s">
        <v>3</v>
      </c>
      <c r="CO55">
        <v>0</v>
      </c>
      <c r="CP55">
        <f t="shared" si="34"/>
        <v>4584.7999999999993</v>
      </c>
      <c r="CQ55">
        <f t="shared" si="35"/>
        <v>1077.3</v>
      </c>
      <c r="CR55">
        <f t="shared" si="36"/>
        <v>157.30000000000001</v>
      </c>
      <c r="CS55">
        <f t="shared" si="37"/>
        <v>0</v>
      </c>
      <c r="CT55">
        <f t="shared" si="38"/>
        <v>1057.8</v>
      </c>
      <c r="CU55">
        <f t="shared" si="39"/>
        <v>0</v>
      </c>
      <c r="CV55">
        <f t="shared" si="40"/>
        <v>7.09</v>
      </c>
      <c r="CW55">
        <f t="shared" si="41"/>
        <v>0</v>
      </c>
      <c r="CX55">
        <f t="shared" si="42"/>
        <v>0</v>
      </c>
      <c r="CY55">
        <f t="shared" si="43"/>
        <v>2750.28</v>
      </c>
      <c r="CZ55">
        <f t="shared" si="44"/>
        <v>1882.884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0</v>
      </c>
      <c r="DO55">
        <v>0</v>
      </c>
      <c r="DP55">
        <v>1</v>
      </c>
      <c r="DQ55">
        <v>1</v>
      </c>
      <c r="DU55">
        <v>1013</v>
      </c>
      <c r="DV55" t="s">
        <v>165</v>
      </c>
      <c r="DW55" t="s">
        <v>165</v>
      </c>
      <c r="DX55">
        <v>1</v>
      </c>
      <c r="EE55">
        <v>42165684</v>
      </c>
      <c r="EF55">
        <v>2</v>
      </c>
      <c r="EG55" t="s">
        <v>19</v>
      </c>
      <c r="EH55">
        <v>0</v>
      </c>
      <c r="EI55" t="s">
        <v>3</v>
      </c>
      <c r="EJ55">
        <v>1</v>
      </c>
      <c r="EK55">
        <v>24001</v>
      </c>
      <c r="EL55" t="s">
        <v>67</v>
      </c>
      <c r="EM55" t="s">
        <v>68</v>
      </c>
      <c r="EO55" t="s">
        <v>3</v>
      </c>
      <c r="EQ55">
        <v>131072</v>
      </c>
      <c r="ER55">
        <v>253.69</v>
      </c>
      <c r="ES55">
        <v>171.34</v>
      </c>
      <c r="ET55">
        <v>22.23</v>
      </c>
      <c r="EU55">
        <v>0</v>
      </c>
      <c r="EV55">
        <v>60.12</v>
      </c>
      <c r="EW55">
        <v>7.09</v>
      </c>
      <c r="EX55">
        <v>0</v>
      </c>
      <c r="EY55">
        <v>0</v>
      </c>
      <c r="FQ55">
        <v>0</v>
      </c>
      <c r="FR55">
        <f t="shared" si="45"/>
        <v>0</v>
      </c>
      <c r="FS55">
        <v>0</v>
      </c>
      <c r="FX55">
        <v>130</v>
      </c>
      <c r="FY55">
        <v>89</v>
      </c>
      <c r="GA55" t="s">
        <v>3</v>
      </c>
      <c r="GD55">
        <v>1</v>
      </c>
      <c r="GF55">
        <v>1935918375</v>
      </c>
      <c r="GG55">
        <v>2</v>
      </c>
      <c r="GH55">
        <v>1</v>
      </c>
      <c r="GI55">
        <v>2</v>
      </c>
      <c r="GJ55">
        <v>0</v>
      </c>
      <c r="GK55">
        <v>0</v>
      </c>
      <c r="GL55">
        <f t="shared" si="46"/>
        <v>0</v>
      </c>
      <c r="GM55">
        <f t="shared" si="47"/>
        <v>9217.9599999999991</v>
      </c>
      <c r="GN55">
        <f t="shared" si="48"/>
        <v>9217.9599999999991</v>
      </c>
      <c r="GO55">
        <f t="shared" si="49"/>
        <v>0</v>
      </c>
      <c r="GP55">
        <f t="shared" si="50"/>
        <v>0</v>
      </c>
      <c r="GR55">
        <v>0</v>
      </c>
      <c r="GS55">
        <v>3</v>
      </c>
      <c r="GT55">
        <v>0</v>
      </c>
      <c r="GU55" t="s">
        <v>3</v>
      </c>
      <c r="GV55">
        <f t="shared" si="51"/>
        <v>0</v>
      </c>
      <c r="GW55">
        <v>1</v>
      </c>
      <c r="GX55">
        <f t="shared" si="52"/>
        <v>0</v>
      </c>
      <c r="HA55">
        <v>0</v>
      </c>
      <c r="HB55">
        <v>0</v>
      </c>
      <c r="HC55">
        <f t="shared" si="53"/>
        <v>0</v>
      </c>
      <c r="IK55">
        <v>0</v>
      </c>
    </row>
    <row r="56" spans="1:245">
      <c r="A56">
        <v>18</v>
      </c>
      <c r="B56">
        <v>1</v>
      </c>
      <c r="C56">
        <v>84</v>
      </c>
      <c r="E56" t="s">
        <v>167</v>
      </c>
      <c r="F56" t="s">
        <v>168</v>
      </c>
      <c r="G56" t="s">
        <v>169</v>
      </c>
      <c r="H56" t="s">
        <v>124</v>
      </c>
      <c r="I56">
        <f>I55*J56</f>
        <v>2</v>
      </c>
      <c r="J56">
        <v>1</v>
      </c>
      <c r="O56">
        <f t="shared" ref="O56:O82" si="60">ROUND(CP56,2)</f>
        <v>0</v>
      </c>
      <c r="P56">
        <f t="shared" ref="P56:P82" si="61">ROUND(CQ56*I56,2)</f>
        <v>0</v>
      </c>
      <c r="Q56">
        <f t="shared" ref="Q56:Q82" si="62">ROUND(CR56*I56,2)</f>
        <v>0</v>
      </c>
      <c r="R56">
        <f t="shared" ref="R56:R82" si="63">ROUND(CS56*I56,2)</f>
        <v>0</v>
      </c>
      <c r="S56">
        <f t="shared" ref="S56:S82" si="64">ROUND(CT56*I56,2)</f>
        <v>0</v>
      </c>
      <c r="T56">
        <f t="shared" ref="T56:T82" si="65">ROUND(CU56*I56,2)</f>
        <v>0</v>
      </c>
      <c r="U56">
        <f t="shared" ref="U56:U82" si="66">CV56*I56</f>
        <v>0</v>
      </c>
      <c r="V56">
        <f t="shared" ref="V56:V82" si="67">CW56*I56</f>
        <v>0</v>
      </c>
      <c r="W56">
        <f t="shared" ref="W56:W82" si="68">ROUND(CX56*I56,2)</f>
        <v>0</v>
      </c>
      <c r="X56">
        <f t="shared" ref="X56:X82" si="69">ROUND(CY56,2)</f>
        <v>0</v>
      </c>
      <c r="Y56">
        <f t="shared" ref="Y56:Y82" si="70">ROUND(CZ56,2)</f>
        <v>0</v>
      </c>
      <c r="AA56">
        <v>43686536</v>
      </c>
      <c r="AB56">
        <f t="shared" ref="AB56:AB82" si="71">ROUND((AC56+AD56+AF56),0)</f>
        <v>0</v>
      </c>
      <c r="AC56">
        <f t="shared" si="54"/>
        <v>0</v>
      </c>
      <c r="AD56">
        <f t="shared" si="55"/>
        <v>0</v>
      </c>
      <c r="AE56">
        <f t="shared" si="56"/>
        <v>0</v>
      </c>
      <c r="AF56">
        <f t="shared" si="57"/>
        <v>0</v>
      </c>
      <c r="AG56">
        <f t="shared" ref="AG56:AG82" si="72">ROUND((AP56),0)</f>
        <v>0</v>
      </c>
      <c r="AH56">
        <f t="shared" si="58"/>
        <v>0</v>
      </c>
      <c r="AI56">
        <f t="shared" si="59"/>
        <v>0</v>
      </c>
      <c r="AJ56">
        <f t="shared" ref="AJ56:AJ82" si="73">(AS56)</f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130</v>
      </c>
      <c r="AU56">
        <v>89</v>
      </c>
      <c r="AV56">
        <v>1</v>
      </c>
      <c r="AW56">
        <v>1</v>
      </c>
      <c r="AZ56">
        <v>1</v>
      </c>
      <c r="BA56">
        <v>1</v>
      </c>
      <c r="BB56">
        <v>1</v>
      </c>
      <c r="BC56">
        <v>1</v>
      </c>
      <c r="BD56" t="s">
        <v>3</v>
      </c>
      <c r="BE56" t="s">
        <v>3</v>
      </c>
      <c r="BF56" t="s">
        <v>3</v>
      </c>
      <c r="BG56" t="s">
        <v>3</v>
      </c>
      <c r="BH56">
        <v>3</v>
      </c>
      <c r="BI56">
        <v>1</v>
      </c>
      <c r="BJ56" t="s">
        <v>170</v>
      </c>
      <c r="BM56">
        <v>24001</v>
      </c>
      <c r="BN56">
        <v>0</v>
      </c>
      <c r="BO56" t="s">
        <v>3</v>
      </c>
      <c r="BP56">
        <v>0</v>
      </c>
      <c r="BQ56">
        <v>2</v>
      </c>
      <c r="BR56">
        <v>0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 t="s">
        <v>3</v>
      </c>
      <c r="BZ56">
        <v>130</v>
      </c>
      <c r="CA56">
        <v>89</v>
      </c>
      <c r="CE56">
        <v>0</v>
      </c>
      <c r="CF56">
        <v>0</v>
      </c>
      <c r="CG56">
        <v>0</v>
      </c>
      <c r="CM56">
        <v>0</v>
      </c>
      <c r="CN56" t="s">
        <v>3</v>
      </c>
      <c r="CO56">
        <v>0</v>
      </c>
      <c r="CP56">
        <f t="shared" ref="CP56:CP82" si="74">(P56+Q56+S56)</f>
        <v>0</v>
      </c>
      <c r="CQ56">
        <f t="shared" ref="CQ56:CQ82" si="75">AC56*BC56</f>
        <v>0</v>
      </c>
      <c r="CR56">
        <f t="shared" ref="CR56:CR82" si="76">AD56*BB56</f>
        <v>0</v>
      </c>
      <c r="CS56">
        <f t="shared" ref="CS56:CS82" si="77">AE56*BS56</f>
        <v>0</v>
      </c>
      <c r="CT56">
        <f t="shared" ref="CT56:CT82" si="78">AF56*BA56</f>
        <v>0</v>
      </c>
      <c r="CU56">
        <f t="shared" ref="CU56:CU82" si="79">AG56</f>
        <v>0</v>
      </c>
      <c r="CV56">
        <f t="shared" ref="CV56:CV82" si="80">AH56</f>
        <v>0</v>
      </c>
      <c r="CW56">
        <f t="shared" ref="CW56:CW82" si="81">AI56</f>
        <v>0</v>
      </c>
      <c r="CX56">
        <f t="shared" ref="CX56:CX82" si="82">AJ56</f>
        <v>0</v>
      </c>
      <c r="CY56">
        <f t="shared" ref="CY56:CY82" si="83">(((S56+R56)*AT56)/100)</f>
        <v>0</v>
      </c>
      <c r="CZ56">
        <f t="shared" ref="CZ56:CZ82" si="84">(((S56+R56)*AU56)/100)</f>
        <v>0</v>
      </c>
      <c r="DC56" t="s">
        <v>3</v>
      </c>
      <c r="DD56" t="s">
        <v>3</v>
      </c>
      <c r="DE56" t="s">
        <v>3</v>
      </c>
      <c r="DF56" t="s">
        <v>3</v>
      </c>
      <c r="DG56" t="s">
        <v>3</v>
      </c>
      <c r="DH56" t="s">
        <v>3</v>
      </c>
      <c r="DI56" t="s">
        <v>3</v>
      </c>
      <c r="DJ56" t="s">
        <v>3</v>
      </c>
      <c r="DK56" t="s">
        <v>3</v>
      </c>
      <c r="DL56" t="s">
        <v>3</v>
      </c>
      <c r="DM56" t="s">
        <v>3</v>
      </c>
      <c r="DN56">
        <v>0</v>
      </c>
      <c r="DO56">
        <v>0</v>
      </c>
      <c r="DP56">
        <v>1</v>
      </c>
      <c r="DQ56">
        <v>1</v>
      </c>
      <c r="DU56">
        <v>1010</v>
      </c>
      <c r="DV56" t="s">
        <v>124</v>
      </c>
      <c r="DW56" t="s">
        <v>124</v>
      </c>
      <c r="DX56">
        <v>1</v>
      </c>
      <c r="EE56">
        <v>42165684</v>
      </c>
      <c r="EF56">
        <v>2</v>
      </c>
      <c r="EG56" t="s">
        <v>19</v>
      </c>
      <c r="EH56">
        <v>0</v>
      </c>
      <c r="EI56" t="s">
        <v>3</v>
      </c>
      <c r="EJ56">
        <v>1</v>
      </c>
      <c r="EK56">
        <v>24001</v>
      </c>
      <c r="EL56" t="s">
        <v>67</v>
      </c>
      <c r="EM56" t="s">
        <v>68</v>
      </c>
      <c r="EO56" t="s">
        <v>3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FQ56">
        <v>0</v>
      </c>
      <c r="FR56">
        <f t="shared" ref="FR56:FR82" si="85">ROUND(IF(AND(BH56=3,BI56=3),P56,0),2)</f>
        <v>0</v>
      </c>
      <c r="FS56">
        <v>0</v>
      </c>
      <c r="FX56">
        <v>130</v>
      </c>
      <c r="FY56">
        <v>89</v>
      </c>
      <c r="GA56" t="s">
        <v>3</v>
      </c>
      <c r="GD56">
        <v>1</v>
      </c>
      <c r="GF56">
        <v>-759996326</v>
      </c>
      <c r="GG56">
        <v>2</v>
      </c>
      <c r="GH56">
        <v>1</v>
      </c>
      <c r="GI56">
        <v>-2</v>
      </c>
      <c r="GJ56">
        <v>0</v>
      </c>
      <c r="GK56">
        <v>0</v>
      </c>
      <c r="GL56">
        <f t="shared" ref="GL56:GL82" si="86">ROUND(IF(AND(BH56=3,BI56=3,FS56&lt;&gt;0),P56,0),2)</f>
        <v>0</v>
      </c>
      <c r="GM56">
        <f t="shared" ref="GM56:GM82" si="87">ROUND(O56+X56+Y56,2)+GX56</f>
        <v>0</v>
      </c>
      <c r="GN56">
        <f t="shared" ref="GN56:GN82" si="88">IF(OR(BI56=0,BI56=1),ROUND(O56+X56+Y56,2),0)</f>
        <v>0</v>
      </c>
      <c r="GO56">
        <f t="shared" ref="GO56:GO82" si="89">IF(BI56=2,ROUND(O56+X56+Y56,2),0)</f>
        <v>0</v>
      </c>
      <c r="GP56">
        <f t="shared" ref="GP56:GP82" si="90">IF(BI56=4,ROUND(O56+X56+Y56,2)+GX56,0)</f>
        <v>0</v>
      </c>
      <c r="GR56">
        <v>0</v>
      </c>
      <c r="GS56">
        <v>0</v>
      </c>
      <c r="GT56">
        <v>0</v>
      </c>
      <c r="GU56" t="s">
        <v>3</v>
      </c>
      <c r="GV56">
        <f t="shared" ref="GV56:GV82" si="91">ROUND((GT56),0)</f>
        <v>0</v>
      </c>
      <c r="GW56">
        <v>1</v>
      </c>
      <c r="GX56">
        <f t="shared" ref="GX56:GX82" si="92">ROUND(HC56*I56,2)</f>
        <v>0</v>
      </c>
      <c r="HA56">
        <v>0</v>
      </c>
      <c r="HB56">
        <v>0</v>
      </c>
      <c r="HC56">
        <f t="shared" ref="HC56:HC82" si="93">GV56*GW56</f>
        <v>0</v>
      </c>
      <c r="IK56">
        <v>0</v>
      </c>
    </row>
    <row r="57" spans="1:245">
      <c r="A57">
        <v>17</v>
      </c>
      <c r="B57">
        <v>1</v>
      </c>
      <c r="E57" t="s">
        <v>171</v>
      </c>
      <c r="F57" t="s">
        <v>172</v>
      </c>
      <c r="G57" t="s">
        <v>173</v>
      </c>
      <c r="H57" t="s">
        <v>124</v>
      </c>
      <c r="I57">
        <v>2</v>
      </c>
      <c r="J57">
        <v>0</v>
      </c>
      <c r="O57">
        <f t="shared" si="60"/>
        <v>5721.08</v>
      </c>
      <c r="P57">
        <f t="shared" si="61"/>
        <v>5721.08</v>
      </c>
      <c r="Q57">
        <f t="shared" si="62"/>
        <v>0</v>
      </c>
      <c r="R57">
        <f t="shared" si="63"/>
        <v>0</v>
      </c>
      <c r="S57">
        <f t="shared" si="64"/>
        <v>0</v>
      </c>
      <c r="T57">
        <f t="shared" si="65"/>
        <v>0</v>
      </c>
      <c r="U57">
        <f t="shared" si="66"/>
        <v>0</v>
      </c>
      <c r="V57">
        <f t="shared" si="67"/>
        <v>0</v>
      </c>
      <c r="W57">
        <f t="shared" si="68"/>
        <v>0</v>
      </c>
      <c r="X57">
        <f t="shared" si="69"/>
        <v>0</v>
      </c>
      <c r="Y57">
        <f t="shared" si="70"/>
        <v>0</v>
      </c>
      <c r="AA57">
        <v>43686536</v>
      </c>
      <c r="AB57">
        <f t="shared" si="71"/>
        <v>911</v>
      </c>
      <c r="AC57">
        <f t="shared" si="54"/>
        <v>911</v>
      </c>
      <c r="AD57">
        <f t="shared" si="55"/>
        <v>0</v>
      </c>
      <c r="AE57">
        <f t="shared" si="56"/>
        <v>0</v>
      </c>
      <c r="AF57">
        <f t="shared" si="57"/>
        <v>0</v>
      </c>
      <c r="AG57">
        <f t="shared" si="72"/>
        <v>0</v>
      </c>
      <c r="AH57">
        <f t="shared" si="58"/>
        <v>0</v>
      </c>
      <c r="AI57">
        <f t="shared" si="59"/>
        <v>0</v>
      </c>
      <c r="AJ57">
        <f t="shared" si="73"/>
        <v>0</v>
      </c>
      <c r="AK57">
        <v>911.27</v>
      </c>
      <c r="AL57">
        <v>911.27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3.14</v>
      </c>
      <c r="BD57" t="s">
        <v>3</v>
      </c>
      <c r="BE57" t="s">
        <v>3</v>
      </c>
      <c r="BF57" t="s">
        <v>3</v>
      </c>
      <c r="BG57" t="s">
        <v>3</v>
      </c>
      <c r="BH57">
        <v>3</v>
      </c>
      <c r="BI57">
        <v>1</v>
      </c>
      <c r="BJ57" t="s">
        <v>174</v>
      </c>
      <c r="BM57">
        <v>500001</v>
      </c>
      <c r="BN57">
        <v>0</v>
      </c>
      <c r="BO57" t="s">
        <v>172</v>
      </c>
      <c r="BP57">
        <v>1</v>
      </c>
      <c r="BQ57">
        <v>8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0</v>
      </c>
      <c r="CA57">
        <v>0</v>
      </c>
      <c r="CE57">
        <v>0</v>
      </c>
      <c r="CF57">
        <v>0</v>
      </c>
      <c r="CG57">
        <v>0</v>
      </c>
      <c r="CM57">
        <v>0</v>
      </c>
      <c r="CN57" t="s">
        <v>3</v>
      </c>
      <c r="CO57">
        <v>0</v>
      </c>
      <c r="CP57">
        <f t="shared" si="74"/>
        <v>5721.08</v>
      </c>
      <c r="CQ57">
        <f t="shared" si="75"/>
        <v>2860.54</v>
      </c>
      <c r="CR57">
        <f t="shared" si="76"/>
        <v>0</v>
      </c>
      <c r="CS57">
        <f t="shared" si="77"/>
        <v>0</v>
      </c>
      <c r="CT57">
        <f t="shared" si="78"/>
        <v>0</v>
      </c>
      <c r="CU57">
        <f t="shared" si="79"/>
        <v>0</v>
      </c>
      <c r="CV57">
        <f t="shared" si="80"/>
        <v>0</v>
      </c>
      <c r="CW57">
        <f t="shared" si="81"/>
        <v>0</v>
      </c>
      <c r="CX57">
        <f t="shared" si="82"/>
        <v>0</v>
      </c>
      <c r="CY57">
        <f t="shared" si="83"/>
        <v>0</v>
      </c>
      <c r="CZ57">
        <f t="shared" si="84"/>
        <v>0</v>
      </c>
      <c r="DC57" t="s">
        <v>3</v>
      </c>
      <c r="DD57" t="s">
        <v>3</v>
      </c>
      <c r="DE57" t="s">
        <v>3</v>
      </c>
      <c r="DF57" t="s">
        <v>3</v>
      </c>
      <c r="DG57" t="s">
        <v>3</v>
      </c>
      <c r="DH57" t="s">
        <v>3</v>
      </c>
      <c r="DI57" t="s">
        <v>3</v>
      </c>
      <c r="DJ57" t="s">
        <v>3</v>
      </c>
      <c r="DK57" t="s">
        <v>3</v>
      </c>
      <c r="DL57" t="s">
        <v>3</v>
      </c>
      <c r="DM57" t="s">
        <v>3</v>
      </c>
      <c r="DN57">
        <v>0</v>
      </c>
      <c r="DO57">
        <v>0</v>
      </c>
      <c r="DP57">
        <v>1</v>
      </c>
      <c r="DQ57">
        <v>1</v>
      </c>
      <c r="DU57">
        <v>1010</v>
      </c>
      <c r="DV57" t="s">
        <v>124</v>
      </c>
      <c r="DW57" t="s">
        <v>124</v>
      </c>
      <c r="DX57">
        <v>1</v>
      </c>
      <c r="EE57">
        <v>42165582</v>
      </c>
      <c r="EF57">
        <v>8</v>
      </c>
      <c r="EG57" t="s">
        <v>50</v>
      </c>
      <c r="EH57">
        <v>0</v>
      </c>
      <c r="EI57" t="s">
        <v>3</v>
      </c>
      <c r="EJ57">
        <v>1</v>
      </c>
      <c r="EK57">
        <v>500001</v>
      </c>
      <c r="EL57" t="s">
        <v>51</v>
      </c>
      <c r="EM57" t="s">
        <v>52</v>
      </c>
      <c r="EO57" t="s">
        <v>3</v>
      </c>
      <c r="EQ57">
        <v>131072</v>
      </c>
      <c r="ER57">
        <v>911.27</v>
      </c>
      <c r="ES57">
        <v>911.27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FQ57">
        <v>0</v>
      </c>
      <c r="FR57">
        <f t="shared" si="85"/>
        <v>0</v>
      </c>
      <c r="FS57">
        <v>0</v>
      </c>
      <c r="FX57">
        <v>0</v>
      </c>
      <c r="FY57">
        <v>0</v>
      </c>
      <c r="GA57" t="s">
        <v>3</v>
      </c>
      <c r="GD57">
        <v>1</v>
      </c>
      <c r="GF57">
        <v>1539762126</v>
      </c>
      <c r="GG57">
        <v>2</v>
      </c>
      <c r="GH57">
        <v>1</v>
      </c>
      <c r="GI57">
        <v>2</v>
      </c>
      <c r="GJ57">
        <v>0</v>
      </c>
      <c r="GK57">
        <v>0</v>
      </c>
      <c r="GL57">
        <f t="shared" si="86"/>
        <v>0</v>
      </c>
      <c r="GM57">
        <f t="shared" si="87"/>
        <v>5721.08</v>
      </c>
      <c r="GN57">
        <f t="shared" si="88"/>
        <v>5721.08</v>
      </c>
      <c r="GO57">
        <f t="shared" si="89"/>
        <v>0</v>
      </c>
      <c r="GP57">
        <f t="shared" si="90"/>
        <v>0</v>
      </c>
      <c r="GR57">
        <v>0</v>
      </c>
      <c r="GS57">
        <v>3</v>
      </c>
      <c r="GT57">
        <v>0</v>
      </c>
      <c r="GU57" t="s">
        <v>3</v>
      </c>
      <c r="GV57">
        <f t="shared" si="91"/>
        <v>0</v>
      </c>
      <c r="GW57">
        <v>1</v>
      </c>
      <c r="GX57">
        <f t="shared" si="92"/>
        <v>0</v>
      </c>
      <c r="HA57">
        <v>0</v>
      </c>
      <c r="HB57">
        <v>0</v>
      </c>
      <c r="HC57">
        <f t="shared" si="93"/>
        <v>0</v>
      </c>
      <c r="IK57">
        <v>0</v>
      </c>
    </row>
    <row r="58" spans="1:245">
      <c r="A58">
        <v>17</v>
      </c>
      <c r="B58">
        <v>1</v>
      </c>
      <c r="C58">
        <f>ROW(SmtRes!A97)</f>
        <v>97</v>
      </c>
      <c r="D58">
        <f>ROW(EtalonRes!A99)</f>
        <v>99</v>
      </c>
      <c r="E58" t="s">
        <v>175</v>
      </c>
      <c r="F58" t="s">
        <v>176</v>
      </c>
      <c r="G58" t="s">
        <v>177</v>
      </c>
      <c r="H58" t="s">
        <v>178</v>
      </c>
      <c r="I58">
        <v>0.08</v>
      </c>
      <c r="J58">
        <v>0</v>
      </c>
      <c r="O58">
        <f t="shared" si="60"/>
        <v>2542.12</v>
      </c>
      <c r="P58">
        <f t="shared" si="61"/>
        <v>257.77999999999997</v>
      </c>
      <c r="Q58">
        <f t="shared" si="62"/>
        <v>1493.11</v>
      </c>
      <c r="R58">
        <f t="shared" si="63"/>
        <v>363.88</v>
      </c>
      <c r="S58">
        <f t="shared" si="64"/>
        <v>791.23</v>
      </c>
      <c r="T58">
        <f t="shared" si="65"/>
        <v>0</v>
      </c>
      <c r="U58">
        <f t="shared" si="66"/>
        <v>5.6832000000000003</v>
      </c>
      <c r="V58">
        <f t="shared" si="67"/>
        <v>1.8024000000000002</v>
      </c>
      <c r="W58">
        <f t="shared" si="68"/>
        <v>0</v>
      </c>
      <c r="X58">
        <f t="shared" si="69"/>
        <v>1640.26</v>
      </c>
      <c r="Y58">
        <f t="shared" si="70"/>
        <v>1097.3499999999999</v>
      </c>
      <c r="AA58">
        <v>43686536</v>
      </c>
      <c r="AB58">
        <f t="shared" si="71"/>
        <v>4139</v>
      </c>
      <c r="AC58">
        <f t="shared" si="54"/>
        <v>784</v>
      </c>
      <c r="AD58">
        <f t="shared" si="55"/>
        <v>2794</v>
      </c>
      <c r="AE58">
        <f t="shared" si="56"/>
        <v>258</v>
      </c>
      <c r="AF58">
        <f t="shared" si="57"/>
        <v>561</v>
      </c>
      <c r="AG58">
        <f t="shared" si="72"/>
        <v>0</v>
      </c>
      <c r="AH58">
        <f t="shared" si="58"/>
        <v>71.040000000000006</v>
      </c>
      <c r="AI58">
        <f t="shared" si="59"/>
        <v>22.53</v>
      </c>
      <c r="AJ58">
        <f t="shared" si="73"/>
        <v>0</v>
      </c>
      <c r="AK58">
        <v>4140.13</v>
      </c>
      <c r="AL58">
        <v>784.31</v>
      </c>
      <c r="AM58">
        <v>2794.6</v>
      </c>
      <c r="AN58">
        <v>258.42</v>
      </c>
      <c r="AO58">
        <v>561.22</v>
      </c>
      <c r="AP58">
        <v>0</v>
      </c>
      <c r="AQ58">
        <v>71.040000000000006</v>
      </c>
      <c r="AR58">
        <v>22.53</v>
      </c>
      <c r="AS58">
        <v>0</v>
      </c>
      <c r="AT58">
        <v>142</v>
      </c>
      <c r="AU58">
        <v>95</v>
      </c>
      <c r="AV58">
        <v>1</v>
      </c>
      <c r="AW58">
        <v>1</v>
      </c>
      <c r="AZ58">
        <v>1</v>
      </c>
      <c r="BA58">
        <v>17.63</v>
      </c>
      <c r="BB58">
        <v>6.68</v>
      </c>
      <c r="BC58">
        <v>4.1100000000000003</v>
      </c>
      <c r="BD58" t="s">
        <v>3</v>
      </c>
      <c r="BE58" t="s">
        <v>3</v>
      </c>
      <c r="BF58" t="s">
        <v>3</v>
      </c>
      <c r="BG58" t="s">
        <v>3</v>
      </c>
      <c r="BH58">
        <v>0</v>
      </c>
      <c r="BI58">
        <v>1</v>
      </c>
      <c r="BJ58" t="s">
        <v>179</v>
      </c>
      <c r="BM58">
        <v>27001</v>
      </c>
      <c r="BN58">
        <v>0</v>
      </c>
      <c r="BO58" t="s">
        <v>176</v>
      </c>
      <c r="BP58">
        <v>1</v>
      </c>
      <c r="BQ58">
        <v>2</v>
      </c>
      <c r="BR58">
        <v>0</v>
      </c>
      <c r="BS58">
        <v>17.63</v>
      </c>
      <c r="BT58">
        <v>1</v>
      </c>
      <c r="BU58">
        <v>1</v>
      </c>
      <c r="BV58">
        <v>1</v>
      </c>
      <c r="BW58">
        <v>1</v>
      </c>
      <c r="BX58">
        <v>1</v>
      </c>
      <c r="BY58" t="s">
        <v>3</v>
      </c>
      <c r="BZ58">
        <v>142</v>
      </c>
      <c r="CA58">
        <v>95</v>
      </c>
      <c r="CE58">
        <v>0</v>
      </c>
      <c r="CF58">
        <v>0</v>
      </c>
      <c r="CG58">
        <v>0</v>
      </c>
      <c r="CM58">
        <v>0</v>
      </c>
      <c r="CN58" t="s">
        <v>3</v>
      </c>
      <c r="CO58">
        <v>0</v>
      </c>
      <c r="CP58">
        <f t="shared" si="74"/>
        <v>2542.12</v>
      </c>
      <c r="CQ58">
        <f t="shared" si="75"/>
        <v>3222.2400000000002</v>
      </c>
      <c r="CR58">
        <f t="shared" si="76"/>
        <v>18663.919999999998</v>
      </c>
      <c r="CS58">
        <f t="shared" si="77"/>
        <v>4548.54</v>
      </c>
      <c r="CT58">
        <f t="shared" si="78"/>
        <v>9890.43</v>
      </c>
      <c r="CU58">
        <f t="shared" si="79"/>
        <v>0</v>
      </c>
      <c r="CV58">
        <f t="shared" si="80"/>
        <v>71.040000000000006</v>
      </c>
      <c r="CW58">
        <f t="shared" si="81"/>
        <v>22.53</v>
      </c>
      <c r="CX58">
        <f t="shared" si="82"/>
        <v>0</v>
      </c>
      <c r="CY58">
        <f t="shared" si="83"/>
        <v>1640.2562000000003</v>
      </c>
      <c r="CZ58">
        <f t="shared" si="84"/>
        <v>1097.3545000000001</v>
      </c>
      <c r="DC58" t="s">
        <v>3</v>
      </c>
      <c r="DD58" t="s">
        <v>3</v>
      </c>
      <c r="DE58" t="s">
        <v>3</v>
      </c>
      <c r="DF58" t="s">
        <v>3</v>
      </c>
      <c r="DG58" t="s">
        <v>3</v>
      </c>
      <c r="DH58" t="s">
        <v>3</v>
      </c>
      <c r="DI58" t="s">
        <v>3</v>
      </c>
      <c r="DJ58" t="s">
        <v>3</v>
      </c>
      <c r="DK58" t="s">
        <v>3</v>
      </c>
      <c r="DL58" t="s">
        <v>3</v>
      </c>
      <c r="DM58" t="s">
        <v>3</v>
      </c>
      <c r="DN58">
        <v>0</v>
      </c>
      <c r="DO58">
        <v>0</v>
      </c>
      <c r="DP58">
        <v>1</v>
      </c>
      <c r="DQ58">
        <v>1</v>
      </c>
      <c r="DU58">
        <v>1010</v>
      </c>
      <c r="DV58" t="s">
        <v>178</v>
      </c>
      <c r="DW58" t="s">
        <v>178</v>
      </c>
      <c r="DX58">
        <v>100</v>
      </c>
      <c r="EE58">
        <v>42165690</v>
      </c>
      <c r="EF58">
        <v>2</v>
      </c>
      <c r="EG58" t="s">
        <v>19</v>
      </c>
      <c r="EH58">
        <v>0</v>
      </c>
      <c r="EI58" t="s">
        <v>3</v>
      </c>
      <c r="EJ58">
        <v>1</v>
      </c>
      <c r="EK58">
        <v>27001</v>
      </c>
      <c r="EL58" t="s">
        <v>180</v>
      </c>
      <c r="EM58" t="s">
        <v>181</v>
      </c>
      <c r="EO58" t="s">
        <v>3</v>
      </c>
      <c r="EQ58">
        <v>131072</v>
      </c>
      <c r="ER58">
        <v>4140.13</v>
      </c>
      <c r="ES58">
        <v>784.31</v>
      </c>
      <c r="ET58">
        <v>2794.6</v>
      </c>
      <c r="EU58">
        <v>258.42</v>
      </c>
      <c r="EV58">
        <v>561.22</v>
      </c>
      <c r="EW58">
        <v>71.040000000000006</v>
      </c>
      <c r="EX58">
        <v>22.53</v>
      </c>
      <c r="EY58">
        <v>0</v>
      </c>
      <c r="FQ58">
        <v>0</v>
      </c>
      <c r="FR58">
        <f t="shared" si="85"/>
        <v>0</v>
      </c>
      <c r="FS58">
        <v>0</v>
      </c>
      <c r="FX58">
        <v>142</v>
      </c>
      <c r="FY58">
        <v>95</v>
      </c>
      <c r="GA58" t="s">
        <v>3</v>
      </c>
      <c r="GD58">
        <v>1</v>
      </c>
      <c r="GF58">
        <v>1538338345</v>
      </c>
      <c r="GG58">
        <v>2</v>
      </c>
      <c r="GH58">
        <v>1</v>
      </c>
      <c r="GI58">
        <v>2</v>
      </c>
      <c r="GJ58">
        <v>0</v>
      </c>
      <c r="GK58">
        <v>0</v>
      </c>
      <c r="GL58">
        <f t="shared" si="86"/>
        <v>0</v>
      </c>
      <c r="GM58">
        <f t="shared" si="87"/>
        <v>5279.73</v>
      </c>
      <c r="GN58">
        <f t="shared" si="88"/>
        <v>5279.73</v>
      </c>
      <c r="GO58">
        <f t="shared" si="89"/>
        <v>0</v>
      </c>
      <c r="GP58">
        <f t="shared" si="90"/>
        <v>0</v>
      </c>
      <c r="GR58">
        <v>0</v>
      </c>
      <c r="GS58">
        <v>3</v>
      </c>
      <c r="GT58">
        <v>0</v>
      </c>
      <c r="GU58" t="s">
        <v>3</v>
      </c>
      <c r="GV58">
        <f t="shared" si="91"/>
        <v>0</v>
      </c>
      <c r="GW58">
        <v>1</v>
      </c>
      <c r="GX58">
        <f t="shared" si="92"/>
        <v>0</v>
      </c>
      <c r="HA58">
        <v>0</v>
      </c>
      <c r="HB58">
        <v>0</v>
      </c>
      <c r="HC58">
        <f t="shared" si="93"/>
        <v>0</v>
      </c>
      <c r="IK58">
        <v>0</v>
      </c>
    </row>
    <row r="59" spans="1:245">
      <c r="A59">
        <v>18</v>
      </c>
      <c r="B59">
        <v>1</v>
      </c>
      <c r="C59">
        <v>97</v>
      </c>
      <c r="E59" t="s">
        <v>182</v>
      </c>
      <c r="F59" t="s">
        <v>183</v>
      </c>
      <c r="G59" t="s">
        <v>184</v>
      </c>
      <c r="H59" t="s">
        <v>48</v>
      </c>
      <c r="I59">
        <f>I58*J59</f>
        <v>0</v>
      </c>
      <c r="J59">
        <v>0</v>
      </c>
      <c r="O59">
        <f t="shared" si="60"/>
        <v>0</v>
      </c>
      <c r="P59">
        <f t="shared" si="61"/>
        <v>0</v>
      </c>
      <c r="Q59">
        <f t="shared" si="62"/>
        <v>0</v>
      </c>
      <c r="R59">
        <f t="shared" si="63"/>
        <v>0</v>
      </c>
      <c r="S59">
        <f t="shared" si="64"/>
        <v>0</v>
      </c>
      <c r="T59">
        <f t="shared" si="65"/>
        <v>0</v>
      </c>
      <c r="U59">
        <f t="shared" si="66"/>
        <v>0</v>
      </c>
      <c r="V59">
        <f t="shared" si="67"/>
        <v>0</v>
      </c>
      <c r="W59">
        <f t="shared" si="68"/>
        <v>0</v>
      </c>
      <c r="X59">
        <f t="shared" si="69"/>
        <v>0</v>
      </c>
      <c r="Y59">
        <f t="shared" si="70"/>
        <v>0</v>
      </c>
      <c r="AA59">
        <v>43686536</v>
      </c>
      <c r="AB59">
        <f t="shared" si="71"/>
        <v>0</v>
      </c>
      <c r="AC59">
        <f t="shared" si="54"/>
        <v>0</v>
      </c>
      <c r="AD59">
        <f t="shared" si="55"/>
        <v>0</v>
      </c>
      <c r="AE59">
        <f t="shared" si="56"/>
        <v>0</v>
      </c>
      <c r="AF59">
        <f t="shared" si="57"/>
        <v>0</v>
      </c>
      <c r="AG59">
        <f t="shared" si="72"/>
        <v>0</v>
      </c>
      <c r="AH59">
        <f t="shared" si="58"/>
        <v>0</v>
      </c>
      <c r="AI59">
        <f t="shared" si="59"/>
        <v>0</v>
      </c>
      <c r="AJ59">
        <f t="shared" si="73"/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142</v>
      </c>
      <c r="AU59">
        <v>95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1</v>
      </c>
      <c r="BD59" t="s">
        <v>3</v>
      </c>
      <c r="BE59" t="s">
        <v>3</v>
      </c>
      <c r="BF59" t="s">
        <v>3</v>
      </c>
      <c r="BG59" t="s">
        <v>3</v>
      </c>
      <c r="BH59">
        <v>3</v>
      </c>
      <c r="BI59">
        <v>1</v>
      </c>
      <c r="BJ59" t="s">
        <v>185</v>
      </c>
      <c r="BM59">
        <v>27001</v>
      </c>
      <c r="BN59">
        <v>0</v>
      </c>
      <c r="BO59" t="s">
        <v>3</v>
      </c>
      <c r="BP59">
        <v>0</v>
      </c>
      <c r="BQ59">
        <v>2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3</v>
      </c>
      <c r="BZ59">
        <v>142</v>
      </c>
      <c r="CA59">
        <v>95</v>
      </c>
      <c r="CE59">
        <v>0</v>
      </c>
      <c r="CF59">
        <v>0</v>
      </c>
      <c r="CG59">
        <v>0</v>
      </c>
      <c r="CM59">
        <v>0</v>
      </c>
      <c r="CN59" t="s">
        <v>3</v>
      </c>
      <c r="CO59">
        <v>0</v>
      </c>
      <c r="CP59">
        <f t="shared" si="74"/>
        <v>0</v>
      </c>
      <c r="CQ59">
        <f t="shared" si="75"/>
        <v>0</v>
      </c>
      <c r="CR59">
        <f t="shared" si="76"/>
        <v>0</v>
      </c>
      <c r="CS59">
        <f t="shared" si="77"/>
        <v>0</v>
      </c>
      <c r="CT59">
        <f t="shared" si="78"/>
        <v>0</v>
      </c>
      <c r="CU59">
        <f t="shared" si="79"/>
        <v>0</v>
      </c>
      <c r="CV59">
        <f t="shared" si="80"/>
        <v>0</v>
      </c>
      <c r="CW59">
        <f t="shared" si="81"/>
        <v>0</v>
      </c>
      <c r="CX59">
        <f t="shared" si="82"/>
        <v>0</v>
      </c>
      <c r="CY59">
        <f t="shared" si="83"/>
        <v>0</v>
      </c>
      <c r="CZ59">
        <f t="shared" si="84"/>
        <v>0</v>
      </c>
      <c r="DC59" t="s">
        <v>3</v>
      </c>
      <c r="DD59" t="s">
        <v>3</v>
      </c>
      <c r="DE59" t="s">
        <v>3</v>
      </c>
      <c r="DF59" t="s">
        <v>3</v>
      </c>
      <c r="DG59" t="s">
        <v>3</v>
      </c>
      <c r="DH59" t="s">
        <v>3</v>
      </c>
      <c r="DI59" t="s">
        <v>3</v>
      </c>
      <c r="DJ59" t="s">
        <v>3</v>
      </c>
      <c r="DK59" t="s">
        <v>3</v>
      </c>
      <c r="DL59" t="s">
        <v>3</v>
      </c>
      <c r="DM59" t="s">
        <v>3</v>
      </c>
      <c r="DN59">
        <v>0</v>
      </c>
      <c r="DO59">
        <v>0</v>
      </c>
      <c r="DP59">
        <v>1</v>
      </c>
      <c r="DQ59">
        <v>1</v>
      </c>
      <c r="DU59">
        <v>1007</v>
      </c>
      <c r="DV59" t="s">
        <v>48</v>
      </c>
      <c r="DW59" t="s">
        <v>48</v>
      </c>
      <c r="DX59">
        <v>1</v>
      </c>
      <c r="EE59">
        <v>42165690</v>
      </c>
      <c r="EF59">
        <v>2</v>
      </c>
      <c r="EG59" t="s">
        <v>19</v>
      </c>
      <c r="EH59">
        <v>0</v>
      </c>
      <c r="EI59" t="s">
        <v>3</v>
      </c>
      <c r="EJ59">
        <v>1</v>
      </c>
      <c r="EK59">
        <v>27001</v>
      </c>
      <c r="EL59" t="s">
        <v>180</v>
      </c>
      <c r="EM59" t="s">
        <v>181</v>
      </c>
      <c r="EO59" t="s">
        <v>3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FQ59">
        <v>0</v>
      </c>
      <c r="FR59">
        <f t="shared" si="85"/>
        <v>0</v>
      </c>
      <c r="FS59">
        <v>0</v>
      </c>
      <c r="FX59">
        <v>142</v>
      </c>
      <c r="FY59">
        <v>95</v>
      </c>
      <c r="GA59" t="s">
        <v>3</v>
      </c>
      <c r="GD59">
        <v>1</v>
      </c>
      <c r="GF59">
        <v>1702421172</v>
      </c>
      <c r="GG59">
        <v>2</v>
      </c>
      <c r="GH59">
        <v>1</v>
      </c>
      <c r="GI59">
        <v>-2</v>
      </c>
      <c r="GJ59">
        <v>0</v>
      </c>
      <c r="GK59">
        <v>0</v>
      </c>
      <c r="GL59">
        <f t="shared" si="86"/>
        <v>0</v>
      </c>
      <c r="GM59">
        <f t="shared" si="87"/>
        <v>0</v>
      </c>
      <c r="GN59">
        <f t="shared" si="88"/>
        <v>0</v>
      </c>
      <c r="GO59">
        <f t="shared" si="89"/>
        <v>0</v>
      </c>
      <c r="GP59">
        <f t="shared" si="90"/>
        <v>0</v>
      </c>
      <c r="GR59">
        <v>0</v>
      </c>
      <c r="GS59">
        <v>0</v>
      </c>
      <c r="GT59">
        <v>0</v>
      </c>
      <c r="GU59" t="s">
        <v>3</v>
      </c>
      <c r="GV59">
        <f t="shared" si="91"/>
        <v>0</v>
      </c>
      <c r="GW59">
        <v>1</v>
      </c>
      <c r="GX59">
        <f t="shared" si="92"/>
        <v>0</v>
      </c>
      <c r="HA59">
        <v>0</v>
      </c>
      <c r="HB59">
        <v>0</v>
      </c>
      <c r="HC59">
        <f t="shared" si="93"/>
        <v>0</v>
      </c>
      <c r="IK59">
        <v>0</v>
      </c>
    </row>
    <row r="60" spans="1:245">
      <c r="A60">
        <v>17</v>
      </c>
      <c r="B60">
        <v>1</v>
      </c>
      <c r="E60" t="s">
        <v>186</v>
      </c>
      <c r="F60" t="s">
        <v>187</v>
      </c>
      <c r="G60" t="s">
        <v>184</v>
      </c>
      <c r="H60" t="s">
        <v>124</v>
      </c>
      <c r="I60">
        <v>8</v>
      </c>
      <c r="J60">
        <v>0</v>
      </c>
      <c r="O60">
        <f t="shared" si="60"/>
        <v>14720</v>
      </c>
      <c r="P60">
        <f t="shared" si="61"/>
        <v>14720</v>
      </c>
      <c r="Q60">
        <f t="shared" si="62"/>
        <v>0</v>
      </c>
      <c r="R60">
        <f t="shared" si="63"/>
        <v>0</v>
      </c>
      <c r="S60">
        <f t="shared" si="64"/>
        <v>0</v>
      </c>
      <c r="T60">
        <f t="shared" si="65"/>
        <v>0</v>
      </c>
      <c r="U60">
        <f t="shared" si="66"/>
        <v>0</v>
      </c>
      <c r="V60">
        <f t="shared" si="67"/>
        <v>0</v>
      </c>
      <c r="W60">
        <f t="shared" si="68"/>
        <v>0</v>
      </c>
      <c r="X60">
        <f t="shared" si="69"/>
        <v>0</v>
      </c>
      <c r="Y60">
        <f t="shared" si="70"/>
        <v>0</v>
      </c>
      <c r="AA60">
        <v>43686536</v>
      </c>
      <c r="AB60">
        <f t="shared" si="71"/>
        <v>250</v>
      </c>
      <c r="AC60">
        <f t="shared" si="54"/>
        <v>250</v>
      </c>
      <c r="AD60">
        <f t="shared" si="55"/>
        <v>0</v>
      </c>
      <c r="AE60">
        <f t="shared" si="56"/>
        <v>0</v>
      </c>
      <c r="AF60">
        <f t="shared" si="57"/>
        <v>0</v>
      </c>
      <c r="AG60">
        <f t="shared" si="72"/>
        <v>0</v>
      </c>
      <c r="AH60">
        <f t="shared" si="58"/>
        <v>0</v>
      </c>
      <c r="AI60">
        <f t="shared" si="59"/>
        <v>0</v>
      </c>
      <c r="AJ60">
        <f t="shared" si="73"/>
        <v>0</v>
      </c>
      <c r="AK60">
        <v>250.46</v>
      </c>
      <c r="AL60">
        <v>250.46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1</v>
      </c>
      <c r="AW60">
        <v>1</v>
      </c>
      <c r="AZ60">
        <v>1</v>
      </c>
      <c r="BA60">
        <v>1</v>
      </c>
      <c r="BB60">
        <v>1</v>
      </c>
      <c r="BC60">
        <v>7.36</v>
      </c>
      <c r="BD60" t="s">
        <v>3</v>
      </c>
      <c r="BE60" t="s">
        <v>3</v>
      </c>
      <c r="BF60" t="s">
        <v>3</v>
      </c>
      <c r="BG60" t="s">
        <v>3</v>
      </c>
      <c r="BH60">
        <v>3</v>
      </c>
      <c r="BI60">
        <v>1</v>
      </c>
      <c r="BJ60" t="s">
        <v>188</v>
      </c>
      <c r="BM60">
        <v>500001</v>
      </c>
      <c r="BN60">
        <v>0</v>
      </c>
      <c r="BO60" t="s">
        <v>187</v>
      </c>
      <c r="BP60">
        <v>1</v>
      </c>
      <c r="BQ60">
        <v>8</v>
      </c>
      <c r="BR60">
        <v>0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 t="s">
        <v>3</v>
      </c>
      <c r="BZ60">
        <v>0</v>
      </c>
      <c r="CA60">
        <v>0</v>
      </c>
      <c r="CE60">
        <v>0</v>
      </c>
      <c r="CF60">
        <v>0</v>
      </c>
      <c r="CG60">
        <v>0</v>
      </c>
      <c r="CM60">
        <v>0</v>
      </c>
      <c r="CN60" t="s">
        <v>3</v>
      </c>
      <c r="CO60">
        <v>0</v>
      </c>
      <c r="CP60">
        <f t="shared" si="74"/>
        <v>14720</v>
      </c>
      <c r="CQ60">
        <f t="shared" si="75"/>
        <v>1840</v>
      </c>
      <c r="CR60">
        <f t="shared" si="76"/>
        <v>0</v>
      </c>
      <c r="CS60">
        <f t="shared" si="77"/>
        <v>0</v>
      </c>
      <c r="CT60">
        <f t="shared" si="78"/>
        <v>0</v>
      </c>
      <c r="CU60">
        <f t="shared" si="79"/>
        <v>0</v>
      </c>
      <c r="CV60">
        <f t="shared" si="80"/>
        <v>0</v>
      </c>
      <c r="CW60">
        <f t="shared" si="81"/>
        <v>0</v>
      </c>
      <c r="CX60">
        <f t="shared" si="82"/>
        <v>0</v>
      </c>
      <c r="CY60">
        <f t="shared" si="83"/>
        <v>0</v>
      </c>
      <c r="CZ60">
        <f t="shared" si="84"/>
        <v>0</v>
      </c>
      <c r="DC60" t="s">
        <v>3</v>
      </c>
      <c r="DD60" t="s">
        <v>3</v>
      </c>
      <c r="DE60" t="s">
        <v>3</v>
      </c>
      <c r="DF60" t="s">
        <v>3</v>
      </c>
      <c r="DG60" t="s">
        <v>3</v>
      </c>
      <c r="DH60" t="s">
        <v>3</v>
      </c>
      <c r="DI60" t="s">
        <v>3</v>
      </c>
      <c r="DJ60" t="s">
        <v>3</v>
      </c>
      <c r="DK60" t="s">
        <v>3</v>
      </c>
      <c r="DL60" t="s">
        <v>3</v>
      </c>
      <c r="DM60" t="s">
        <v>3</v>
      </c>
      <c r="DN60">
        <v>0</v>
      </c>
      <c r="DO60">
        <v>0</v>
      </c>
      <c r="DP60">
        <v>1</v>
      </c>
      <c r="DQ60">
        <v>1</v>
      </c>
      <c r="DU60">
        <v>1010</v>
      </c>
      <c r="DV60" t="s">
        <v>124</v>
      </c>
      <c r="DW60" t="s">
        <v>124</v>
      </c>
      <c r="DX60">
        <v>1</v>
      </c>
      <c r="EE60">
        <v>42165582</v>
      </c>
      <c r="EF60">
        <v>8</v>
      </c>
      <c r="EG60" t="s">
        <v>50</v>
      </c>
      <c r="EH60">
        <v>0</v>
      </c>
      <c r="EI60" t="s">
        <v>3</v>
      </c>
      <c r="EJ60">
        <v>1</v>
      </c>
      <c r="EK60">
        <v>500001</v>
      </c>
      <c r="EL60" t="s">
        <v>51</v>
      </c>
      <c r="EM60" t="s">
        <v>52</v>
      </c>
      <c r="EO60" t="s">
        <v>3</v>
      </c>
      <c r="EQ60">
        <v>131072</v>
      </c>
      <c r="ER60">
        <v>250.46</v>
      </c>
      <c r="ES60">
        <v>250.46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FQ60">
        <v>0</v>
      </c>
      <c r="FR60">
        <f t="shared" si="85"/>
        <v>0</v>
      </c>
      <c r="FS60">
        <v>0</v>
      </c>
      <c r="FX60">
        <v>0</v>
      </c>
      <c r="FY60">
        <v>0</v>
      </c>
      <c r="GA60" t="s">
        <v>3</v>
      </c>
      <c r="GD60">
        <v>1</v>
      </c>
      <c r="GF60">
        <v>1865094054</v>
      </c>
      <c r="GG60">
        <v>2</v>
      </c>
      <c r="GH60">
        <v>1</v>
      </c>
      <c r="GI60">
        <v>2</v>
      </c>
      <c r="GJ60">
        <v>0</v>
      </c>
      <c r="GK60">
        <v>0</v>
      </c>
      <c r="GL60">
        <f t="shared" si="86"/>
        <v>0</v>
      </c>
      <c r="GM60">
        <f t="shared" si="87"/>
        <v>14720</v>
      </c>
      <c r="GN60">
        <f t="shared" si="88"/>
        <v>14720</v>
      </c>
      <c r="GO60">
        <f t="shared" si="89"/>
        <v>0</v>
      </c>
      <c r="GP60">
        <f t="shared" si="90"/>
        <v>0</v>
      </c>
      <c r="GR60">
        <v>0</v>
      </c>
      <c r="GS60">
        <v>3</v>
      </c>
      <c r="GT60">
        <v>0</v>
      </c>
      <c r="GU60" t="s">
        <v>3</v>
      </c>
      <c r="GV60">
        <f t="shared" si="91"/>
        <v>0</v>
      </c>
      <c r="GW60">
        <v>1</v>
      </c>
      <c r="GX60">
        <f t="shared" si="92"/>
        <v>0</v>
      </c>
      <c r="HA60">
        <v>0</v>
      </c>
      <c r="HB60">
        <v>0</v>
      </c>
      <c r="HC60">
        <f t="shared" si="93"/>
        <v>0</v>
      </c>
      <c r="IK60">
        <v>0</v>
      </c>
    </row>
    <row r="61" spans="1:245">
      <c r="A61">
        <v>17</v>
      </c>
      <c r="B61">
        <v>1</v>
      </c>
      <c r="C61">
        <f>ROW(SmtRes!A99)</f>
        <v>99</v>
      </c>
      <c r="D61">
        <f>ROW(EtalonRes!A102)</f>
        <v>102</v>
      </c>
      <c r="E61" t="s">
        <v>189</v>
      </c>
      <c r="F61" t="s">
        <v>190</v>
      </c>
      <c r="G61" t="s">
        <v>191</v>
      </c>
      <c r="H61" t="s">
        <v>192</v>
      </c>
      <c r="I61">
        <v>0.01</v>
      </c>
      <c r="J61">
        <v>0</v>
      </c>
      <c r="O61">
        <f t="shared" si="60"/>
        <v>112.9</v>
      </c>
      <c r="P61">
        <f t="shared" si="61"/>
        <v>15.93</v>
      </c>
      <c r="Q61">
        <f t="shared" si="62"/>
        <v>0</v>
      </c>
      <c r="R61">
        <f t="shared" si="63"/>
        <v>0</v>
      </c>
      <c r="S61">
        <f t="shared" si="64"/>
        <v>96.97</v>
      </c>
      <c r="T61">
        <f t="shared" si="65"/>
        <v>0</v>
      </c>
      <c r="U61">
        <f t="shared" si="66"/>
        <v>0.69000000000000006</v>
      </c>
      <c r="V61">
        <f t="shared" si="67"/>
        <v>0</v>
      </c>
      <c r="W61">
        <f t="shared" si="68"/>
        <v>0</v>
      </c>
      <c r="X61">
        <f t="shared" si="69"/>
        <v>137.69999999999999</v>
      </c>
      <c r="Y61">
        <f t="shared" si="70"/>
        <v>92.12</v>
      </c>
      <c r="AA61">
        <v>43686536</v>
      </c>
      <c r="AB61">
        <f t="shared" si="71"/>
        <v>837</v>
      </c>
      <c r="AC61">
        <f t="shared" si="54"/>
        <v>287</v>
      </c>
      <c r="AD61">
        <f t="shared" si="55"/>
        <v>0</v>
      </c>
      <c r="AE61">
        <f t="shared" si="56"/>
        <v>0</v>
      </c>
      <c r="AF61">
        <f t="shared" si="57"/>
        <v>550</v>
      </c>
      <c r="AG61">
        <f t="shared" si="72"/>
        <v>0</v>
      </c>
      <c r="AH61">
        <f t="shared" si="58"/>
        <v>69</v>
      </c>
      <c r="AI61">
        <f t="shared" si="59"/>
        <v>0</v>
      </c>
      <c r="AJ61">
        <f t="shared" si="73"/>
        <v>0</v>
      </c>
      <c r="AK61">
        <v>837.4</v>
      </c>
      <c r="AL61">
        <v>287.47000000000003</v>
      </c>
      <c r="AM61">
        <v>0</v>
      </c>
      <c r="AN61">
        <v>0</v>
      </c>
      <c r="AO61">
        <v>549.92999999999995</v>
      </c>
      <c r="AP61">
        <v>0</v>
      </c>
      <c r="AQ61">
        <v>69</v>
      </c>
      <c r="AR61">
        <v>0</v>
      </c>
      <c r="AS61">
        <v>0</v>
      </c>
      <c r="AT61">
        <v>142</v>
      </c>
      <c r="AU61">
        <v>95</v>
      </c>
      <c r="AV61">
        <v>1</v>
      </c>
      <c r="AW61">
        <v>1</v>
      </c>
      <c r="AZ61">
        <v>1</v>
      </c>
      <c r="BA61">
        <v>17.63</v>
      </c>
      <c r="BB61">
        <v>1</v>
      </c>
      <c r="BC61">
        <v>5.55</v>
      </c>
      <c r="BD61" t="s">
        <v>3</v>
      </c>
      <c r="BE61" t="s">
        <v>3</v>
      </c>
      <c r="BF61" t="s">
        <v>3</v>
      </c>
      <c r="BG61" t="s">
        <v>3</v>
      </c>
      <c r="BH61">
        <v>0</v>
      </c>
      <c r="BI61">
        <v>1</v>
      </c>
      <c r="BJ61" t="s">
        <v>193</v>
      </c>
      <c r="BM61">
        <v>27001</v>
      </c>
      <c r="BN61">
        <v>0</v>
      </c>
      <c r="BO61" t="s">
        <v>190</v>
      </c>
      <c r="BP61">
        <v>1</v>
      </c>
      <c r="BQ61">
        <v>2</v>
      </c>
      <c r="BR61">
        <v>0</v>
      </c>
      <c r="BS61">
        <v>17.63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3</v>
      </c>
      <c r="BZ61">
        <v>142</v>
      </c>
      <c r="CA61">
        <v>95</v>
      </c>
      <c r="CE61">
        <v>0</v>
      </c>
      <c r="CF61">
        <v>0</v>
      </c>
      <c r="CG61">
        <v>0</v>
      </c>
      <c r="CM61">
        <v>0</v>
      </c>
      <c r="CN61" t="s">
        <v>3</v>
      </c>
      <c r="CO61">
        <v>0</v>
      </c>
      <c r="CP61">
        <f t="shared" si="74"/>
        <v>112.9</v>
      </c>
      <c r="CQ61">
        <f t="shared" si="75"/>
        <v>1592.85</v>
      </c>
      <c r="CR61">
        <f t="shared" si="76"/>
        <v>0</v>
      </c>
      <c r="CS61">
        <f t="shared" si="77"/>
        <v>0</v>
      </c>
      <c r="CT61">
        <f t="shared" si="78"/>
        <v>9696.5</v>
      </c>
      <c r="CU61">
        <f t="shared" si="79"/>
        <v>0</v>
      </c>
      <c r="CV61">
        <f t="shared" si="80"/>
        <v>69</v>
      </c>
      <c r="CW61">
        <f t="shared" si="81"/>
        <v>0</v>
      </c>
      <c r="CX61">
        <f t="shared" si="82"/>
        <v>0</v>
      </c>
      <c r="CY61">
        <f t="shared" si="83"/>
        <v>137.69739999999999</v>
      </c>
      <c r="CZ61">
        <f t="shared" si="84"/>
        <v>92.121499999999997</v>
      </c>
      <c r="DC61" t="s">
        <v>3</v>
      </c>
      <c r="DD61" t="s">
        <v>3</v>
      </c>
      <c r="DE61" t="s">
        <v>3</v>
      </c>
      <c r="DF61" t="s">
        <v>3</v>
      </c>
      <c r="DG61" t="s">
        <v>3</v>
      </c>
      <c r="DH61" t="s">
        <v>3</v>
      </c>
      <c r="DI61" t="s">
        <v>3</v>
      </c>
      <c r="DJ61" t="s">
        <v>3</v>
      </c>
      <c r="DK61" t="s">
        <v>3</v>
      </c>
      <c r="DL61" t="s">
        <v>3</v>
      </c>
      <c r="DM61" t="s">
        <v>3</v>
      </c>
      <c r="DN61">
        <v>0</v>
      </c>
      <c r="DO61">
        <v>0</v>
      </c>
      <c r="DP61">
        <v>1</v>
      </c>
      <c r="DQ61">
        <v>1</v>
      </c>
      <c r="DU61">
        <v>1013</v>
      </c>
      <c r="DV61" t="s">
        <v>192</v>
      </c>
      <c r="DW61" t="s">
        <v>192</v>
      </c>
      <c r="DX61">
        <v>1</v>
      </c>
      <c r="EE61">
        <v>42165690</v>
      </c>
      <c r="EF61">
        <v>2</v>
      </c>
      <c r="EG61" t="s">
        <v>19</v>
      </c>
      <c r="EH61">
        <v>0</v>
      </c>
      <c r="EI61" t="s">
        <v>3</v>
      </c>
      <c r="EJ61">
        <v>1</v>
      </c>
      <c r="EK61">
        <v>27001</v>
      </c>
      <c r="EL61" t="s">
        <v>180</v>
      </c>
      <c r="EM61" t="s">
        <v>181</v>
      </c>
      <c r="EO61" t="s">
        <v>3</v>
      </c>
      <c r="EQ61">
        <v>131072</v>
      </c>
      <c r="ER61">
        <v>837.4</v>
      </c>
      <c r="ES61">
        <v>287.47000000000003</v>
      </c>
      <c r="ET61">
        <v>0</v>
      </c>
      <c r="EU61">
        <v>0</v>
      </c>
      <c r="EV61">
        <v>549.92999999999995</v>
      </c>
      <c r="EW61">
        <v>69</v>
      </c>
      <c r="EX61">
        <v>0</v>
      </c>
      <c r="EY61">
        <v>0</v>
      </c>
      <c r="FQ61">
        <v>0</v>
      </c>
      <c r="FR61">
        <f t="shared" si="85"/>
        <v>0</v>
      </c>
      <c r="FS61">
        <v>0</v>
      </c>
      <c r="FX61">
        <v>142</v>
      </c>
      <c r="FY61">
        <v>95</v>
      </c>
      <c r="GA61" t="s">
        <v>3</v>
      </c>
      <c r="GD61">
        <v>1</v>
      </c>
      <c r="GF61">
        <v>1466831193</v>
      </c>
      <c r="GG61">
        <v>2</v>
      </c>
      <c r="GH61">
        <v>1</v>
      </c>
      <c r="GI61">
        <v>2</v>
      </c>
      <c r="GJ61">
        <v>0</v>
      </c>
      <c r="GK61">
        <v>0</v>
      </c>
      <c r="GL61">
        <f t="shared" si="86"/>
        <v>0</v>
      </c>
      <c r="GM61">
        <f t="shared" si="87"/>
        <v>342.72</v>
      </c>
      <c r="GN61">
        <f t="shared" si="88"/>
        <v>342.72</v>
      </c>
      <c r="GO61">
        <f t="shared" si="89"/>
        <v>0</v>
      </c>
      <c r="GP61">
        <f t="shared" si="90"/>
        <v>0</v>
      </c>
      <c r="GR61">
        <v>0</v>
      </c>
      <c r="GS61">
        <v>0</v>
      </c>
      <c r="GT61">
        <v>0</v>
      </c>
      <c r="GU61" t="s">
        <v>3</v>
      </c>
      <c r="GV61">
        <f t="shared" si="91"/>
        <v>0</v>
      </c>
      <c r="GW61">
        <v>1</v>
      </c>
      <c r="GX61">
        <f t="shared" si="92"/>
        <v>0</v>
      </c>
      <c r="HA61">
        <v>0</v>
      </c>
      <c r="HB61">
        <v>0</v>
      </c>
      <c r="HC61">
        <f t="shared" si="93"/>
        <v>0</v>
      </c>
      <c r="IK61">
        <v>0</v>
      </c>
    </row>
    <row r="62" spans="1:245">
      <c r="A62">
        <v>17</v>
      </c>
      <c r="B62">
        <v>1</v>
      </c>
      <c r="E62" t="s">
        <v>194</v>
      </c>
      <c r="F62" t="s">
        <v>195</v>
      </c>
      <c r="G62" t="s">
        <v>196</v>
      </c>
      <c r="H62" t="s">
        <v>124</v>
      </c>
      <c r="I62">
        <v>1</v>
      </c>
      <c r="J62">
        <v>0</v>
      </c>
      <c r="O62">
        <f t="shared" si="60"/>
        <v>131.4</v>
      </c>
      <c r="P62">
        <f t="shared" si="61"/>
        <v>131.4</v>
      </c>
      <c r="Q62">
        <f t="shared" si="62"/>
        <v>0</v>
      </c>
      <c r="R62">
        <f t="shared" si="63"/>
        <v>0</v>
      </c>
      <c r="S62">
        <f t="shared" si="64"/>
        <v>0</v>
      </c>
      <c r="T62">
        <f t="shared" si="65"/>
        <v>0</v>
      </c>
      <c r="U62">
        <f t="shared" si="66"/>
        <v>0</v>
      </c>
      <c r="V62">
        <f t="shared" si="67"/>
        <v>0</v>
      </c>
      <c r="W62">
        <f t="shared" si="68"/>
        <v>0</v>
      </c>
      <c r="X62">
        <f t="shared" si="69"/>
        <v>0</v>
      </c>
      <c r="Y62">
        <f t="shared" si="70"/>
        <v>0</v>
      </c>
      <c r="AA62">
        <v>43686536</v>
      </c>
      <c r="AB62">
        <f t="shared" si="71"/>
        <v>4</v>
      </c>
      <c r="AC62">
        <f t="shared" si="54"/>
        <v>4</v>
      </c>
      <c r="AD62">
        <f t="shared" si="55"/>
        <v>0</v>
      </c>
      <c r="AE62">
        <f t="shared" si="56"/>
        <v>0</v>
      </c>
      <c r="AF62">
        <f t="shared" si="57"/>
        <v>0</v>
      </c>
      <c r="AG62">
        <f t="shared" si="72"/>
        <v>0</v>
      </c>
      <c r="AH62">
        <f t="shared" si="58"/>
        <v>0</v>
      </c>
      <c r="AI62">
        <f t="shared" si="59"/>
        <v>0</v>
      </c>
      <c r="AJ62">
        <f t="shared" si="73"/>
        <v>0</v>
      </c>
      <c r="AK62">
        <v>4.46</v>
      </c>
      <c r="AL62">
        <v>4.46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1</v>
      </c>
      <c r="AW62">
        <v>1</v>
      </c>
      <c r="AZ62">
        <v>1</v>
      </c>
      <c r="BA62">
        <v>1</v>
      </c>
      <c r="BB62">
        <v>1</v>
      </c>
      <c r="BC62">
        <v>32.85</v>
      </c>
      <c r="BD62" t="s">
        <v>3</v>
      </c>
      <c r="BE62" t="s">
        <v>3</v>
      </c>
      <c r="BF62" t="s">
        <v>3</v>
      </c>
      <c r="BG62" t="s">
        <v>3</v>
      </c>
      <c r="BH62">
        <v>3</v>
      </c>
      <c r="BI62">
        <v>1</v>
      </c>
      <c r="BJ62" t="s">
        <v>197</v>
      </c>
      <c r="BM62">
        <v>500001</v>
      </c>
      <c r="BN62">
        <v>0</v>
      </c>
      <c r="BO62" t="s">
        <v>195</v>
      </c>
      <c r="BP62">
        <v>1</v>
      </c>
      <c r="BQ62">
        <v>8</v>
      </c>
      <c r="BR62">
        <v>0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 t="s">
        <v>3</v>
      </c>
      <c r="BZ62">
        <v>0</v>
      </c>
      <c r="CA62">
        <v>0</v>
      </c>
      <c r="CE62">
        <v>0</v>
      </c>
      <c r="CF62">
        <v>0</v>
      </c>
      <c r="CG62">
        <v>0</v>
      </c>
      <c r="CM62">
        <v>0</v>
      </c>
      <c r="CN62" t="s">
        <v>3</v>
      </c>
      <c r="CO62">
        <v>0</v>
      </c>
      <c r="CP62">
        <f t="shared" si="74"/>
        <v>131.4</v>
      </c>
      <c r="CQ62">
        <f t="shared" si="75"/>
        <v>131.4</v>
      </c>
      <c r="CR62">
        <f t="shared" si="76"/>
        <v>0</v>
      </c>
      <c r="CS62">
        <f t="shared" si="77"/>
        <v>0</v>
      </c>
      <c r="CT62">
        <f t="shared" si="78"/>
        <v>0</v>
      </c>
      <c r="CU62">
        <f t="shared" si="79"/>
        <v>0</v>
      </c>
      <c r="CV62">
        <f t="shared" si="80"/>
        <v>0</v>
      </c>
      <c r="CW62">
        <f t="shared" si="81"/>
        <v>0</v>
      </c>
      <c r="CX62">
        <f t="shared" si="82"/>
        <v>0</v>
      </c>
      <c r="CY62">
        <f t="shared" si="83"/>
        <v>0</v>
      </c>
      <c r="CZ62">
        <f t="shared" si="84"/>
        <v>0</v>
      </c>
      <c r="DC62" t="s">
        <v>3</v>
      </c>
      <c r="DD62" t="s">
        <v>3</v>
      </c>
      <c r="DE62" t="s">
        <v>3</v>
      </c>
      <c r="DF62" t="s">
        <v>3</v>
      </c>
      <c r="DG62" t="s">
        <v>3</v>
      </c>
      <c r="DH62" t="s">
        <v>3</v>
      </c>
      <c r="DI62" t="s">
        <v>3</v>
      </c>
      <c r="DJ62" t="s">
        <v>3</v>
      </c>
      <c r="DK62" t="s">
        <v>3</v>
      </c>
      <c r="DL62" t="s">
        <v>3</v>
      </c>
      <c r="DM62" t="s">
        <v>3</v>
      </c>
      <c r="DN62">
        <v>0</v>
      </c>
      <c r="DO62">
        <v>0</v>
      </c>
      <c r="DP62">
        <v>1</v>
      </c>
      <c r="DQ62">
        <v>1</v>
      </c>
      <c r="DU62">
        <v>1010</v>
      </c>
      <c r="DV62" t="s">
        <v>124</v>
      </c>
      <c r="DW62" t="s">
        <v>124</v>
      </c>
      <c r="DX62">
        <v>1</v>
      </c>
      <c r="EE62">
        <v>42165582</v>
      </c>
      <c r="EF62">
        <v>8</v>
      </c>
      <c r="EG62" t="s">
        <v>50</v>
      </c>
      <c r="EH62">
        <v>0</v>
      </c>
      <c r="EI62" t="s">
        <v>3</v>
      </c>
      <c r="EJ62">
        <v>1</v>
      </c>
      <c r="EK62">
        <v>500001</v>
      </c>
      <c r="EL62" t="s">
        <v>51</v>
      </c>
      <c r="EM62" t="s">
        <v>52</v>
      </c>
      <c r="EO62" t="s">
        <v>3</v>
      </c>
      <c r="EQ62">
        <v>131072</v>
      </c>
      <c r="ER62">
        <v>4.46</v>
      </c>
      <c r="ES62">
        <v>4.46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FQ62">
        <v>0</v>
      </c>
      <c r="FR62">
        <f t="shared" si="85"/>
        <v>0</v>
      </c>
      <c r="FS62">
        <v>0</v>
      </c>
      <c r="FX62">
        <v>0</v>
      </c>
      <c r="FY62">
        <v>0</v>
      </c>
      <c r="GA62" t="s">
        <v>3</v>
      </c>
      <c r="GD62">
        <v>1</v>
      </c>
      <c r="GF62">
        <v>1354527232</v>
      </c>
      <c r="GG62">
        <v>2</v>
      </c>
      <c r="GH62">
        <v>1</v>
      </c>
      <c r="GI62">
        <v>2</v>
      </c>
      <c r="GJ62">
        <v>0</v>
      </c>
      <c r="GK62">
        <v>0</v>
      </c>
      <c r="GL62">
        <f t="shared" si="86"/>
        <v>0</v>
      </c>
      <c r="GM62">
        <f t="shared" si="87"/>
        <v>131.4</v>
      </c>
      <c r="GN62">
        <f t="shared" si="88"/>
        <v>131.4</v>
      </c>
      <c r="GO62">
        <f t="shared" si="89"/>
        <v>0</v>
      </c>
      <c r="GP62">
        <f t="shared" si="90"/>
        <v>0</v>
      </c>
      <c r="GR62">
        <v>0</v>
      </c>
      <c r="GS62">
        <v>3</v>
      </c>
      <c r="GT62">
        <v>0</v>
      </c>
      <c r="GU62" t="s">
        <v>3</v>
      </c>
      <c r="GV62">
        <f t="shared" si="91"/>
        <v>0</v>
      </c>
      <c r="GW62">
        <v>1</v>
      </c>
      <c r="GX62">
        <f t="shared" si="92"/>
        <v>0</v>
      </c>
      <c r="HA62">
        <v>0</v>
      </c>
      <c r="HB62">
        <v>0</v>
      </c>
      <c r="HC62">
        <f t="shared" si="93"/>
        <v>0</v>
      </c>
      <c r="IK62">
        <v>0</v>
      </c>
    </row>
    <row r="63" spans="1:245">
      <c r="A63">
        <v>17</v>
      </c>
      <c r="B63">
        <v>1</v>
      </c>
      <c r="C63">
        <f>ROW(SmtRes!A108)</f>
        <v>108</v>
      </c>
      <c r="D63">
        <f>ROW(EtalonRes!A111)</f>
        <v>111</v>
      </c>
      <c r="E63" t="s">
        <v>198</v>
      </c>
      <c r="F63" t="s">
        <v>199</v>
      </c>
      <c r="G63" t="s">
        <v>200</v>
      </c>
      <c r="H63" t="s">
        <v>201</v>
      </c>
      <c r="I63">
        <v>0.1</v>
      </c>
      <c r="J63">
        <v>0</v>
      </c>
      <c r="O63">
        <f t="shared" si="60"/>
        <v>1349.83</v>
      </c>
      <c r="P63">
        <f t="shared" si="61"/>
        <v>293.04000000000002</v>
      </c>
      <c r="Q63">
        <f t="shared" si="62"/>
        <v>259.91000000000003</v>
      </c>
      <c r="R63">
        <f t="shared" si="63"/>
        <v>0</v>
      </c>
      <c r="S63">
        <f t="shared" si="64"/>
        <v>796.88</v>
      </c>
      <c r="T63">
        <f t="shared" si="65"/>
        <v>0</v>
      </c>
      <c r="U63">
        <f t="shared" si="66"/>
        <v>4.8790000000000004</v>
      </c>
      <c r="V63">
        <f t="shared" si="67"/>
        <v>0</v>
      </c>
      <c r="W63">
        <f t="shared" si="68"/>
        <v>0</v>
      </c>
      <c r="X63">
        <f t="shared" si="69"/>
        <v>1035.94</v>
      </c>
      <c r="Y63">
        <f t="shared" si="70"/>
        <v>709.22</v>
      </c>
      <c r="AA63">
        <v>43686536</v>
      </c>
      <c r="AB63">
        <f t="shared" si="71"/>
        <v>1437</v>
      </c>
      <c r="AC63">
        <f t="shared" si="54"/>
        <v>515</v>
      </c>
      <c r="AD63">
        <f t="shared" si="55"/>
        <v>470</v>
      </c>
      <c r="AE63">
        <f t="shared" si="56"/>
        <v>0</v>
      </c>
      <c r="AF63">
        <f t="shared" si="57"/>
        <v>452</v>
      </c>
      <c r="AG63">
        <f t="shared" si="72"/>
        <v>0</v>
      </c>
      <c r="AH63">
        <f t="shared" si="58"/>
        <v>48.79</v>
      </c>
      <c r="AI63">
        <f t="shared" si="59"/>
        <v>0</v>
      </c>
      <c r="AJ63">
        <f t="shared" si="73"/>
        <v>0</v>
      </c>
      <c r="AK63">
        <v>1436.9</v>
      </c>
      <c r="AL63">
        <v>514.83000000000004</v>
      </c>
      <c r="AM63">
        <v>469.79</v>
      </c>
      <c r="AN63">
        <v>0</v>
      </c>
      <c r="AO63">
        <v>452.28</v>
      </c>
      <c r="AP63">
        <v>0</v>
      </c>
      <c r="AQ63">
        <v>48.79</v>
      </c>
      <c r="AR63">
        <v>0</v>
      </c>
      <c r="AS63">
        <v>0</v>
      </c>
      <c r="AT63">
        <v>130</v>
      </c>
      <c r="AU63">
        <v>89</v>
      </c>
      <c r="AV63">
        <v>1</v>
      </c>
      <c r="AW63">
        <v>1</v>
      </c>
      <c r="AZ63">
        <v>1</v>
      </c>
      <c r="BA63">
        <v>17.63</v>
      </c>
      <c r="BB63">
        <v>5.53</v>
      </c>
      <c r="BC63">
        <v>5.69</v>
      </c>
      <c r="BD63" t="s">
        <v>3</v>
      </c>
      <c r="BE63" t="s">
        <v>3</v>
      </c>
      <c r="BF63" t="s">
        <v>3</v>
      </c>
      <c r="BG63" t="s">
        <v>3</v>
      </c>
      <c r="BH63">
        <v>0</v>
      </c>
      <c r="BI63">
        <v>1</v>
      </c>
      <c r="BJ63" t="s">
        <v>202</v>
      </c>
      <c r="BM63">
        <v>24001</v>
      </c>
      <c r="BN63">
        <v>0</v>
      </c>
      <c r="BO63" t="s">
        <v>199</v>
      </c>
      <c r="BP63">
        <v>1</v>
      </c>
      <c r="BQ63">
        <v>2</v>
      </c>
      <c r="BR63">
        <v>0</v>
      </c>
      <c r="BS63">
        <v>17.63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3</v>
      </c>
      <c r="BZ63">
        <v>130</v>
      </c>
      <c r="CA63">
        <v>89</v>
      </c>
      <c r="CE63">
        <v>0</v>
      </c>
      <c r="CF63">
        <v>0</v>
      </c>
      <c r="CG63">
        <v>0</v>
      </c>
      <c r="CM63">
        <v>0</v>
      </c>
      <c r="CN63" t="s">
        <v>3</v>
      </c>
      <c r="CO63">
        <v>0</v>
      </c>
      <c r="CP63">
        <f t="shared" si="74"/>
        <v>1349.83</v>
      </c>
      <c r="CQ63">
        <f t="shared" si="75"/>
        <v>2930.3500000000004</v>
      </c>
      <c r="CR63">
        <f t="shared" si="76"/>
        <v>2599.1</v>
      </c>
      <c r="CS63">
        <f t="shared" si="77"/>
        <v>0</v>
      </c>
      <c r="CT63">
        <f t="shared" si="78"/>
        <v>7968.7599999999993</v>
      </c>
      <c r="CU63">
        <f t="shared" si="79"/>
        <v>0</v>
      </c>
      <c r="CV63">
        <f t="shared" si="80"/>
        <v>48.79</v>
      </c>
      <c r="CW63">
        <f t="shared" si="81"/>
        <v>0</v>
      </c>
      <c r="CX63">
        <f t="shared" si="82"/>
        <v>0</v>
      </c>
      <c r="CY63">
        <f t="shared" si="83"/>
        <v>1035.944</v>
      </c>
      <c r="CZ63">
        <f t="shared" si="84"/>
        <v>709.22319999999991</v>
      </c>
      <c r="DC63" t="s">
        <v>3</v>
      </c>
      <c r="DD63" t="s">
        <v>3</v>
      </c>
      <c r="DE63" t="s">
        <v>3</v>
      </c>
      <c r="DF63" t="s">
        <v>3</v>
      </c>
      <c r="DG63" t="s">
        <v>3</v>
      </c>
      <c r="DH63" t="s">
        <v>3</v>
      </c>
      <c r="DI63" t="s">
        <v>3</v>
      </c>
      <c r="DJ63" t="s">
        <v>3</v>
      </c>
      <c r="DK63" t="s">
        <v>3</v>
      </c>
      <c r="DL63" t="s">
        <v>3</v>
      </c>
      <c r="DM63" t="s">
        <v>3</v>
      </c>
      <c r="DN63">
        <v>0</v>
      </c>
      <c r="DO63">
        <v>0</v>
      </c>
      <c r="DP63">
        <v>1</v>
      </c>
      <c r="DQ63">
        <v>1</v>
      </c>
      <c r="DU63">
        <v>1013</v>
      </c>
      <c r="DV63" t="s">
        <v>201</v>
      </c>
      <c r="DW63" t="s">
        <v>201</v>
      </c>
      <c r="DX63">
        <v>1</v>
      </c>
      <c r="EE63">
        <v>42165684</v>
      </c>
      <c r="EF63">
        <v>2</v>
      </c>
      <c r="EG63" t="s">
        <v>19</v>
      </c>
      <c r="EH63">
        <v>0</v>
      </c>
      <c r="EI63" t="s">
        <v>3</v>
      </c>
      <c r="EJ63">
        <v>1</v>
      </c>
      <c r="EK63">
        <v>24001</v>
      </c>
      <c r="EL63" t="s">
        <v>67</v>
      </c>
      <c r="EM63" t="s">
        <v>68</v>
      </c>
      <c r="EO63" t="s">
        <v>3</v>
      </c>
      <c r="EQ63">
        <v>131072</v>
      </c>
      <c r="ER63">
        <v>1436.9</v>
      </c>
      <c r="ES63">
        <v>514.83000000000004</v>
      </c>
      <c r="ET63">
        <v>469.79</v>
      </c>
      <c r="EU63">
        <v>0</v>
      </c>
      <c r="EV63">
        <v>452.28</v>
      </c>
      <c r="EW63">
        <v>48.79</v>
      </c>
      <c r="EX63">
        <v>0</v>
      </c>
      <c r="EY63">
        <v>0</v>
      </c>
      <c r="FQ63">
        <v>0</v>
      </c>
      <c r="FR63">
        <f t="shared" si="85"/>
        <v>0</v>
      </c>
      <c r="FS63">
        <v>0</v>
      </c>
      <c r="FX63">
        <v>130</v>
      </c>
      <c r="FY63">
        <v>89</v>
      </c>
      <c r="GA63" t="s">
        <v>3</v>
      </c>
      <c r="GD63">
        <v>1</v>
      </c>
      <c r="GF63">
        <v>463881320</v>
      </c>
      <c r="GG63">
        <v>2</v>
      </c>
      <c r="GH63">
        <v>1</v>
      </c>
      <c r="GI63">
        <v>2</v>
      </c>
      <c r="GJ63">
        <v>0</v>
      </c>
      <c r="GK63">
        <v>0</v>
      </c>
      <c r="GL63">
        <f t="shared" si="86"/>
        <v>0</v>
      </c>
      <c r="GM63">
        <f t="shared" si="87"/>
        <v>3094.99</v>
      </c>
      <c r="GN63">
        <f t="shared" si="88"/>
        <v>3094.99</v>
      </c>
      <c r="GO63">
        <f t="shared" si="89"/>
        <v>0</v>
      </c>
      <c r="GP63">
        <f t="shared" si="90"/>
        <v>0</v>
      </c>
      <c r="GR63">
        <v>0</v>
      </c>
      <c r="GS63">
        <v>3</v>
      </c>
      <c r="GT63">
        <v>0</v>
      </c>
      <c r="GU63" t="s">
        <v>3</v>
      </c>
      <c r="GV63">
        <f t="shared" si="91"/>
        <v>0</v>
      </c>
      <c r="GW63">
        <v>1</v>
      </c>
      <c r="GX63">
        <f t="shared" si="92"/>
        <v>0</v>
      </c>
      <c r="HA63">
        <v>0</v>
      </c>
      <c r="HB63">
        <v>0</v>
      </c>
      <c r="HC63">
        <f t="shared" si="93"/>
        <v>0</v>
      </c>
      <c r="IK63">
        <v>0</v>
      </c>
    </row>
    <row r="64" spans="1:245">
      <c r="A64">
        <v>17</v>
      </c>
      <c r="B64">
        <v>1</v>
      </c>
      <c r="C64">
        <f>ROW(SmtRes!A122)</f>
        <v>122</v>
      </c>
      <c r="D64">
        <f>ROW(EtalonRes!A126)</f>
        <v>126</v>
      </c>
      <c r="E64" t="s">
        <v>203</v>
      </c>
      <c r="F64" t="s">
        <v>204</v>
      </c>
      <c r="G64" t="s">
        <v>205</v>
      </c>
      <c r="H64" t="s">
        <v>206</v>
      </c>
      <c r="I64">
        <v>1.4999999999999999E-2</v>
      </c>
      <c r="J64">
        <v>0</v>
      </c>
      <c r="O64">
        <f t="shared" si="60"/>
        <v>688.58</v>
      </c>
      <c r="P64">
        <f t="shared" si="61"/>
        <v>477.45</v>
      </c>
      <c r="Q64">
        <f t="shared" si="62"/>
        <v>161.68</v>
      </c>
      <c r="R64">
        <f t="shared" si="63"/>
        <v>40.99</v>
      </c>
      <c r="S64">
        <f t="shared" si="64"/>
        <v>49.45</v>
      </c>
      <c r="T64">
        <f t="shared" si="65"/>
        <v>0</v>
      </c>
      <c r="U64">
        <f t="shared" si="66"/>
        <v>0.33045000000000002</v>
      </c>
      <c r="V64">
        <f t="shared" si="67"/>
        <v>0.18404999999999999</v>
      </c>
      <c r="W64">
        <f t="shared" si="68"/>
        <v>0</v>
      </c>
      <c r="X64">
        <f t="shared" si="69"/>
        <v>117.57</v>
      </c>
      <c r="Y64">
        <f t="shared" si="70"/>
        <v>80.489999999999995</v>
      </c>
      <c r="AA64">
        <v>43686536</v>
      </c>
      <c r="AB64">
        <f t="shared" si="71"/>
        <v>8873</v>
      </c>
      <c r="AC64">
        <f t="shared" si="54"/>
        <v>6701</v>
      </c>
      <c r="AD64">
        <f t="shared" si="55"/>
        <v>1985</v>
      </c>
      <c r="AE64">
        <f t="shared" si="56"/>
        <v>155</v>
      </c>
      <c r="AF64">
        <f t="shared" si="57"/>
        <v>187</v>
      </c>
      <c r="AG64">
        <f t="shared" si="72"/>
        <v>0</v>
      </c>
      <c r="AH64">
        <f t="shared" si="58"/>
        <v>22.03</v>
      </c>
      <c r="AI64">
        <f t="shared" si="59"/>
        <v>12.27</v>
      </c>
      <c r="AJ64">
        <f t="shared" si="73"/>
        <v>0</v>
      </c>
      <c r="AK64">
        <v>8872.32</v>
      </c>
      <c r="AL64">
        <v>6700.81</v>
      </c>
      <c r="AM64">
        <v>1984.7</v>
      </c>
      <c r="AN64">
        <v>155.09</v>
      </c>
      <c r="AO64">
        <v>186.81</v>
      </c>
      <c r="AP64">
        <v>0</v>
      </c>
      <c r="AQ64">
        <v>22.03</v>
      </c>
      <c r="AR64">
        <v>12.27</v>
      </c>
      <c r="AS64">
        <v>0</v>
      </c>
      <c r="AT64">
        <v>130</v>
      </c>
      <c r="AU64">
        <v>89</v>
      </c>
      <c r="AV64">
        <v>1</v>
      </c>
      <c r="AW64">
        <v>1</v>
      </c>
      <c r="AZ64">
        <v>1</v>
      </c>
      <c r="BA64">
        <v>17.63</v>
      </c>
      <c r="BB64">
        <v>5.43</v>
      </c>
      <c r="BC64">
        <v>4.75</v>
      </c>
      <c r="BD64" t="s">
        <v>3</v>
      </c>
      <c r="BE64" t="s">
        <v>3</v>
      </c>
      <c r="BF64" t="s">
        <v>3</v>
      </c>
      <c r="BG64" t="s">
        <v>3</v>
      </c>
      <c r="BH64">
        <v>0</v>
      </c>
      <c r="BI64">
        <v>1</v>
      </c>
      <c r="BJ64" t="s">
        <v>207</v>
      </c>
      <c r="BM64">
        <v>24001</v>
      </c>
      <c r="BN64">
        <v>0</v>
      </c>
      <c r="BO64" t="s">
        <v>204</v>
      </c>
      <c r="BP64">
        <v>1</v>
      </c>
      <c r="BQ64">
        <v>2</v>
      </c>
      <c r="BR64">
        <v>0</v>
      </c>
      <c r="BS64">
        <v>17.63</v>
      </c>
      <c r="BT64">
        <v>1</v>
      </c>
      <c r="BU64">
        <v>1</v>
      </c>
      <c r="BV64">
        <v>1</v>
      </c>
      <c r="BW64">
        <v>1</v>
      </c>
      <c r="BX64">
        <v>1</v>
      </c>
      <c r="BY64" t="s">
        <v>3</v>
      </c>
      <c r="BZ64">
        <v>130</v>
      </c>
      <c r="CA64">
        <v>89</v>
      </c>
      <c r="CE64">
        <v>0</v>
      </c>
      <c r="CF64">
        <v>0</v>
      </c>
      <c r="CG64">
        <v>0</v>
      </c>
      <c r="CM64">
        <v>0</v>
      </c>
      <c r="CN64" t="s">
        <v>3</v>
      </c>
      <c r="CO64">
        <v>0</v>
      </c>
      <c r="CP64">
        <f t="shared" si="74"/>
        <v>688.58</v>
      </c>
      <c r="CQ64">
        <f t="shared" si="75"/>
        <v>31829.75</v>
      </c>
      <c r="CR64">
        <f t="shared" si="76"/>
        <v>10778.55</v>
      </c>
      <c r="CS64">
        <f t="shared" si="77"/>
        <v>2732.6499999999996</v>
      </c>
      <c r="CT64">
        <f t="shared" si="78"/>
        <v>3296.81</v>
      </c>
      <c r="CU64">
        <f t="shared" si="79"/>
        <v>0</v>
      </c>
      <c r="CV64">
        <f t="shared" si="80"/>
        <v>22.03</v>
      </c>
      <c r="CW64">
        <f t="shared" si="81"/>
        <v>12.27</v>
      </c>
      <c r="CX64">
        <f t="shared" si="82"/>
        <v>0</v>
      </c>
      <c r="CY64">
        <f t="shared" si="83"/>
        <v>117.57199999999999</v>
      </c>
      <c r="CZ64">
        <f t="shared" si="84"/>
        <v>80.491600000000005</v>
      </c>
      <c r="DC64" t="s">
        <v>3</v>
      </c>
      <c r="DD64" t="s">
        <v>3</v>
      </c>
      <c r="DE64" t="s">
        <v>3</v>
      </c>
      <c r="DF64" t="s">
        <v>3</v>
      </c>
      <c r="DG64" t="s">
        <v>3</v>
      </c>
      <c r="DH64" t="s">
        <v>3</v>
      </c>
      <c r="DI64" t="s">
        <v>3</v>
      </c>
      <c r="DJ64" t="s">
        <v>3</v>
      </c>
      <c r="DK64" t="s">
        <v>3</v>
      </c>
      <c r="DL64" t="s">
        <v>3</v>
      </c>
      <c r="DM64" t="s">
        <v>3</v>
      </c>
      <c r="DN64">
        <v>0</v>
      </c>
      <c r="DO64">
        <v>0</v>
      </c>
      <c r="DP64">
        <v>1</v>
      </c>
      <c r="DQ64">
        <v>1</v>
      </c>
      <c r="DU64">
        <v>1013</v>
      </c>
      <c r="DV64" t="s">
        <v>206</v>
      </c>
      <c r="DW64" t="s">
        <v>206</v>
      </c>
      <c r="DX64">
        <v>1</v>
      </c>
      <c r="EE64">
        <v>42165684</v>
      </c>
      <c r="EF64">
        <v>2</v>
      </c>
      <c r="EG64" t="s">
        <v>19</v>
      </c>
      <c r="EH64">
        <v>0</v>
      </c>
      <c r="EI64" t="s">
        <v>3</v>
      </c>
      <c r="EJ64">
        <v>1</v>
      </c>
      <c r="EK64">
        <v>24001</v>
      </c>
      <c r="EL64" t="s">
        <v>67</v>
      </c>
      <c r="EM64" t="s">
        <v>68</v>
      </c>
      <c r="EO64" t="s">
        <v>3</v>
      </c>
      <c r="EQ64">
        <v>131072</v>
      </c>
      <c r="ER64">
        <v>8872.32</v>
      </c>
      <c r="ES64">
        <v>6700.81</v>
      </c>
      <c r="ET64">
        <v>1984.7</v>
      </c>
      <c r="EU64">
        <v>155.09</v>
      </c>
      <c r="EV64">
        <v>186.81</v>
      </c>
      <c r="EW64">
        <v>22.03</v>
      </c>
      <c r="EX64">
        <v>12.27</v>
      </c>
      <c r="EY64">
        <v>0</v>
      </c>
      <c r="FQ64">
        <v>0</v>
      </c>
      <c r="FR64">
        <f t="shared" si="85"/>
        <v>0</v>
      </c>
      <c r="FS64">
        <v>0</v>
      </c>
      <c r="FX64">
        <v>130</v>
      </c>
      <c r="FY64">
        <v>89</v>
      </c>
      <c r="GA64" t="s">
        <v>3</v>
      </c>
      <c r="GD64">
        <v>1</v>
      </c>
      <c r="GF64">
        <v>-814219596</v>
      </c>
      <c r="GG64">
        <v>2</v>
      </c>
      <c r="GH64">
        <v>1</v>
      </c>
      <c r="GI64">
        <v>2</v>
      </c>
      <c r="GJ64">
        <v>0</v>
      </c>
      <c r="GK64">
        <v>0</v>
      </c>
      <c r="GL64">
        <f t="shared" si="86"/>
        <v>0</v>
      </c>
      <c r="GM64">
        <f t="shared" si="87"/>
        <v>886.64</v>
      </c>
      <c r="GN64">
        <f t="shared" si="88"/>
        <v>886.64</v>
      </c>
      <c r="GO64">
        <f t="shared" si="89"/>
        <v>0</v>
      </c>
      <c r="GP64">
        <f t="shared" si="90"/>
        <v>0</v>
      </c>
      <c r="GR64">
        <v>0</v>
      </c>
      <c r="GS64">
        <v>3</v>
      </c>
      <c r="GT64">
        <v>0</v>
      </c>
      <c r="GU64" t="s">
        <v>3</v>
      </c>
      <c r="GV64">
        <f t="shared" si="91"/>
        <v>0</v>
      </c>
      <c r="GW64">
        <v>1</v>
      </c>
      <c r="GX64">
        <f t="shared" si="92"/>
        <v>0</v>
      </c>
      <c r="HA64">
        <v>0</v>
      </c>
      <c r="HB64">
        <v>0</v>
      </c>
      <c r="HC64">
        <f t="shared" si="93"/>
        <v>0</v>
      </c>
      <c r="IK64">
        <v>0</v>
      </c>
    </row>
    <row r="65" spans="1:245">
      <c r="A65">
        <v>17</v>
      </c>
      <c r="B65">
        <v>1</v>
      </c>
      <c r="E65" t="s">
        <v>208</v>
      </c>
      <c r="F65" t="s">
        <v>209</v>
      </c>
      <c r="G65" t="s">
        <v>210</v>
      </c>
      <c r="H65" t="s">
        <v>80</v>
      </c>
      <c r="I65">
        <v>-1.5149999999999999</v>
      </c>
      <c r="J65">
        <v>0</v>
      </c>
      <c r="O65">
        <f t="shared" si="60"/>
        <v>-461.53</v>
      </c>
      <c r="P65">
        <f t="shared" si="61"/>
        <v>-461.53</v>
      </c>
      <c r="Q65">
        <f t="shared" si="62"/>
        <v>0</v>
      </c>
      <c r="R65">
        <f t="shared" si="63"/>
        <v>0</v>
      </c>
      <c r="S65">
        <f t="shared" si="64"/>
        <v>0</v>
      </c>
      <c r="T65">
        <f t="shared" si="65"/>
        <v>0</v>
      </c>
      <c r="U65">
        <f t="shared" si="66"/>
        <v>0</v>
      </c>
      <c r="V65">
        <f t="shared" si="67"/>
        <v>0</v>
      </c>
      <c r="W65">
        <f t="shared" si="68"/>
        <v>0</v>
      </c>
      <c r="X65">
        <f t="shared" si="69"/>
        <v>0</v>
      </c>
      <c r="Y65">
        <f t="shared" si="70"/>
        <v>0</v>
      </c>
      <c r="AA65">
        <v>43686536</v>
      </c>
      <c r="AB65">
        <f t="shared" si="71"/>
        <v>64</v>
      </c>
      <c r="AC65">
        <f t="shared" si="54"/>
        <v>64</v>
      </c>
      <c r="AD65">
        <f t="shared" si="55"/>
        <v>0</v>
      </c>
      <c r="AE65">
        <f t="shared" si="56"/>
        <v>0</v>
      </c>
      <c r="AF65">
        <f t="shared" si="57"/>
        <v>0</v>
      </c>
      <c r="AG65">
        <f t="shared" si="72"/>
        <v>0</v>
      </c>
      <c r="AH65">
        <f t="shared" si="58"/>
        <v>0</v>
      </c>
      <c r="AI65">
        <f t="shared" si="59"/>
        <v>0</v>
      </c>
      <c r="AJ65">
        <f t="shared" si="73"/>
        <v>0</v>
      </c>
      <c r="AK65">
        <v>63.88</v>
      </c>
      <c r="AL65">
        <v>63.88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1</v>
      </c>
      <c r="AW65">
        <v>1</v>
      </c>
      <c r="AZ65">
        <v>1</v>
      </c>
      <c r="BA65">
        <v>1</v>
      </c>
      <c r="BB65">
        <v>1</v>
      </c>
      <c r="BC65">
        <v>4.76</v>
      </c>
      <c r="BD65" t="s">
        <v>3</v>
      </c>
      <c r="BE65" t="s">
        <v>3</v>
      </c>
      <c r="BF65" t="s">
        <v>3</v>
      </c>
      <c r="BG65" t="s">
        <v>3</v>
      </c>
      <c r="BH65">
        <v>3</v>
      </c>
      <c r="BI65">
        <v>1</v>
      </c>
      <c r="BJ65" t="s">
        <v>211</v>
      </c>
      <c r="BM65">
        <v>500001</v>
      </c>
      <c r="BN65">
        <v>0</v>
      </c>
      <c r="BO65" t="s">
        <v>209</v>
      </c>
      <c r="BP65">
        <v>1</v>
      </c>
      <c r="BQ65">
        <v>8</v>
      </c>
      <c r="BR65">
        <v>1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0</v>
      </c>
      <c r="CA65">
        <v>0</v>
      </c>
      <c r="CE65">
        <v>0</v>
      </c>
      <c r="CF65">
        <v>0</v>
      </c>
      <c r="CG65">
        <v>0</v>
      </c>
      <c r="CM65">
        <v>0</v>
      </c>
      <c r="CN65" t="s">
        <v>3</v>
      </c>
      <c r="CO65">
        <v>0</v>
      </c>
      <c r="CP65">
        <f t="shared" si="74"/>
        <v>-461.53</v>
      </c>
      <c r="CQ65">
        <f t="shared" si="75"/>
        <v>304.64</v>
      </c>
      <c r="CR65">
        <f t="shared" si="76"/>
        <v>0</v>
      </c>
      <c r="CS65">
        <f t="shared" si="77"/>
        <v>0</v>
      </c>
      <c r="CT65">
        <f t="shared" si="78"/>
        <v>0</v>
      </c>
      <c r="CU65">
        <f t="shared" si="79"/>
        <v>0</v>
      </c>
      <c r="CV65">
        <f t="shared" si="80"/>
        <v>0</v>
      </c>
      <c r="CW65">
        <f t="shared" si="81"/>
        <v>0</v>
      </c>
      <c r="CX65">
        <f t="shared" si="82"/>
        <v>0</v>
      </c>
      <c r="CY65">
        <f t="shared" si="83"/>
        <v>0</v>
      </c>
      <c r="CZ65">
        <f t="shared" si="84"/>
        <v>0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0</v>
      </c>
      <c r="DO65">
        <v>0</v>
      </c>
      <c r="DP65">
        <v>1</v>
      </c>
      <c r="DQ65">
        <v>1</v>
      </c>
      <c r="DU65">
        <v>1003</v>
      </c>
      <c r="DV65" t="s">
        <v>80</v>
      </c>
      <c r="DW65" t="s">
        <v>80</v>
      </c>
      <c r="DX65">
        <v>1</v>
      </c>
      <c r="EE65">
        <v>42165582</v>
      </c>
      <c r="EF65">
        <v>8</v>
      </c>
      <c r="EG65" t="s">
        <v>50</v>
      </c>
      <c r="EH65">
        <v>0</v>
      </c>
      <c r="EI65" t="s">
        <v>3</v>
      </c>
      <c r="EJ65">
        <v>1</v>
      </c>
      <c r="EK65">
        <v>500001</v>
      </c>
      <c r="EL65" t="s">
        <v>51</v>
      </c>
      <c r="EM65" t="s">
        <v>52</v>
      </c>
      <c r="EO65" t="s">
        <v>3</v>
      </c>
      <c r="EQ65">
        <v>163840</v>
      </c>
      <c r="ER65">
        <v>63.88</v>
      </c>
      <c r="ES65">
        <v>63.88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FQ65">
        <v>0</v>
      </c>
      <c r="FR65">
        <f t="shared" si="85"/>
        <v>0</v>
      </c>
      <c r="FS65">
        <v>0</v>
      </c>
      <c r="FX65">
        <v>0</v>
      </c>
      <c r="FY65">
        <v>0</v>
      </c>
      <c r="GA65" t="s">
        <v>3</v>
      </c>
      <c r="GD65">
        <v>1</v>
      </c>
      <c r="GF65">
        <v>1571634660</v>
      </c>
      <c r="GG65">
        <v>2</v>
      </c>
      <c r="GH65">
        <v>1</v>
      </c>
      <c r="GI65">
        <v>2</v>
      </c>
      <c r="GJ65">
        <v>0</v>
      </c>
      <c r="GK65">
        <v>0</v>
      </c>
      <c r="GL65">
        <f t="shared" si="86"/>
        <v>0</v>
      </c>
      <c r="GM65">
        <f t="shared" si="87"/>
        <v>-461.53</v>
      </c>
      <c r="GN65">
        <f t="shared" si="88"/>
        <v>-461.53</v>
      </c>
      <c r="GO65">
        <f t="shared" si="89"/>
        <v>0</v>
      </c>
      <c r="GP65">
        <f t="shared" si="90"/>
        <v>0</v>
      </c>
      <c r="GR65">
        <v>0</v>
      </c>
      <c r="GS65">
        <v>0</v>
      </c>
      <c r="GT65">
        <v>0</v>
      </c>
      <c r="GU65" t="s">
        <v>3</v>
      </c>
      <c r="GV65">
        <f t="shared" si="91"/>
        <v>0</v>
      </c>
      <c r="GW65">
        <v>1</v>
      </c>
      <c r="GX65">
        <f t="shared" si="92"/>
        <v>0</v>
      </c>
      <c r="HA65">
        <v>0</v>
      </c>
      <c r="HB65">
        <v>0</v>
      </c>
      <c r="HC65">
        <f t="shared" si="93"/>
        <v>0</v>
      </c>
      <c r="IK65">
        <v>0</v>
      </c>
    </row>
    <row r="66" spans="1:245">
      <c r="A66">
        <v>17</v>
      </c>
      <c r="B66">
        <v>1</v>
      </c>
      <c r="E66" t="s">
        <v>212</v>
      </c>
      <c r="F66" t="s">
        <v>213</v>
      </c>
      <c r="G66" t="s">
        <v>214</v>
      </c>
      <c r="H66" t="s">
        <v>80</v>
      </c>
      <c r="I66">
        <v>1.5149999999999999</v>
      </c>
      <c r="J66">
        <v>0</v>
      </c>
      <c r="O66">
        <f t="shared" si="60"/>
        <v>454.95</v>
      </c>
      <c r="P66">
        <f t="shared" si="61"/>
        <v>454.95</v>
      </c>
      <c r="Q66">
        <f t="shared" si="62"/>
        <v>0</v>
      </c>
      <c r="R66">
        <f t="shared" si="63"/>
        <v>0</v>
      </c>
      <c r="S66">
        <f t="shared" si="64"/>
        <v>0</v>
      </c>
      <c r="T66">
        <f t="shared" si="65"/>
        <v>0</v>
      </c>
      <c r="U66">
        <f t="shared" si="66"/>
        <v>0</v>
      </c>
      <c r="V66">
        <f t="shared" si="67"/>
        <v>0</v>
      </c>
      <c r="W66">
        <f t="shared" si="68"/>
        <v>0</v>
      </c>
      <c r="X66">
        <f t="shared" si="69"/>
        <v>0</v>
      </c>
      <c r="Y66">
        <f t="shared" si="70"/>
        <v>0</v>
      </c>
      <c r="AA66">
        <v>43686536</v>
      </c>
      <c r="AB66">
        <f t="shared" si="71"/>
        <v>55</v>
      </c>
      <c r="AC66">
        <f t="shared" si="54"/>
        <v>55</v>
      </c>
      <c r="AD66">
        <f t="shared" si="55"/>
        <v>0</v>
      </c>
      <c r="AE66">
        <f t="shared" si="56"/>
        <v>0</v>
      </c>
      <c r="AF66">
        <f t="shared" si="57"/>
        <v>0</v>
      </c>
      <c r="AG66">
        <f t="shared" si="72"/>
        <v>0</v>
      </c>
      <c r="AH66">
        <f t="shared" si="58"/>
        <v>0</v>
      </c>
      <c r="AI66">
        <f t="shared" si="59"/>
        <v>0</v>
      </c>
      <c r="AJ66">
        <f t="shared" si="73"/>
        <v>0</v>
      </c>
      <c r="AK66">
        <v>54.63</v>
      </c>
      <c r="AL66">
        <v>54.63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1</v>
      </c>
      <c r="AW66">
        <v>1</v>
      </c>
      <c r="AZ66">
        <v>1</v>
      </c>
      <c r="BA66">
        <v>1</v>
      </c>
      <c r="BB66">
        <v>1</v>
      </c>
      <c r="BC66">
        <v>5.46</v>
      </c>
      <c r="BD66" t="s">
        <v>3</v>
      </c>
      <c r="BE66" t="s">
        <v>3</v>
      </c>
      <c r="BF66" t="s">
        <v>3</v>
      </c>
      <c r="BG66" t="s">
        <v>3</v>
      </c>
      <c r="BH66">
        <v>3</v>
      </c>
      <c r="BI66">
        <v>1</v>
      </c>
      <c r="BJ66" t="s">
        <v>215</v>
      </c>
      <c r="BM66">
        <v>500001</v>
      </c>
      <c r="BN66">
        <v>0</v>
      </c>
      <c r="BO66" t="s">
        <v>213</v>
      </c>
      <c r="BP66">
        <v>1</v>
      </c>
      <c r="BQ66">
        <v>8</v>
      </c>
      <c r="BR66">
        <v>0</v>
      </c>
      <c r="BS66">
        <v>1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3</v>
      </c>
      <c r="BZ66">
        <v>0</v>
      </c>
      <c r="CA66">
        <v>0</v>
      </c>
      <c r="CE66">
        <v>0</v>
      </c>
      <c r="CF66">
        <v>0</v>
      </c>
      <c r="CG66">
        <v>0</v>
      </c>
      <c r="CM66">
        <v>0</v>
      </c>
      <c r="CN66" t="s">
        <v>3</v>
      </c>
      <c r="CO66">
        <v>0</v>
      </c>
      <c r="CP66">
        <f t="shared" si="74"/>
        <v>454.95</v>
      </c>
      <c r="CQ66">
        <f t="shared" si="75"/>
        <v>300.3</v>
      </c>
      <c r="CR66">
        <f t="shared" si="76"/>
        <v>0</v>
      </c>
      <c r="CS66">
        <f t="shared" si="77"/>
        <v>0</v>
      </c>
      <c r="CT66">
        <f t="shared" si="78"/>
        <v>0</v>
      </c>
      <c r="CU66">
        <f t="shared" si="79"/>
        <v>0</v>
      </c>
      <c r="CV66">
        <f t="shared" si="80"/>
        <v>0</v>
      </c>
      <c r="CW66">
        <f t="shared" si="81"/>
        <v>0</v>
      </c>
      <c r="CX66">
        <f t="shared" si="82"/>
        <v>0</v>
      </c>
      <c r="CY66">
        <f t="shared" si="83"/>
        <v>0</v>
      </c>
      <c r="CZ66">
        <f t="shared" si="84"/>
        <v>0</v>
      </c>
      <c r="DC66" t="s">
        <v>3</v>
      </c>
      <c r="DD66" t="s">
        <v>3</v>
      </c>
      <c r="DE66" t="s">
        <v>3</v>
      </c>
      <c r="DF66" t="s">
        <v>3</v>
      </c>
      <c r="DG66" t="s">
        <v>3</v>
      </c>
      <c r="DH66" t="s">
        <v>3</v>
      </c>
      <c r="DI66" t="s">
        <v>3</v>
      </c>
      <c r="DJ66" t="s">
        <v>3</v>
      </c>
      <c r="DK66" t="s">
        <v>3</v>
      </c>
      <c r="DL66" t="s">
        <v>3</v>
      </c>
      <c r="DM66" t="s">
        <v>3</v>
      </c>
      <c r="DN66">
        <v>0</v>
      </c>
      <c r="DO66">
        <v>0</v>
      </c>
      <c r="DP66">
        <v>1</v>
      </c>
      <c r="DQ66">
        <v>1</v>
      </c>
      <c r="DU66">
        <v>1003</v>
      </c>
      <c r="DV66" t="s">
        <v>80</v>
      </c>
      <c r="DW66" t="s">
        <v>80</v>
      </c>
      <c r="DX66">
        <v>1</v>
      </c>
      <c r="EE66">
        <v>42165582</v>
      </c>
      <c r="EF66">
        <v>8</v>
      </c>
      <c r="EG66" t="s">
        <v>50</v>
      </c>
      <c r="EH66">
        <v>0</v>
      </c>
      <c r="EI66" t="s">
        <v>3</v>
      </c>
      <c r="EJ66">
        <v>1</v>
      </c>
      <c r="EK66">
        <v>500001</v>
      </c>
      <c r="EL66" t="s">
        <v>51</v>
      </c>
      <c r="EM66" t="s">
        <v>52</v>
      </c>
      <c r="EO66" t="s">
        <v>3</v>
      </c>
      <c r="EQ66">
        <v>131072</v>
      </c>
      <c r="ER66">
        <v>54.63</v>
      </c>
      <c r="ES66">
        <v>54.63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FQ66">
        <v>0</v>
      </c>
      <c r="FR66">
        <f t="shared" si="85"/>
        <v>0</v>
      </c>
      <c r="FS66">
        <v>0</v>
      </c>
      <c r="FX66">
        <v>0</v>
      </c>
      <c r="FY66">
        <v>0</v>
      </c>
      <c r="GA66" t="s">
        <v>3</v>
      </c>
      <c r="GD66">
        <v>1</v>
      </c>
      <c r="GF66">
        <v>-162775999</v>
      </c>
      <c r="GG66">
        <v>2</v>
      </c>
      <c r="GH66">
        <v>1</v>
      </c>
      <c r="GI66">
        <v>2</v>
      </c>
      <c r="GJ66">
        <v>0</v>
      </c>
      <c r="GK66">
        <v>0</v>
      </c>
      <c r="GL66">
        <f t="shared" si="86"/>
        <v>0</v>
      </c>
      <c r="GM66">
        <f t="shared" si="87"/>
        <v>454.95</v>
      </c>
      <c r="GN66">
        <f t="shared" si="88"/>
        <v>454.95</v>
      </c>
      <c r="GO66">
        <f t="shared" si="89"/>
        <v>0</v>
      </c>
      <c r="GP66">
        <f t="shared" si="90"/>
        <v>0</v>
      </c>
      <c r="GR66">
        <v>0</v>
      </c>
      <c r="GS66">
        <v>3</v>
      </c>
      <c r="GT66">
        <v>0</v>
      </c>
      <c r="GU66" t="s">
        <v>3</v>
      </c>
      <c r="GV66">
        <f t="shared" si="91"/>
        <v>0</v>
      </c>
      <c r="GW66">
        <v>1</v>
      </c>
      <c r="GX66">
        <f t="shared" si="92"/>
        <v>0</v>
      </c>
      <c r="HA66">
        <v>0</v>
      </c>
      <c r="HB66">
        <v>0</v>
      </c>
      <c r="HC66">
        <f t="shared" si="93"/>
        <v>0</v>
      </c>
      <c r="IK66">
        <v>0</v>
      </c>
    </row>
    <row r="67" spans="1:245">
      <c r="A67">
        <v>17</v>
      </c>
      <c r="B67">
        <v>1</v>
      </c>
      <c r="C67">
        <f>ROW(SmtRes!A137)</f>
        <v>137</v>
      </c>
      <c r="D67">
        <f>ROW(EtalonRes!A141)</f>
        <v>141</v>
      </c>
      <c r="E67" t="s">
        <v>216</v>
      </c>
      <c r="F67" t="s">
        <v>217</v>
      </c>
      <c r="G67" t="s">
        <v>218</v>
      </c>
      <c r="H67" t="s">
        <v>206</v>
      </c>
      <c r="I67">
        <v>0.02</v>
      </c>
      <c r="J67">
        <v>0</v>
      </c>
      <c r="O67">
        <f t="shared" si="60"/>
        <v>1259.93</v>
      </c>
      <c r="P67">
        <f t="shared" si="61"/>
        <v>889.42</v>
      </c>
      <c r="Q67">
        <f t="shared" si="62"/>
        <v>282.70999999999998</v>
      </c>
      <c r="R67">
        <f t="shared" si="63"/>
        <v>71.58</v>
      </c>
      <c r="S67">
        <f t="shared" si="64"/>
        <v>87.8</v>
      </c>
      <c r="T67">
        <f t="shared" si="65"/>
        <v>0</v>
      </c>
      <c r="U67">
        <f t="shared" si="66"/>
        <v>0.58640000000000003</v>
      </c>
      <c r="V67">
        <f t="shared" si="67"/>
        <v>0.32140000000000002</v>
      </c>
      <c r="W67">
        <f t="shared" si="68"/>
        <v>0</v>
      </c>
      <c r="X67">
        <f t="shared" si="69"/>
        <v>207.19</v>
      </c>
      <c r="Y67">
        <f t="shared" si="70"/>
        <v>141.85</v>
      </c>
      <c r="AA67">
        <v>43686536</v>
      </c>
      <c r="AB67">
        <f t="shared" si="71"/>
        <v>10841</v>
      </c>
      <c r="AC67">
        <f t="shared" si="54"/>
        <v>7984</v>
      </c>
      <c r="AD67">
        <f t="shared" si="55"/>
        <v>2608</v>
      </c>
      <c r="AE67">
        <f t="shared" si="56"/>
        <v>203</v>
      </c>
      <c r="AF67">
        <f t="shared" si="57"/>
        <v>249</v>
      </c>
      <c r="AG67">
        <f t="shared" si="72"/>
        <v>0</v>
      </c>
      <c r="AH67">
        <f t="shared" si="58"/>
        <v>29.32</v>
      </c>
      <c r="AI67">
        <f t="shared" si="59"/>
        <v>16.07</v>
      </c>
      <c r="AJ67">
        <f t="shared" si="73"/>
        <v>0</v>
      </c>
      <c r="AK67">
        <v>10841.1</v>
      </c>
      <c r="AL67">
        <v>7984.12</v>
      </c>
      <c r="AM67">
        <v>2608.35</v>
      </c>
      <c r="AN67">
        <v>203.29</v>
      </c>
      <c r="AO67">
        <v>248.63</v>
      </c>
      <c r="AP67">
        <v>0</v>
      </c>
      <c r="AQ67">
        <v>29.32</v>
      </c>
      <c r="AR67">
        <v>16.07</v>
      </c>
      <c r="AS67">
        <v>0</v>
      </c>
      <c r="AT67">
        <v>130</v>
      </c>
      <c r="AU67">
        <v>89</v>
      </c>
      <c r="AV67">
        <v>1</v>
      </c>
      <c r="AW67">
        <v>1</v>
      </c>
      <c r="AZ67">
        <v>1</v>
      </c>
      <c r="BA67">
        <v>17.63</v>
      </c>
      <c r="BB67">
        <v>5.42</v>
      </c>
      <c r="BC67">
        <v>5.57</v>
      </c>
      <c r="BD67" t="s">
        <v>3</v>
      </c>
      <c r="BE67" t="s">
        <v>3</v>
      </c>
      <c r="BF67" t="s">
        <v>3</v>
      </c>
      <c r="BG67" t="s">
        <v>3</v>
      </c>
      <c r="BH67">
        <v>0</v>
      </c>
      <c r="BI67">
        <v>1</v>
      </c>
      <c r="BJ67" t="s">
        <v>219</v>
      </c>
      <c r="BM67">
        <v>24001</v>
      </c>
      <c r="BN67">
        <v>0</v>
      </c>
      <c r="BO67" t="s">
        <v>217</v>
      </c>
      <c r="BP67">
        <v>1</v>
      </c>
      <c r="BQ67">
        <v>2</v>
      </c>
      <c r="BR67">
        <v>0</v>
      </c>
      <c r="BS67">
        <v>17.63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130</v>
      </c>
      <c r="CA67">
        <v>89</v>
      </c>
      <c r="CE67">
        <v>0</v>
      </c>
      <c r="CF67">
        <v>0</v>
      </c>
      <c r="CG67">
        <v>0</v>
      </c>
      <c r="CM67">
        <v>0</v>
      </c>
      <c r="CN67" t="s">
        <v>3</v>
      </c>
      <c r="CO67">
        <v>0</v>
      </c>
      <c r="CP67">
        <f t="shared" si="74"/>
        <v>1259.9299999999998</v>
      </c>
      <c r="CQ67">
        <f t="shared" si="75"/>
        <v>44470.880000000005</v>
      </c>
      <c r="CR67">
        <f t="shared" si="76"/>
        <v>14135.36</v>
      </c>
      <c r="CS67">
        <f t="shared" si="77"/>
        <v>3578.89</v>
      </c>
      <c r="CT67">
        <f t="shared" si="78"/>
        <v>4389.87</v>
      </c>
      <c r="CU67">
        <f t="shared" si="79"/>
        <v>0</v>
      </c>
      <c r="CV67">
        <f t="shared" si="80"/>
        <v>29.32</v>
      </c>
      <c r="CW67">
        <f t="shared" si="81"/>
        <v>16.07</v>
      </c>
      <c r="CX67">
        <f t="shared" si="82"/>
        <v>0</v>
      </c>
      <c r="CY67">
        <f t="shared" si="83"/>
        <v>207.19399999999999</v>
      </c>
      <c r="CZ67">
        <f t="shared" si="84"/>
        <v>141.84819999999999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U67">
        <v>1013</v>
      </c>
      <c r="DV67" t="s">
        <v>206</v>
      </c>
      <c r="DW67" t="s">
        <v>206</v>
      </c>
      <c r="DX67">
        <v>1</v>
      </c>
      <c r="EE67">
        <v>42165684</v>
      </c>
      <c r="EF67">
        <v>2</v>
      </c>
      <c r="EG67" t="s">
        <v>19</v>
      </c>
      <c r="EH67">
        <v>0</v>
      </c>
      <c r="EI67" t="s">
        <v>3</v>
      </c>
      <c r="EJ67">
        <v>1</v>
      </c>
      <c r="EK67">
        <v>24001</v>
      </c>
      <c r="EL67" t="s">
        <v>67</v>
      </c>
      <c r="EM67" t="s">
        <v>68</v>
      </c>
      <c r="EO67" t="s">
        <v>3</v>
      </c>
      <c r="EQ67">
        <v>131072</v>
      </c>
      <c r="ER67">
        <v>10841.1</v>
      </c>
      <c r="ES67">
        <v>7984.12</v>
      </c>
      <c r="ET67">
        <v>2608.35</v>
      </c>
      <c r="EU67">
        <v>203.29</v>
      </c>
      <c r="EV67">
        <v>248.63</v>
      </c>
      <c r="EW67">
        <v>29.32</v>
      </c>
      <c r="EX67">
        <v>16.07</v>
      </c>
      <c r="EY67">
        <v>0</v>
      </c>
      <c r="FQ67">
        <v>0</v>
      </c>
      <c r="FR67">
        <f t="shared" si="85"/>
        <v>0</v>
      </c>
      <c r="FS67">
        <v>0</v>
      </c>
      <c r="FX67">
        <v>130</v>
      </c>
      <c r="FY67">
        <v>89</v>
      </c>
      <c r="GA67" t="s">
        <v>3</v>
      </c>
      <c r="GD67">
        <v>1</v>
      </c>
      <c r="GF67">
        <v>-267949528</v>
      </c>
      <c r="GG67">
        <v>2</v>
      </c>
      <c r="GH67">
        <v>1</v>
      </c>
      <c r="GI67">
        <v>2</v>
      </c>
      <c r="GJ67">
        <v>0</v>
      </c>
      <c r="GK67">
        <v>0</v>
      </c>
      <c r="GL67">
        <f t="shared" si="86"/>
        <v>0</v>
      </c>
      <c r="GM67">
        <f t="shared" si="87"/>
        <v>1608.97</v>
      </c>
      <c r="GN67">
        <f t="shared" si="88"/>
        <v>1608.97</v>
      </c>
      <c r="GO67">
        <f t="shared" si="89"/>
        <v>0</v>
      </c>
      <c r="GP67">
        <f t="shared" si="90"/>
        <v>0</v>
      </c>
      <c r="GR67">
        <v>0</v>
      </c>
      <c r="GS67">
        <v>3</v>
      </c>
      <c r="GT67">
        <v>0</v>
      </c>
      <c r="GU67" t="s">
        <v>3</v>
      </c>
      <c r="GV67">
        <f t="shared" si="91"/>
        <v>0</v>
      </c>
      <c r="GW67">
        <v>1</v>
      </c>
      <c r="GX67">
        <f t="shared" si="92"/>
        <v>0</v>
      </c>
      <c r="HA67">
        <v>0</v>
      </c>
      <c r="HB67">
        <v>0</v>
      </c>
      <c r="HC67">
        <f t="shared" si="93"/>
        <v>0</v>
      </c>
      <c r="IK67">
        <v>0</v>
      </c>
    </row>
    <row r="68" spans="1:245">
      <c r="A68">
        <v>17</v>
      </c>
      <c r="B68">
        <v>1</v>
      </c>
      <c r="C68">
        <f>ROW(SmtRes!A151)</f>
        <v>151</v>
      </c>
      <c r="D68">
        <f>ROW(EtalonRes!A156)</f>
        <v>156</v>
      </c>
      <c r="E68" t="s">
        <v>220</v>
      </c>
      <c r="F68" t="s">
        <v>221</v>
      </c>
      <c r="G68" t="s">
        <v>222</v>
      </c>
      <c r="H68" t="s">
        <v>206</v>
      </c>
      <c r="I68">
        <v>0.02</v>
      </c>
      <c r="J68">
        <v>0</v>
      </c>
      <c r="O68">
        <f t="shared" si="60"/>
        <v>520.42999999999995</v>
      </c>
      <c r="P68">
        <f t="shared" si="61"/>
        <v>249.5</v>
      </c>
      <c r="Q68">
        <f t="shared" si="62"/>
        <v>210.28</v>
      </c>
      <c r="R68">
        <f t="shared" si="63"/>
        <v>53.6</v>
      </c>
      <c r="S68">
        <f t="shared" si="64"/>
        <v>60.65</v>
      </c>
      <c r="T68">
        <f t="shared" si="65"/>
        <v>0</v>
      </c>
      <c r="U68">
        <f t="shared" si="66"/>
        <v>0.41020000000000006</v>
      </c>
      <c r="V68">
        <f t="shared" si="67"/>
        <v>0.23920000000000002</v>
      </c>
      <c r="W68">
        <f t="shared" si="68"/>
        <v>0</v>
      </c>
      <c r="X68">
        <f t="shared" si="69"/>
        <v>148.53</v>
      </c>
      <c r="Y68">
        <f t="shared" si="70"/>
        <v>101.68</v>
      </c>
      <c r="AA68">
        <v>43686536</v>
      </c>
      <c r="AB68">
        <f t="shared" si="71"/>
        <v>4624</v>
      </c>
      <c r="AC68">
        <f t="shared" si="54"/>
        <v>2505</v>
      </c>
      <c r="AD68">
        <f t="shared" si="55"/>
        <v>1947</v>
      </c>
      <c r="AE68">
        <f t="shared" si="56"/>
        <v>152</v>
      </c>
      <c r="AF68">
        <f t="shared" si="57"/>
        <v>172</v>
      </c>
      <c r="AG68">
        <f t="shared" si="72"/>
        <v>0</v>
      </c>
      <c r="AH68">
        <f t="shared" si="58"/>
        <v>20.51</v>
      </c>
      <c r="AI68">
        <f t="shared" si="59"/>
        <v>11.96</v>
      </c>
      <c r="AJ68">
        <f t="shared" si="73"/>
        <v>0</v>
      </c>
      <c r="AK68">
        <v>4624.01</v>
      </c>
      <c r="AL68">
        <v>2504.86</v>
      </c>
      <c r="AM68">
        <v>1947.28</v>
      </c>
      <c r="AN68">
        <v>152.25</v>
      </c>
      <c r="AO68">
        <v>171.87</v>
      </c>
      <c r="AP68">
        <v>0</v>
      </c>
      <c r="AQ68">
        <v>20.51</v>
      </c>
      <c r="AR68">
        <v>11.96</v>
      </c>
      <c r="AS68">
        <v>0</v>
      </c>
      <c r="AT68">
        <v>130</v>
      </c>
      <c r="AU68">
        <v>89</v>
      </c>
      <c r="AV68">
        <v>1</v>
      </c>
      <c r="AW68">
        <v>1</v>
      </c>
      <c r="AZ68">
        <v>1</v>
      </c>
      <c r="BA68">
        <v>17.63</v>
      </c>
      <c r="BB68">
        <v>5.4</v>
      </c>
      <c r="BC68">
        <v>4.9800000000000004</v>
      </c>
      <c r="BD68" t="s">
        <v>3</v>
      </c>
      <c r="BE68" t="s">
        <v>3</v>
      </c>
      <c r="BF68" t="s">
        <v>3</v>
      </c>
      <c r="BG68" t="s">
        <v>3</v>
      </c>
      <c r="BH68">
        <v>0</v>
      </c>
      <c r="BI68">
        <v>1</v>
      </c>
      <c r="BJ68" t="s">
        <v>223</v>
      </c>
      <c r="BM68">
        <v>24001</v>
      </c>
      <c r="BN68">
        <v>0</v>
      </c>
      <c r="BO68" t="s">
        <v>221</v>
      </c>
      <c r="BP68">
        <v>1</v>
      </c>
      <c r="BQ68">
        <v>2</v>
      </c>
      <c r="BR68">
        <v>0</v>
      </c>
      <c r="BS68">
        <v>17.63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3</v>
      </c>
      <c r="BZ68">
        <v>130</v>
      </c>
      <c r="CA68">
        <v>89</v>
      </c>
      <c r="CE68">
        <v>0</v>
      </c>
      <c r="CF68">
        <v>0</v>
      </c>
      <c r="CG68">
        <v>0</v>
      </c>
      <c r="CM68">
        <v>0</v>
      </c>
      <c r="CN68" t="s">
        <v>3</v>
      </c>
      <c r="CO68">
        <v>0</v>
      </c>
      <c r="CP68">
        <f t="shared" si="74"/>
        <v>520.42999999999995</v>
      </c>
      <c r="CQ68">
        <f t="shared" si="75"/>
        <v>12474.900000000001</v>
      </c>
      <c r="CR68">
        <f t="shared" si="76"/>
        <v>10513.800000000001</v>
      </c>
      <c r="CS68">
        <f t="shared" si="77"/>
        <v>2679.7599999999998</v>
      </c>
      <c r="CT68">
        <f t="shared" si="78"/>
        <v>3032.3599999999997</v>
      </c>
      <c r="CU68">
        <f t="shared" si="79"/>
        <v>0</v>
      </c>
      <c r="CV68">
        <f t="shared" si="80"/>
        <v>20.51</v>
      </c>
      <c r="CW68">
        <f t="shared" si="81"/>
        <v>11.96</v>
      </c>
      <c r="CX68">
        <f t="shared" si="82"/>
        <v>0</v>
      </c>
      <c r="CY68">
        <f t="shared" si="83"/>
        <v>148.52500000000001</v>
      </c>
      <c r="CZ68">
        <f t="shared" si="84"/>
        <v>101.6825</v>
      </c>
      <c r="DC68" t="s">
        <v>3</v>
      </c>
      <c r="DD68" t="s">
        <v>3</v>
      </c>
      <c r="DE68" t="s">
        <v>3</v>
      </c>
      <c r="DF68" t="s">
        <v>3</v>
      </c>
      <c r="DG68" t="s">
        <v>3</v>
      </c>
      <c r="DH68" t="s">
        <v>3</v>
      </c>
      <c r="DI68" t="s">
        <v>3</v>
      </c>
      <c r="DJ68" t="s">
        <v>3</v>
      </c>
      <c r="DK68" t="s">
        <v>3</v>
      </c>
      <c r="DL68" t="s">
        <v>3</v>
      </c>
      <c r="DM68" t="s">
        <v>3</v>
      </c>
      <c r="DN68">
        <v>0</v>
      </c>
      <c r="DO68">
        <v>0</v>
      </c>
      <c r="DP68">
        <v>1</v>
      </c>
      <c r="DQ68">
        <v>1</v>
      </c>
      <c r="DU68">
        <v>1013</v>
      </c>
      <c r="DV68" t="s">
        <v>206</v>
      </c>
      <c r="DW68" t="s">
        <v>206</v>
      </c>
      <c r="DX68">
        <v>1</v>
      </c>
      <c r="EE68">
        <v>42165684</v>
      </c>
      <c r="EF68">
        <v>2</v>
      </c>
      <c r="EG68" t="s">
        <v>19</v>
      </c>
      <c r="EH68">
        <v>0</v>
      </c>
      <c r="EI68" t="s">
        <v>3</v>
      </c>
      <c r="EJ68">
        <v>1</v>
      </c>
      <c r="EK68">
        <v>24001</v>
      </c>
      <c r="EL68" t="s">
        <v>67</v>
      </c>
      <c r="EM68" t="s">
        <v>68</v>
      </c>
      <c r="EO68" t="s">
        <v>3</v>
      </c>
      <c r="EQ68">
        <v>131072</v>
      </c>
      <c r="ER68">
        <v>4624.01</v>
      </c>
      <c r="ES68">
        <v>2504.86</v>
      </c>
      <c r="ET68">
        <v>1947.28</v>
      </c>
      <c r="EU68">
        <v>152.25</v>
      </c>
      <c r="EV68">
        <v>171.87</v>
      </c>
      <c r="EW68">
        <v>20.51</v>
      </c>
      <c r="EX68">
        <v>11.96</v>
      </c>
      <c r="EY68">
        <v>0</v>
      </c>
      <c r="FQ68">
        <v>0</v>
      </c>
      <c r="FR68">
        <f t="shared" si="85"/>
        <v>0</v>
      </c>
      <c r="FS68">
        <v>0</v>
      </c>
      <c r="FX68">
        <v>130</v>
      </c>
      <c r="FY68">
        <v>89</v>
      </c>
      <c r="GA68" t="s">
        <v>3</v>
      </c>
      <c r="GD68">
        <v>1</v>
      </c>
      <c r="GF68">
        <v>-361940484</v>
      </c>
      <c r="GG68">
        <v>2</v>
      </c>
      <c r="GH68">
        <v>1</v>
      </c>
      <c r="GI68">
        <v>2</v>
      </c>
      <c r="GJ68">
        <v>0</v>
      </c>
      <c r="GK68">
        <v>0</v>
      </c>
      <c r="GL68">
        <f t="shared" si="86"/>
        <v>0</v>
      </c>
      <c r="GM68">
        <f t="shared" si="87"/>
        <v>770.64</v>
      </c>
      <c r="GN68">
        <f t="shared" si="88"/>
        <v>770.64</v>
      </c>
      <c r="GO68">
        <f t="shared" si="89"/>
        <v>0</v>
      </c>
      <c r="GP68">
        <f t="shared" si="90"/>
        <v>0</v>
      </c>
      <c r="GR68">
        <v>0</v>
      </c>
      <c r="GS68">
        <v>3</v>
      </c>
      <c r="GT68">
        <v>0</v>
      </c>
      <c r="GU68" t="s">
        <v>3</v>
      </c>
      <c r="GV68">
        <f t="shared" si="91"/>
        <v>0</v>
      </c>
      <c r="GW68">
        <v>1</v>
      </c>
      <c r="GX68">
        <f t="shared" si="92"/>
        <v>0</v>
      </c>
      <c r="HA68">
        <v>0</v>
      </c>
      <c r="HB68">
        <v>0</v>
      </c>
      <c r="HC68">
        <f t="shared" si="93"/>
        <v>0</v>
      </c>
      <c r="IK68">
        <v>0</v>
      </c>
    </row>
    <row r="69" spans="1:245">
      <c r="A69">
        <v>17</v>
      </c>
      <c r="B69">
        <v>1</v>
      </c>
      <c r="E69" t="s">
        <v>224</v>
      </c>
      <c r="F69" t="s">
        <v>225</v>
      </c>
      <c r="G69" t="s">
        <v>226</v>
      </c>
      <c r="H69" t="s">
        <v>80</v>
      </c>
      <c r="I69">
        <v>-2.02</v>
      </c>
      <c r="J69">
        <v>0</v>
      </c>
      <c r="O69">
        <f t="shared" si="60"/>
        <v>-232.76</v>
      </c>
      <c r="P69">
        <f t="shared" si="61"/>
        <v>-232.76</v>
      </c>
      <c r="Q69">
        <f t="shared" si="62"/>
        <v>0</v>
      </c>
      <c r="R69">
        <f t="shared" si="63"/>
        <v>0</v>
      </c>
      <c r="S69">
        <f t="shared" si="64"/>
        <v>0</v>
      </c>
      <c r="T69">
        <f t="shared" si="65"/>
        <v>0</v>
      </c>
      <c r="U69">
        <f t="shared" si="66"/>
        <v>0</v>
      </c>
      <c r="V69">
        <f t="shared" si="67"/>
        <v>0</v>
      </c>
      <c r="W69">
        <f t="shared" si="68"/>
        <v>0</v>
      </c>
      <c r="X69">
        <f t="shared" si="69"/>
        <v>0</v>
      </c>
      <c r="Y69">
        <f t="shared" si="70"/>
        <v>0</v>
      </c>
      <c r="AA69">
        <v>43686536</v>
      </c>
      <c r="AB69">
        <f t="shared" si="71"/>
        <v>23</v>
      </c>
      <c r="AC69">
        <f t="shared" si="54"/>
        <v>23</v>
      </c>
      <c r="AD69">
        <f t="shared" si="55"/>
        <v>0</v>
      </c>
      <c r="AE69">
        <f t="shared" si="56"/>
        <v>0</v>
      </c>
      <c r="AF69">
        <f t="shared" si="57"/>
        <v>0</v>
      </c>
      <c r="AG69">
        <f t="shared" si="72"/>
        <v>0</v>
      </c>
      <c r="AH69">
        <f t="shared" si="58"/>
        <v>0</v>
      </c>
      <c r="AI69">
        <f t="shared" si="59"/>
        <v>0</v>
      </c>
      <c r="AJ69">
        <f t="shared" si="73"/>
        <v>0</v>
      </c>
      <c r="AK69">
        <v>23.24</v>
      </c>
      <c r="AL69">
        <v>23.24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1</v>
      </c>
      <c r="AW69">
        <v>1</v>
      </c>
      <c r="AZ69">
        <v>1</v>
      </c>
      <c r="BA69">
        <v>1</v>
      </c>
      <c r="BB69">
        <v>1</v>
      </c>
      <c r="BC69">
        <v>5.01</v>
      </c>
      <c r="BD69" t="s">
        <v>3</v>
      </c>
      <c r="BE69" t="s">
        <v>3</v>
      </c>
      <c r="BF69" t="s">
        <v>3</v>
      </c>
      <c r="BG69" t="s">
        <v>3</v>
      </c>
      <c r="BH69">
        <v>3</v>
      </c>
      <c r="BI69">
        <v>1</v>
      </c>
      <c r="BJ69" t="s">
        <v>227</v>
      </c>
      <c r="BM69">
        <v>500001</v>
      </c>
      <c r="BN69">
        <v>0</v>
      </c>
      <c r="BO69" t="s">
        <v>225</v>
      </c>
      <c r="BP69">
        <v>1</v>
      </c>
      <c r="BQ69">
        <v>8</v>
      </c>
      <c r="BR69">
        <v>1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0</v>
      </c>
      <c r="CA69">
        <v>0</v>
      </c>
      <c r="CE69">
        <v>0</v>
      </c>
      <c r="CF69">
        <v>0</v>
      </c>
      <c r="CG69">
        <v>0</v>
      </c>
      <c r="CM69">
        <v>0</v>
      </c>
      <c r="CN69" t="s">
        <v>3</v>
      </c>
      <c r="CO69">
        <v>0</v>
      </c>
      <c r="CP69">
        <f t="shared" si="74"/>
        <v>-232.76</v>
      </c>
      <c r="CQ69">
        <f t="shared" si="75"/>
        <v>115.22999999999999</v>
      </c>
      <c r="CR69">
        <f t="shared" si="76"/>
        <v>0</v>
      </c>
      <c r="CS69">
        <f t="shared" si="77"/>
        <v>0</v>
      </c>
      <c r="CT69">
        <f t="shared" si="78"/>
        <v>0</v>
      </c>
      <c r="CU69">
        <f t="shared" si="79"/>
        <v>0</v>
      </c>
      <c r="CV69">
        <f t="shared" si="80"/>
        <v>0</v>
      </c>
      <c r="CW69">
        <f t="shared" si="81"/>
        <v>0</v>
      </c>
      <c r="CX69">
        <f t="shared" si="82"/>
        <v>0</v>
      </c>
      <c r="CY69">
        <f t="shared" si="83"/>
        <v>0</v>
      </c>
      <c r="CZ69">
        <f t="shared" si="84"/>
        <v>0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1003</v>
      </c>
      <c r="DV69" t="s">
        <v>80</v>
      </c>
      <c r="DW69" t="s">
        <v>80</v>
      </c>
      <c r="DX69">
        <v>1</v>
      </c>
      <c r="EE69">
        <v>42165582</v>
      </c>
      <c r="EF69">
        <v>8</v>
      </c>
      <c r="EG69" t="s">
        <v>50</v>
      </c>
      <c r="EH69">
        <v>0</v>
      </c>
      <c r="EI69" t="s">
        <v>3</v>
      </c>
      <c r="EJ69">
        <v>1</v>
      </c>
      <c r="EK69">
        <v>500001</v>
      </c>
      <c r="EL69" t="s">
        <v>51</v>
      </c>
      <c r="EM69" t="s">
        <v>52</v>
      </c>
      <c r="EO69" t="s">
        <v>3</v>
      </c>
      <c r="EQ69">
        <v>163840</v>
      </c>
      <c r="ER69">
        <v>23.24</v>
      </c>
      <c r="ES69">
        <v>23.24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FQ69">
        <v>0</v>
      </c>
      <c r="FR69">
        <f t="shared" si="85"/>
        <v>0</v>
      </c>
      <c r="FS69">
        <v>0</v>
      </c>
      <c r="FX69">
        <v>0</v>
      </c>
      <c r="FY69">
        <v>0</v>
      </c>
      <c r="GA69" t="s">
        <v>3</v>
      </c>
      <c r="GD69">
        <v>1</v>
      </c>
      <c r="GF69">
        <v>585120123</v>
      </c>
      <c r="GG69">
        <v>2</v>
      </c>
      <c r="GH69">
        <v>1</v>
      </c>
      <c r="GI69">
        <v>2</v>
      </c>
      <c r="GJ69">
        <v>0</v>
      </c>
      <c r="GK69">
        <v>0</v>
      </c>
      <c r="GL69">
        <f t="shared" si="86"/>
        <v>0</v>
      </c>
      <c r="GM69">
        <f t="shared" si="87"/>
        <v>-232.76</v>
      </c>
      <c r="GN69">
        <f t="shared" si="88"/>
        <v>-232.76</v>
      </c>
      <c r="GO69">
        <f t="shared" si="89"/>
        <v>0</v>
      </c>
      <c r="GP69">
        <f t="shared" si="90"/>
        <v>0</v>
      </c>
      <c r="GR69">
        <v>0</v>
      </c>
      <c r="GS69">
        <v>0</v>
      </c>
      <c r="GT69">
        <v>0</v>
      </c>
      <c r="GU69" t="s">
        <v>3</v>
      </c>
      <c r="GV69">
        <f t="shared" si="91"/>
        <v>0</v>
      </c>
      <c r="GW69">
        <v>1</v>
      </c>
      <c r="GX69">
        <f t="shared" si="92"/>
        <v>0</v>
      </c>
      <c r="HA69">
        <v>0</v>
      </c>
      <c r="HB69">
        <v>0</v>
      </c>
      <c r="HC69">
        <f t="shared" si="93"/>
        <v>0</v>
      </c>
      <c r="IK69">
        <v>0</v>
      </c>
    </row>
    <row r="70" spans="1:245">
      <c r="A70">
        <v>17</v>
      </c>
      <c r="B70">
        <v>1</v>
      </c>
      <c r="E70" t="s">
        <v>228</v>
      </c>
      <c r="F70" t="s">
        <v>229</v>
      </c>
      <c r="G70" t="s">
        <v>230</v>
      </c>
      <c r="H70" t="s">
        <v>80</v>
      </c>
      <c r="I70">
        <v>2.02</v>
      </c>
      <c r="J70">
        <v>0</v>
      </c>
      <c r="O70">
        <f t="shared" si="60"/>
        <v>376.57</v>
      </c>
      <c r="P70">
        <f t="shared" si="61"/>
        <v>376.57</v>
      </c>
      <c r="Q70">
        <f t="shared" si="62"/>
        <v>0</v>
      </c>
      <c r="R70">
        <f t="shared" si="63"/>
        <v>0</v>
      </c>
      <c r="S70">
        <f t="shared" si="64"/>
        <v>0</v>
      </c>
      <c r="T70">
        <f t="shared" si="65"/>
        <v>0</v>
      </c>
      <c r="U70">
        <f t="shared" si="66"/>
        <v>0</v>
      </c>
      <c r="V70">
        <f t="shared" si="67"/>
        <v>0</v>
      </c>
      <c r="W70">
        <f t="shared" si="68"/>
        <v>0</v>
      </c>
      <c r="X70">
        <f t="shared" si="69"/>
        <v>0</v>
      </c>
      <c r="Y70">
        <f t="shared" si="70"/>
        <v>0</v>
      </c>
      <c r="AA70">
        <v>43686536</v>
      </c>
      <c r="AB70">
        <f t="shared" si="71"/>
        <v>39</v>
      </c>
      <c r="AC70">
        <f t="shared" si="54"/>
        <v>39</v>
      </c>
      <c r="AD70">
        <f t="shared" si="55"/>
        <v>0</v>
      </c>
      <c r="AE70">
        <f t="shared" si="56"/>
        <v>0</v>
      </c>
      <c r="AF70">
        <f t="shared" si="57"/>
        <v>0</v>
      </c>
      <c r="AG70">
        <f t="shared" si="72"/>
        <v>0</v>
      </c>
      <c r="AH70">
        <f t="shared" si="58"/>
        <v>0</v>
      </c>
      <c r="AI70">
        <f t="shared" si="59"/>
        <v>0</v>
      </c>
      <c r="AJ70">
        <f t="shared" si="73"/>
        <v>0</v>
      </c>
      <c r="AK70">
        <v>39.159999999999997</v>
      </c>
      <c r="AL70">
        <v>39.159999999999997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1</v>
      </c>
      <c r="AW70">
        <v>1</v>
      </c>
      <c r="AZ70">
        <v>1</v>
      </c>
      <c r="BA70">
        <v>1</v>
      </c>
      <c r="BB70">
        <v>1</v>
      </c>
      <c r="BC70">
        <v>4.78</v>
      </c>
      <c r="BD70" t="s">
        <v>3</v>
      </c>
      <c r="BE70" t="s">
        <v>3</v>
      </c>
      <c r="BF70" t="s">
        <v>3</v>
      </c>
      <c r="BG70" t="s">
        <v>3</v>
      </c>
      <c r="BH70">
        <v>3</v>
      </c>
      <c r="BI70">
        <v>1</v>
      </c>
      <c r="BJ70" t="s">
        <v>231</v>
      </c>
      <c r="BM70">
        <v>500001</v>
      </c>
      <c r="BN70">
        <v>0</v>
      </c>
      <c r="BO70" t="s">
        <v>229</v>
      </c>
      <c r="BP70">
        <v>1</v>
      </c>
      <c r="BQ70">
        <v>8</v>
      </c>
      <c r="BR70">
        <v>0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0</v>
      </c>
      <c r="CA70">
        <v>0</v>
      </c>
      <c r="CE70">
        <v>0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 t="shared" si="74"/>
        <v>376.57</v>
      </c>
      <c r="CQ70">
        <f t="shared" si="75"/>
        <v>186.42000000000002</v>
      </c>
      <c r="CR70">
        <f t="shared" si="76"/>
        <v>0</v>
      </c>
      <c r="CS70">
        <f t="shared" si="77"/>
        <v>0</v>
      </c>
      <c r="CT70">
        <f t="shared" si="78"/>
        <v>0</v>
      </c>
      <c r="CU70">
        <f t="shared" si="79"/>
        <v>0</v>
      </c>
      <c r="CV70">
        <f t="shared" si="80"/>
        <v>0</v>
      </c>
      <c r="CW70">
        <f t="shared" si="81"/>
        <v>0</v>
      </c>
      <c r="CX70">
        <f t="shared" si="82"/>
        <v>0</v>
      </c>
      <c r="CY70">
        <f t="shared" si="83"/>
        <v>0</v>
      </c>
      <c r="CZ70">
        <f t="shared" si="84"/>
        <v>0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0</v>
      </c>
      <c r="DO70">
        <v>0</v>
      </c>
      <c r="DP70">
        <v>1</v>
      </c>
      <c r="DQ70">
        <v>1</v>
      </c>
      <c r="DU70">
        <v>1003</v>
      </c>
      <c r="DV70" t="s">
        <v>80</v>
      </c>
      <c r="DW70" t="s">
        <v>80</v>
      </c>
      <c r="DX70">
        <v>1</v>
      </c>
      <c r="EE70">
        <v>42165582</v>
      </c>
      <c r="EF70">
        <v>8</v>
      </c>
      <c r="EG70" t="s">
        <v>50</v>
      </c>
      <c r="EH70">
        <v>0</v>
      </c>
      <c r="EI70" t="s">
        <v>3</v>
      </c>
      <c r="EJ70">
        <v>1</v>
      </c>
      <c r="EK70">
        <v>500001</v>
      </c>
      <c r="EL70" t="s">
        <v>51</v>
      </c>
      <c r="EM70" t="s">
        <v>52</v>
      </c>
      <c r="EO70" t="s">
        <v>3</v>
      </c>
      <c r="EQ70">
        <v>131072</v>
      </c>
      <c r="ER70">
        <v>39.159999999999997</v>
      </c>
      <c r="ES70">
        <v>39.159999999999997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FQ70">
        <v>0</v>
      </c>
      <c r="FR70">
        <f t="shared" si="85"/>
        <v>0</v>
      </c>
      <c r="FS70">
        <v>0</v>
      </c>
      <c r="FX70">
        <v>0</v>
      </c>
      <c r="FY70">
        <v>0</v>
      </c>
      <c r="GA70" t="s">
        <v>3</v>
      </c>
      <c r="GD70">
        <v>1</v>
      </c>
      <c r="GF70">
        <v>-1712024869</v>
      </c>
      <c r="GG70">
        <v>2</v>
      </c>
      <c r="GH70">
        <v>1</v>
      </c>
      <c r="GI70">
        <v>2</v>
      </c>
      <c r="GJ70">
        <v>0</v>
      </c>
      <c r="GK70">
        <v>0</v>
      </c>
      <c r="GL70">
        <f t="shared" si="86"/>
        <v>0</v>
      </c>
      <c r="GM70">
        <f t="shared" si="87"/>
        <v>376.57</v>
      </c>
      <c r="GN70">
        <f t="shared" si="88"/>
        <v>376.57</v>
      </c>
      <c r="GO70">
        <f t="shared" si="89"/>
        <v>0</v>
      </c>
      <c r="GP70">
        <f t="shared" si="90"/>
        <v>0</v>
      </c>
      <c r="GR70">
        <v>0</v>
      </c>
      <c r="GS70">
        <v>3</v>
      </c>
      <c r="GT70">
        <v>0</v>
      </c>
      <c r="GU70" t="s">
        <v>3</v>
      </c>
      <c r="GV70">
        <f t="shared" si="91"/>
        <v>0</v>
      </c>
      <c r="GW70">
        <v>1</v>
      </c>
      <c r="GX70">
        <f t="shared" si="92"/>
        <v>0</v>
      </c>
      <c r="HA70">
        <v>0</v>
      </c>
      <c r="HB70">
        <v>0</v>
      </c>
      <c r="HC70">
        <f t="shared" si="93"/>
        <v>0</v>
      </c>
      <c r="IK70">
        <v>0</v>
      </c>
    </row>
    <row r="71" spans="1:245">
      <c r="A71">
        <v>17</v>
      </c>
      <c r="B71">
        <v>1</v>
      </c>
      <c r="C71">
        <f>ROW(SmtRes!A160)</f>
        <v>160</v>
      </c>
      <c r="D71">
        <f>ROW(EtalonRes!A165)</f>
        <v>165</v>
      </c>
      <c r="E71" t="s">
        <v>232</v>
      </c>
      <c r="F71" t="s">
        <v>233</v>
      </c>
      <c r="G71" t="s">
        <v>234</v>
      </c>
      <c r="H71" t="s">
        <v>178</v>
      </c>
      <c r="I71">
        <v>0.02</v>
      </c>
      <c r="J71">
        <v>0</v>
      </c>
      <c r="O71">
        <f t="shared" si="60"/>
        <v>569.98</v>
      </c>
      <c r="P71">
        <f t="shared" si="61"/>
        <v>320.08999999999997</v>
      </c>
      <c r="Q71">
        <f t="shared" si="62"/>
        <v>42.56</v>
      </c>
      <c r="R71">
        <f t="shared" si="63"/>
        <v>0</v>
      </c>
      <c r="S71">
        <f t="shared" si="64"/>
        <v>207.33</v>
      </c>
      <c r="T71">
        <f t="shared" si="65"/>
        <v>0</v>
      </c>
      <c r="U71">
        <f t="shared" si="66"/>
        <v>1.3080000000000001</v>
      </c>
      <c r="V71">
        <f t="shared" si="67"/>
        <v>0</v>
      </c>
      <c r="W71">
        <f t="shared" si="68"/>
        <v>0</v>
      </c>
      <c r="X71">
        <f t="shared" si="69"/>
        <v>165.86</v>
      </c>
      <c r="Y71">
        <f t="shared" si="70"/>
        <v>124.4</v>
      </c>
      <c r="AA71">
        <v>43686536</v>
      </c>
      <c r="AB71">
        <f t="shared" si="71"/>
        <v>2949</v>
      </c>
      <c r="AC71">
        <f t="shared" si="54"/>
        <v>1947</v>
      </c>
      <c r="AD71">
        <f t="shared" si="55"/>
        <v>414</v>
      </c>
      <c r="AE71">
        <f t="shared" si="56"/>
        <v>0</v>
      </c>
      <c r="AF71">
        <f t="shared" si="57"/>
        <v>588</v>
      </c>
      <c r="AG71">
        <f t="shared" si="72"/>
        <v>0</v>
      </c>
      <c r="AH71">
        <f t="shared" si="58"/>
        <v>65.400000000000006</v>
      </c>
      <c r="AI71">
        <f t="shared" si="59"/>
        <v>0</v>
      </c>
      <c r="AJ71">
        <f t="shared" si="73"/>
        <v>0</v>
      </c>
      <c r="AK71">
        <v>2949.32</v>
      </c>
      <c r="AL71">
        <v>1947.09</v>
      </c>
      <c r="AM71">
        <v>414.28</v>
      </c>
      <c r="AN71">
        <v>0</v>
      </c>
      <c r="AO71">
        <v>587.95000000000005</v>
      </c>
      <c r="AP71">
        <v>0</v>
      </c>
      <c r="AQ71">
        <v>65.400000000000006</v>
      </c>
      <c r="AR71">
        <v>0</v>
      </c>
      <c r="AS71">
        <v>0</v>
      </c>
      <c r="AT71">
        <v>80</v>
      </c>
      <c r="AU71">
        <v>60</v>
      </c>
      <c r="AV71">
        <v>1</v>
      </c>
      <c r="AW71">
        <v>1</v>
      </c>
      <c r="AZ71">
        <v>1</v>
      </c>
      <c r="BA71">
        <v>17.63</v>
      </c>
      <c r="BB71">
        <v>5.14</v>
      </c>
      <c r="BC71">
        <v>8.2200000000000006</v>
      </c>
      <c r="BD71" t="s">
        <v>3</v>
      </c>
      <c r="BE71" t="s">
        <v>3</v>
      </c>
      <c r="BF71" t="s">
        <v>3</v>
      </c>
      <c r="BG71" t="s">
        <v>3</v>
      </c>
      <c r="BH71">
        <v>0</v>
      </c>
      <c r="BI71">
        <v>2</v>
      </c>
      <c r="BJ71" t="s">
        <v>235</v>
      </c>
      <c r="BM71">
        <v>112001</v>
      </c>
      <c r="BN71">
        <v>0</v>
      </c>
      <c r="BO71" t="s">
        <v>233</v>
      </c>
      <c r="BP71">
        <v>1</v>
      </c>
      <c r="BQ71">
        <v>3</v>
      </c>
      <c r="BR71">
        <v>0</v>
      </c>
      <c r="BS71">
        <v>17.63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80</v>
      </c>
      <c r="CA71">
        <v>60</v>
      </c>
      <c r="CE71">
        <v>0</v>
      </c>
      <c r="CF71">
        <v>0</v>
      </c>
      <c r="CG71">
        <v>0</v>
      </c>
      <c r="CM71">
        <v>0</v>
      </c>
      <c r="CN71" t="s">
        <v>3</v>
      </c>
      <c r="CO71">
        <v>0</v>
      </c>
      <c r="CP71">
        <f t="shared" si="74"/>
        <v>569.98</v>
      </c>
      <c r="CQ71">
        <f t="shared" si="75"/>
        <v>16004.340000000002</v>
      </c>
      <c r="CR71">
        <f t="shared" si="76"/>
        <v>2127.96</v>
      </c>
      <c r="CS71">
        <f t="shared" si="77"/>
        <v>0</v>
      </c>
      <c r="CT71">
        <f t="shared" si="78"/>
        <v>10366.439999999999</v>
      </c>
      <c r="CU71">
        <f t="shared" si="79"/>
        <v>0</v>
      </c>
      <c r="CV71">
        <f t="shared" si="80"/>
        <v>65.400000000000006</v>
      </c>
      <c r="CW71">
        <f t="shared" si="81"/>
        <v>0</v>
      </c>
      <c r="CX71">
        <f t="shared" si="82"/>
        <v>0</v>
      </c>
      <c r="CY71">
        <f t="shared" si="83"/>
        <v>165.864</v>
      </c>
      <c r="CZ71">
        <f t="shared" si="84"/>
        <v>124.39800000000001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1010</v>
      </c>
      <c r="DV71" t="s">
        <v>178</v>
      </c>
      <c r="DW71" t="s">
        <v>178</v>
      </c>
      <c r="DX71">
        <v>100</v>
      </c>
      <c r="EE71">
        <v>42165538</v>
      </c>
      <c r="EF71">
        <v>3</v>
      </c>
      <c r="EG71" t="s">
        <v>152</v>
      </c>
      <c r="EH71">
        <v>0</v>
      </c>
      <c r="EI71" t="s">
        <v>3</v>
      </c>
      <c r="EJ71">
        <v>2</v>
      </c>
      <c r="EK71">
        <v>112001</v>
      </c>
      <c r="EL71" t="s">
        <v>236</v>
      </c>
      <c r="EM71" t="s">
        <v>237</v>
      </c>
      <c r="EO71" t="s">
        <v>3</v>
      </c>
      <c r="EQ71">
        <v>131072</v>
      </c>
      <c r="ER71">
        <v>2949.32</v>
      </c>
      <c r="ES71">
        <v>1947.09</v>
      </c>
      <c r="ET71">
        <v>414.28</v>
      </c>
      <c r="EU71">
        <v>0</v>
      </c>
      <c r="EV71">
        <v>587.95000000000005</v>
      </c>
      <c r="EW71">
        <v>65.400000000000006</v>
      </c>
      <c r="EX71">
        <v>0</v>
      </c>
      <c r="EY71">
        <v>0</v>
      </c>
      <c r="FQ71">
        <v>0</v>
      </c>
      <c r="FR71">
        <f t="shared" si="85"/>
        <v>0</v>
      </c>
      <c r="FS71">
        <v>0</v>
      </c>
      <c r="FX71">
        <v>80</v>
      </c>
      <c r="FY71">
        <v>60</v>
      </c>
      <c r="GA71" t="s">
        <v>3</v>
      </c>
      <c r="GD71">
        <v>1</v>
      </c>
      <c r="GF71">
        <v>-1297010133</v>
      </c>
      <c r="GG71">
        <v>2</v>
      </c>
      <c r="GH71">
        <v>1</v>
      </c>
      <c r="GI71">
        <v>2</v>
      </c>
      <c r="GJ71">
        <v>0</v>
      </c>
      <c r="GK71">
        <v>0</v>
      </c>
      <c r="GL71">
        <f t="shared" si="86"/>
        <v>0</v>
      </c>
      <c r="GM71">
        <f t="shared" si="87"/>
        <v>860.24</v>
      </c>
      <c r="GN71">
        <f t="shared" si="88"/>
        <v>0</v>
      </c>
      <c r="GO71">
        <f t="shared" si="89"/>
        <v>860.24</v>
      </c>
      <c r="GP71">
        <f t="shared" si="90"/>
        <v>0</v>
      </c>
      <c r="GR71">
        <v>0</v>
      </c>
      <c r="GS71">
        <v>3</v>
      </c>
      <c r="GT71">
        <v>0</v>
      </c>
      <c r="GU71" t="s">
        <v>3</v>
      </c>
      <c r="GV71">
        <f t="shared" si="91"/>
        <v>0</v>
      </c>
      <c r="GW71">
        <v>1</v>
      </c>
      <c r="GX71">
        <f t="shared" si="92"/>
        <v>0</v>
      </c>
      <c r="HA71">
        <v>0</v>
      </c>
      <c r="HB71">
        <v>0</v>
      </c>
      <c r="HC71">
        <f t="shared" si="93"/>
        <v>0</v>
      </c>
      <c r="IK71">
        <v>0</v>
      </c>
    </row>
    <row r="72" spans="1:245">
      <c r="A72">
        <v>17</v>
      </c>
      <c r="B72">
        <v>1</v>
      </c>
      <c r="C72">
        <f>ROW(SmtRes!A177)</f>
        <v>177</v>
      </c>
      <c r="D72">
        <f>ROW(EtalonRes!A183)</f>
        <v>183</v>
      </c>
      <c r="E72" t="s">
        <v>238</v>
      </c>
      <c r="F72" t="s">
        <v>239</v>
      </c>
      <c r="G72" t="s">
        <v>240</v>
      </c>
      <c r="H72" t="s">
        <v>241</v>
      </c>
      <c r="I72">
        <v>1</v>
      </c>
      <c r="J72">
        <v>0</v>
      </c>
      <c r="O72">
        <f t="shared" si="60"/>
        <v>6574.72</v>
      </c>
      <c r="P72">
        <f t="shared" si="61"/>
        <v>4000.59</v>
      </c>
      <c r="Q72">
        <f t="shared" si="62"/>
        <v>740.61</v>
      </c>
      <c r="R72">
        <f t="shared" si="63"/>
        <v>52.89</v>
      </c>
      <c r="S72">
        <f t="shared" si="64"/>
        <v>1833.52</v>
      </c>
      <c r="T72">
        <f t="shared" si="65"/>
        <v>0</v>
      </c>
      <c r="U72">
        <f t="shared" si="66"/>
        <v>10.72</v>
      </c>
      <c r="V72">
        <f t="shared" si="67"/>
        <v>0.23</v>
      </c>
      <c r="W72">
        <f t="shared" si="68"/>
        <v>0</v>
      </c>
      <c r="X72">
        <f t="shared" si="69"/>
        <v>2452.33</v>
      </c>
      <c r="Y72">
        <f t="shared" si="70"/>
        <v>1678.9</v>
      </c>
      <c r="AA72">
        <v>43686536</v>
      </c>
      <c r="AB72">
        <f t="shared" si="71"/>
        <v>1112</v>
      </c>
      <c r="AC72">
        <f t="shared" si="54"/>
        <v>891</v>
      </c>
      <c r="AD72">
        <f t="shared" si="55"/>
        <v>117</v>
      </c>
      <c r="AE72">
        <f t="shared" si="56"/>
        <v>3</v>
      </c>
      <c r="AF72">
        <f t="shared" si="57"/>
        <v>104</v>
      </c>
      <c r="AG72">
        <f t="shared" si="72"/>
        <v>0</v>
      </c>
      <c r="AH72">
        <f t="shared" si="58"/>
        <v>10.72</v>
      </c>
      <c r="AI72">
        <f t="shared" si="59"/>
        <v>0.23</v>
      </c>
      <c r="AJ72">
        <f t="shared" si="73"/>
        <v>0</v>
      </c>
      <c r="AK72">
        <v>1110.79</v>
      </c>
      <c r="AL72">
        <v>890.71</v>
      </c>
      <c r="AM72">
        <v>116.31</v>
      </c>
      <c r="AN72">
        <v>2.78</v>
      </c>
      <c r="AO72">
        <v>103.77</v>
      </c>
      <c r="AP72">
        <v>0</v>
      </c>
      <c r="AQ72">
        <v>10.72</v>
      </c>
      <c r="AR72">
        <v>0.23</v>
      </c>
      <c r="AS72">
        <v>0</v>
      </c>
      <c r="AT72">
        <v>130</v>
      </c>
      <c r="AU72">
        <v>89</v>
      </c>
      <c r="AV72">
        <v>1</v>
      </c>
      <c r="AW72">
        <v>1</v>
      </c>
      <c r="AZ72">
        <v>1</v>
      </c>
      <c r="BA72">
        <v>17.63</v>
      </c>
      <c r="BB72">
        <v>6.33</v>
      </c>
      <c r="BC72">
        <v>4.49</v>
      </c>
      <c r="BD72" t="s">
        <v>3</v>
      </c>
      <c r="BE72" t="s">
        <v>3</v>
      </c>
      <c r="BF72" t="s">
        <v>3</v>
      </c>
      <c r="BG72" t="s">
        <v>3</v>
      </c>
      <c r="BH72">
        <v>0</v>
      </c>
      <c r="BI72">
        <v>1</v>
      </c>
      <c r="BJ72" t="s">
        <v>242</v>
      </c>
      <c r="BM72">
        <v>24001</v>
      </c>
      <c r="BN72">
        <v>0</v>
      </c>
      <c r="BO72" t="s">
        <v>239</v>
      </c>
      <c r="BP72">
        <v>1</v>
      </c>
      <c r="BQ72">
        <v>2</v>
      </c>
      <c r="BR72">
        <v>0</v>
      </c>
      <c r="BS72">
        <v>17.63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130</v>
      </c>
      <c r="CA72">
        <v>89</v>
      </c>
      <c r="CE72">
        <v>0</v>
      </c>
      <c r="CF72">
        <v>0</v>
      </c>
      <c r="CG72">
        <v>0</v>
      </c>
      <c r="CM72">
        <v>0</v>
      </c>
      <c r="CN72" t="s">
        <v>3</v>
      </c>
      <c r="CO72">
        <v>0</v>
      </c>
      <c r="CP72">
        <f t="shared" si="74"/>
        <v>6574.7199999999993</v>
      </c>
      <c r="CQ72">
        <f t="shared" si="75"/>
        <v>4000.59</v>
      </c>
      <c r="CR72">
        <f t="shared" si="76"/>
        <v>740.61</v>
      </c>
      <c r="CS72">
        <f t="shared" si="77"/>
        <v>52.89</v>
      </c>
      <c r="CT72">
        <f t="shared" si="78"/>
        <v>1833.52</v>
      </c>
      <c r="CU72">
        <f t="shared" si="79"/>
        <v>0</v>
      </c>
      <c r="CV72">
        <f t="shared" si="80"/>
        <v>10.72</v>
      </c>
      <c r="CW72">
        <f t="shared" si="81"/>
        <v>0.23</v>
      </c>
      <c r="CX72">
        <f t="shared" si="82"/>
        <v>0</v>
      </c>
      <c r="CY72">
        <f t="shared" si="83"/>
        <v>2452.3330000000001</v>
      </c>
      <c r="CZ72">
        <f t="shared" si="84"/>
        <v>1678.9049000000002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U72">
        <v>1013</v>
      </c>
      <c r="DV72" t="s">
        <v>241</v>
      </c>
      <c r="DW72" t="s">
        <v>241</v>
      </c>
      <c r="DX72">
        <v>1</v>
      </c>
      <c r="EE72">
        <v>42165684</v>
      </c>
      <c r="EF72">
        <v>2</v>
      </c>
      <c r="EG72" t="s">
        <v>19</v>
      </c>
      <c r="EH72">
        <v>0</v>
      </c>
      <c r="EI72" t="s">
        <v>3</v>
      </c>
      <c r="EJ72">
        <v>1</v>
      </c>
      <c r="EK72">
        <v>24001</v>
      </c>
      <c r="EL72" t="s">
        <v>67</v>
      </c>
      <c r="EM72" t="s">
        <v>68</v>
      </c>
      <c r="EO72" t="s">
        <v>3</v>
      </c>
      <c r="EQ72">
        <v>131072</v>
      </c>
      <c r="ER72">
        <v>1110.79</v>
      </c>
      <c r="ES72">
        <v>890.71</v>
      </c>
      <c r="ET72">
        <v>116.31</v>
      </c>
      <c r="EU72">
        <v>2.78</v>
      </c>
      <c r="EV72">
        <v>103.77</v>
      </c>
      <c r="EW72">
        <v>10.72</v>
      </c>
      <c r="EX72">
        <v>0.23</v>
      </c>
      <c r="EY72">
        <v>0</v>
      </c>
      <c r="FQ72">
        <v>0</v>
      </c>
      <c r="FR72">
        <f t="shared" si="85"/>
        <v>0</v>
      </c>
      <c r="FS72">
        <v>0</v>
      </c>
      <c r="FX72">
        <v>130</v>
      </c>
      <c r="FY72">
        <v>89</v>
      </c>
      <c r="GA72" t="s">
        <v>3</v>
      </c>
      <c r="GD72">
        <v>1</v>
      </c>
      <c r="GF72">
        <v>-1284501403</v>
      </c>
      <c r="GG72">
        <v>2</v>
      </c>
      <c r="GH72">
        <v>1</v>
      </c>
      <c r="GI72">
        <v>2</v>
      </c>
      <c r="GJ72">
        <v>0</v>
      </c>
      <c r="GK72">
        <v>0</v>
      </c>
      <c r="GL72">
        <f t="shared" si="86"/>
        <v>0</v>
      </c>
      <c r="GM72">
        <f t="shared" si="87"/>
        <v>10705.95</v>
      </c>
      <c r="GN72">
        <f t="shared" si="88"/>
        <v>10705.95</v>
      </c>
      <c r="GO72">
        <f t="shared" si="89"/>
        <v>0</v>
      </c>
      <c r="GP72">
        <f t="shared" si="90"/>
        <v>0</v>
      </c>
      <c r="GR72">
        <v>0</v>
      </c>
      <c r="GS72">
        <v>3</v>
      </c>
      <c r="GT72">
        <v>0</v>
      </c>
      <c r="GU72" t="s">
        <v>3</v>
      </c>
      <c r="GV72">
        <f t="shared" si="91"/>
        <v>0</v>
      </c>
      <c r="GW72">
        <v>1</v>
      </c>
      <c r="GX72">
        <f t="shared" si="92"/>
        <v>0</v>
      </c>
      <c r="HA72">
        <v>0</v>
      </c>
      <c r="HB72">
        <v>0</v>
      </c>
      <c r="HC72">
        <f t="shared" si="93"/>
        <v>0</v>
      </c>
      <c r="IK72">
        <v>0</v>
      </c>
    </row>
    <row r="73" spans="1:245">
      <c r="A73">
        <v>18</v>
      </c>
      <c r="B73">
        <v>1</v>
      </c>
      <c r="C73">
        <v>176</v>
      </c>
      <c r="E73" t="s">
        <v>243</v>
      </c>
      <c r="F73" t="s">
        <v>244</v>
      </c>
      <c r="G73" t="s">
        <v>245</v>
      </c>
      <c r="H73" t="s">
        <v>124</v>
      </c>
      <c r="I73">
        <f>I72*J73</f>
        <v>1</v>
      </c>
      <c r="J73">
        <v>1</v>
      </c>
      <c r="O73">
        <f t="shared" si="60"/>
        <v>0</v>
      </c>
      <c r="P73">
        <f t="shared" si="61"/>
        <v>0</v>
      </c>
      <c r="Q73">
        <f t="shared" si="62"/>
        <v>0</v>
      </c>
      <c r="R73">
        <f t="shared" si="63"/>
        <v>0</v>
      </c>
      <c r="S73">
        <f t="shared" si="64"/>
        <v>0</v>
      </c>
      <c r="T73">
        <f t="shared" si="65"/>
        <v>0</v>
      </c>
      <c r="U73">
        <f t="shared" si="66"/>
        <v>0</v>
      </c>
      <c r="V73">
        <f t="shared" si="67"/>
        <v>0</v>
      </c>
      <c r="W73">
        <f t="shared" si="68"/>
        <v>0</v>
      </c>
      <c r="X73">
        <f t="shared" si="69"/>
        <v>0</v>
      </c>
      <c r="Y73">
        <f t="shared" si="70"/>
        <v>0</v>
      </c>
      <c r="AA73">
        <v>43686536</v>
      </c>
      <c r="AB73">
        <f t="shared" si="71"/>
        <v>0</v>
      </c>
      <c r="AC73">
        <f t="shared" si="54"/>
        <v>0</v>
      </c>
      <c r="AD73">
        <f t="shared" si="55"/>
        <v>0</v>
      </c>
      <c r="AE73">
        <f t="shared" si="56"/>
        <v>0</v>
      </c>
      <c r="AF73">
        <f t="shared" si="57"/>
        <v>0</v>
      </c>
      <c r="AG73">
        <f t="shared" si="72"/>
        <v>0</v>
      </c>
      <c r="AH73">
        <f t="shared" si="58"/>
        <v>0</v>
      </c>
      <c r="AI73">
        <f t="shared" si="59"/>
        <v>0</v>
      </c>
      <c r="AJ73">
        <f t="shared" si="73"/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130</v>
      </c>
      <c r="AU73">
        <v>89</v>
      </c>
      <c r="AV73">
        <v>1</v>
      </c>
      <c r="AW73">
        <v>1</v>
      </c>
      <c r="AZ73">
        <v>1</v>
      </c>
      <c r="BA73">
        <v>1</v>
      </c>
      <c r="BB73">
        <v>1</v>
      </c>
      <c r="BC73">
        <v>1</v>
      </c>
      <c r="BD73" t="s">
        <v>3</v>
      </c>
      <c r="BE73" t="s">
        <v>3</v>
      </c>
      <c r="BF73" t="s">
        <v>3</v>
      </c>
      <c r="BG73" t="s">
        <v>3</v>
      </c>
      <c r="BH73">
        <v>3</v>
      </c>
      <c r="BI73">
        <v>1</v>
      </c>
      <c r="BJ73" t="s">
        <v>246</v>
      </c>
      <c r="BM73">
        <v>24001</v>
      </c>
      <c r="BN73">
        <v>0</v>
      </c>
      <c r="BO73" t="s">
        <v>3</v>
      </c>
      <c r="BP73">
        <v>0</v>
      </c>
      <c r="BQ73">
        <v>2</v>
      </c>
      <c r="BR73">
        <v>0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130</v>
      </c>
      <c r="CA73">
        <v>89</v>
      </c>
      <c r="CE73">
        <v>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74"/>
        <v>0</v>
      </c>
      <c r="CQ73">
        <f t="shared" si="75"/>
        <v>0</v>
      </c>
      <c r="CR73">
        <f t="shared" si="76"/>
        <v>0</v>
      </c>
      <c r="CS73">
        <f t="shared" si="77"/>
        <v>0</v>
      </c>
      <c r="CT73">
        <f t="shared" si="78"/>
        <v>0</v>
      </c>
      <c r="CU73">
        <f t="shared" si="79"/>
        <v>0</v>
      </c>
      <c r="CV73">
        <f t="shared" si="80"/>
        <v>0</v>
      </c>
      <c r="CW73">
        <f t="shared" si="81"/>
        <v>0</v>
      </c>
      <c r="CX73">
        <f t="shared" si="82"/>
        <v>0</v>
      </c>
      <c r="CY73">
        <f t="shared" si="83"/>
        <v>0</v>
      </c>
      <c r="CZ73">
        <f t="shared" si="84"/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1010</v>
      </c>
      <c r="DV73" t="s">
        <v>124</v>
      </c>
      <c r="DW73" t="s">
        <v>124</v>
      </c>
      <c r="DX73">
        <v>1</v>
      </c>
      <c r="EE73">
        <v>42165684</v>
      </c>
      <c r="EF73">
        <v>2</v>
      </c>
      <c r="EG73" t="s">
        <v>19</v>
      </c>
      <c r="EH73">
        <v>0</v>
      </c>
      <c r="EI73" t="s">
        <v>3</v>
      </c>
      <c r="EJ73">
        <v>1</v>
      </c>
      <c r="EK73">
        <v>24001</v>
      </c>
      <c r="EL73" t="s">
        <v>67</v>
      </c>
      <c r="EM73" t="s">
        <v>68</v>
      </c>
      <c r="EO73" t="s">
        <v>3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FQ73">
        <v>0</v>
      </c>
      <c r="FR73">
        <f t="shared" si="85"/>
        <v>0</v>
      </c>
      <c r="FS73">
        <v>0</v>
      </c>
      <c r="FX73">
        <v>130</v>
      </c>
      <c r="FY73">
        <v>89</v>
      </c>
      <c r="GA73" t="s">
        <v>3</v>
      </c>
      <c r="GD73">
        <v>1</v>
      </c>
      <c r="GF73">
        <v>310732233</v>
      </c>
      <c r="GG73">
        <v>2</v>
      </c>
      <c r="GH73">
        <v>1</v>
      </c>
      <c r="GI73">
        <v>-2</v>
      </c>
      <c r="GJ73">
        <v>0</v>
      </c>
      <c r="GK73">
        <v>0</v>
      </c>
      <c r="GL73">
        <f t="shared" si="86"/>
        <v>0</v>
      </c>
      <c r="GM73">
        <f t="shared" si="87"/>
        <v>0</v>
      </c>
      <c r="GN73">
        <f t="shared" si="88"/>
        <v>0</v>
      </c>
      <c r="GO73">
        <f t="shared" si="89"/>
        <v>0</v>
      </c>
      <c r="GP73">
        <f t="shared" si="90"/>
        <v>0</v>
      </c>
      <c r="GR73">
        <v>0</v>
      </c>
      <c r="GS73">
        <v>0</v>
      </c>
      <c r="GT73">
        <v>0</v>
      </c>
      <c r="GU73" t="s">
        <v>3</v>
      </c>
      <c r="GV73">
        <f t="shared" si="91"/>
        <v>0</v>
      </c>
      <c r="GW73">
        <v>1</v>
      </c>
      <c r="GX73">
        <f t="shared" si="92"/>
        <v>0</v>
      </c>
      <c r="HA73">
        <v>0</v>
      </c>
      <c r="HB73">
        <v>0</v>
      </c>
      <c r="HC73">
        <f t="shared" si="93"/>
        <v>0</v>
      </c>
      <c r="IK73">
        <v>0</v>
      </c>
    </row>
    <row r="74" spans="1:245">
      <c r="A74">
        <v>17</v>
      </c>
      <c r="B74">
        <v>1</v>
      </c>
      <c r="E74" t="s">
        <v>247</v>
      </c>
      <c r="F74" t="s">
        <v>248</v>
      </c>
      <c r="G74" t="s">
        <v>249</v>
      </c>
      <c r="H74" t="s">
        <v>124</v>
      </c>
      <c r="I74">
        <v>-4</v>
      </c>
      <c r="J74">
        <v>0</v>
      </c>
      <c r="O74">
        <f t="shared" si="60"/>
        <v>-871.92</v>
      </c>
      <c r="P74">
        <f t="shared" si="61"/>
        <v>-871.92</v>
      </c>
      <c r="Q74">
        <f t="shared" si="62"/>
        <v>0</v>
      </c>
      <c r="R74">
        <f t="shared" si="63"/>
        <v>0</v>
      </c>
      <c r="S74">
        <f t="shared" si="64"/>
        <v>0</v>
      </c>
      <c r="T74">
        <f t="shared" si="65"/>
        <v>0</v>
      </c>
      <c r="U74">
        <f t="shared" si="66"/>
        <v>0</v>
      </c>
      <c r="V74">
        <f t="shared" si="67"/>
        <v>0</v>
      </c>
      <c r="W74">
        <f t="shared" si="68"/>
        <v>0</v>
      </c>
      <c r="X74">
        <f t="shared" si="69"/>
        <v>0</v>
      </c>
      <c r="Y74">
        <f t="shared" si="70"/>
        <v>0</v>
      </c>
      <c r="AA74">
        <v>43686536</v>
      </c>
      <c r="AB74">
        <f t="shared" si="71"/>
        <v>63</v>
      </c>
      <c r="AC74">
        <f t="shared" si="54"/>
        <v>63</v>
      </c>
      <c r="AD74">
        <f t="shared" si="55"/>
        <v>0</v>
      </c>
      <c r="AE74">
        <f t="shared" si="56"/>
        <v>0</v>
      </c>
      <c r="AF74">
        <f t="shared" si="57"/>
        <v>0</v>
      </c>
      <c r="AG74">
        <f t="shared" si="72"/>
        <v>0</v>
      </c>
      <c r="AH74">
        <f t="shared" si="58"/>
        <v>0</v>
      </c>
      <c r="AI74">
        <f t="shared" si="59"/>
        <v>0</v>
      </c>
      <c r="AJ74">
        <f t="shared" si="73"/>
        <v>0</v>
      </c>
      <c r="AK74">
        <v>63.4</v>
      </c>
      <c r="AL74">
        <v>63.4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1</v>
      </c>
      <c r="AW74">
        <v>1</v>
      </c>
      <c r="AZ74">
        <v>1</v>
      </c>
      <c r="BA74">
        <v>1</v>
      </c>
      <c r="BB74">
        <v>1</v>
      </c>
      <c r="BC74">
        <v>3.46</v>
      </c>
      <c r="BD74" t="s">
        <v>3</v>
      </c>
      <c r="BE74" t="s">
        <v>3</v>
      </c>
      <c r="BF74" t="s">
        <v>3</v>
      </c>
      <c r="BG74" t="s">
        <v>3</v>
      </c>
      <c r="BH74">
        <v>3</v>
      </c>
      <c r="BI74">
        <v>2</v>
      </c>
      <c r="BJ74" t="s">
        <v>250</v>
      </c>
      <c r="BM74">
        <v>500002</v>
      </c>
      <c r="BN74">
        <v>0</v>
      </c>
      <c r="BO74" t="s">
        <v>248</v>
      </c>
      <c r="BP74">
        <v>1</v>
      </c>
      <c r="BQ74">
        <v>12</v>
      </c>
      <c r="BR74">
        <v>1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0</v>
      </c>
      <c r="CA74">
        <v>0</v>
      </c>
      <c r="CE74">
        <v>0</v>
      </c>
      <c r="CF74">
        <v>0</v>
      </c>
      <c r="CG74">
        <v>0</v>
      </c>
      <c r="CM74">
        <v>0</v>
      </c>
      <c r="CN74" t="s">
        <v>3</v>
      </c>
      <c r="CO74">
        <v>0</v>
      </c>
      <c r="CP74">
        <f t="shared" si="74"/>
        <v>-871.92</v>
      </c>
      <c r="CQ74">
        <f t="shared" si="75"/>
        <v>217.98</v>
      </c>
      <c r="CR74">
        <f t="shared" si="76"/>
        <v>0</v>
      </c>
      <c r="CS74">
        <f t="shared" si="77"/>
        <v>0</v>
      </c>
      <c r="CT74">
        <f t="shared" si="78"/>
        <v>0</v>
      </c>
      <c r="CU74">
        <f t="shared" si="79"/>
        <v>0</v>
      </c>
      <c r="CV74">
        <f t="shared" si="80"/>
        <v>0</v>
      </c>
      <c r="CW74">
        <f t="shared" si="81"/>
        <v>0</v>
      </c>
      <c r="CX74">
        <f t="shared" si="82"/>
        <v>0</v>
      </c>
      <c r="CY74">
        <f t="shared" si="83"/>
        <v>0</v>
      </c>
      <c r="CZ74">
        <f t="shared" si="84"/>
        <v>0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0</v>
      </c>
      <c r="DO74">
        <v>0</v>
      </c>
      <c r="DP74">
        <v>1</v>
      </c>
      <c r="DQ74">
        <v>1</v>
      </c>
      <c r="DU74">
        <v>1010</v>
      </c>
      <c r="DV74" t="s">
        <v>124</v>
      </c>
      <c r="DW74" t="s">
        <v>124</v>
      </c>
      <c r="DX74">
        <v>1</v>
      </c>
      <c r="EE74">
        <v>42165583</v>
      </c>
      <c r="EF74">
        <v>12</v>
      </c>
      <c r="EG74" t="s">
        <v>74</v>
      </c>
      <c r="EH74">
        <v>0</v>
      </c>
      <c r="EI74" t="s">
        <v>3</v>
      </c>
      <c r="EJ74">
        <v>2</v>
      </c>
      <c r="EK74">
        <v>500002</v>
      </c>
      <c r="EL74" t="s">
        <v>75</v>
      </c>
      <c r="EM74" t="s">
        <v>76</v>
      </c>
      <c r="EO74" t="s">
        <v>3</v>
      </c>
      <c r="EQ74">
        <v>163840</v>
      </c>
      <c r="ER74">
        <v>63.4</v>
      </c>
      <c r="ES74">
        <v>63.4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FQ74">
        <v>0</v>
      </c>
      <c r="FR74">
        <f t="shared" si="85"/>
        <v>0</v>
      </c>
      <c r="FS74">
        <v>0</v>
      </c>
      <c r="FX74">
        <v>0</v>
      </c>
      <c r="FY74">
        <v>0</v>
      </c>
      <c r="GA74" t="s">
        <v>3</v>
      </c>
      <c r="GD74">
        <v>1</v>
      </c>
      <c r="GF74">
        <v>1596858912</v>
      </c>
      <c r="GG74">
        <v>2</v>
      </c>
      <c r="GH74">
        <v>1</v>
      </c>
      <c r="GI74">
        <v>2</v>
      </c>
      <c r="GJ74">
        <v>0</v>
      </c>
      <c r="GK74">
        <v>0</v>
      </c>
      <c r="GL74">
        <f t="shared" si="86"/>
        <v>0</v>
      </c>
      <c r="GM74">
        <f t="shared" si="87"/>
        <v>-871.92</v>
      </c>
      <c r="GN74">
        <f t="shared" si="88"/>
        <v>0</v>
      </c>
      <c r="GO74">
        <f t="shared" si="89"/>
        <v>-871.92</v>
      </c>
      <c r="GP74">
        <f t="shared" si="90"/>
        <v>0</v>
      </c>
      <c r="GR74">
        <v>0</v>
      </c>
      <c r="GS74">
        <v>0</v>
      </c>
      <c r="GT74">
        <v>0</v>
      </c>
      <c r="GU74" t="s">
        <v>3</v>
      </c>
      <c r="GV74">
        <f t="shared" si="91"/>
        <v>0</v>
      </c>
      <c r="GW74">
        <v>1</v>
      </c>
      <c r="GX74">
        <f t="shared" si="92"/>
        <v>0</v>
      </c>
      <c r="HA74">
        <v>0</v>
      </c>
      <c r="HB74">
        <v>0</v>
      </c>
      <c r="HC74">
        <f t="shared" si="93"/>
        <v>0</v>
      </c>
      <c r="IK74">
        <v>0</v>
      </c>
    </row>
    <row r="75" spans="1:245">
      <c r="A75">
        <v>17</v>
      </c>
      <c r="B75">
        <v>1</v>
      </c>
      <c r="E75" t="s">
        <v>251</v>
      </c>
      <c r="F75" t="s">
        <v>252</v>
      </c>
      <c r="G75" t="s">
        <v>253</v>
      </c>
      <c r="H75" t="s">
        <v>124</v>
      </c>
      <c r="I75">
        <v>1</v>
      </c>
      <c r="J75">
        <v>0</v>
      </c>
      <c r="O75">
        <f t="shared" si="60"/>
        <v>135.88</v>
      </c>
      <c r="P75">
        <f t="shared" si="61"/>
        <v>135.88</v>
      </c>
      <c r="Q75">
        <f t="shared" si="62"/>
        <v>0</v>
      </c>
      <c r="R75">
        <f t="shared" si="63"/>
        <v>0</v>
      </c>
      <c r="S75">
        <f t="shared" si="64"/>
        <v>0</v>
      </c>
      <c r="T75">
        <f t="shared" si="65"/>
        <v>0</v>
      </c>
      <c r="U75">
        <f t="shared" si="66"/>
        <v>0</v>
      </c>
      <c r="V75">
        <f t="shared" si="67"/>
        <v>0</v>
      </c>
      <c r="W75">
        <f t="shared" si="68"/>
        <v>0</v>
      </c>
      <c r="X75">
        <f t="shared" si="69"/>
        <v>0</v>
      </c>
      <c r="Y75">
        <f t="shared" si="70"/>
        <v>0</v>
      </c>
      <c r="AA75">
        <v>43686536</v>
      </c>
      <c r="AB75">
        <f t="shared" si="71"/>
        <v>43</v>
      </c>
      <c r="AC75">
        <f t="shared" si="54"/>
        <v>43</v>
      </c>
      <c r="AD75">
        <f t="shared" si="55"/>
        <v>0</v>
      </c>
      <c r="AE75">
        <f t="shared" si="56"/>
        <v>0</v>
      </c>
      <c r="AF75">
        <f t="shared" si="57"/>
        <v>0</v>
      </c>
      <c r="AG75">
        <f t="shared" si="72"/>
        <v>0</v>
      </c>
      <c r="AH75">
        <f t="shared" si="58"/>
        <v>0</v>
      </c>
      <c r="AI75">
        <f t="shared" si="59"/>
        <v>0</v>
      </c>
      <c r="AJ75">
        <f t="shared" si="73"/>
        <v>0</v>
      </c>
      <c r="AK75">
        <v>43.2</v>
      </c>
      <c r="AL75">
        <v>43.2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1</v>
      </c>
      <c r="AW75">
        <v>1</v>
      </c>
      <c r="AZ75">
        <v>1</v>
      </c>
      <c r="BA75">
        <v>1</v>
      </c>
      <c r="BB75">
        <v>1</v>
      </c>
      <c r="BC75">
        <v>3.16</v>
      </c>
      <c r="BD75" t="s">
        <v>3</v>
      </c>
      <c r="BE75" t="s">
        <v>3</v>
      </c>
      <c r="BF75" t="s">
        <v>3</v>
      </c>
      <c r="BG75" t="s">
        <v>3</v>
      </c>
      <c r="BH75">
        <v>3</v>
      </c>
      <c r="BI75">
        <v>2</v>
      </c>
      <c r="BJ75" t="s">
        <v>254</v>
      </c>
      <c r="BM75">
        <v>500002</v>
      </c>
      <c r="BN75">
        <v>0</v>
      </c>
      <c r="BO75" t="s">
        <v>252</v>
      </c>
      <c r="BP75">
        <v>1</v>
      </c>
      <c r="BQ75">
        <v>12</v>
      </c>
      <c r="BR75">
        <v>0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0</v>
      </c>
      <c r="CA75">
        <v>0</v>
      </c>
      <c r="CE75">
        <v>0</v>
      </c>
      <c r="CF75">
        <v>0</v>
      </c>
      <c r="CG75">
        <v>0</v>
      </c>
      <c r="CM75">
        <v>0</v>
      </c>
      <c r="CN75" t="s">
        <v>3</v>
      </c>
      <c r="CO75">
        <v>0</v>
      </c>
      <c r="CP75">
        <f t="shared" si="74"/>
        <v>135.88</v>
      </c>
      <c r="CQ75">
        <f t="shared" si="75"/>
        <v>135.88</v>
      </c>
      <c r="CR75">
        <f t="shared" si="76"/>
        <v>0</v>
      </c>
      <c r="CS75">
        <f t="shared" si="77"/>
        <v>0</v>
      </c>
      <c r="CT75">
        <f t="shared" si="78"/>
        <v>0</v>
      </c>
      <c r="CU75">
        <f t="shared" si="79"/>
        <v>0</v>
      </c>
      <c r="CV75">
        <f t="shared" si="80"/>
        <v>0</v>
      </c>
      <c r="CW75">
        <f t="shared" si="81"/>
        <v>0</v>
      </c>
      <c r="CX75">
        <f t="shared" si="82"/>
        <v>0</v>
      </c>
      <c r="CY75">
        <f t="shared" si="83"/>
        <v>0</v>
      </c>
      <c r="CZ75">
        <f t="shared" si="84"/>
        <v>0</v>
      </c>
      <c r="DC75" t="s">
        <v>3</v>
      </c>
      <c r="DD75" t="s">
        <v>3</v>
      </c>
      <c r="DE75" t="s">
        <v>3</v>
      </c>
      <c r="DF75" t="s">
        <v>3</v>
      </c>
      <c r="DG75" t="s">
        <v>3</v>
      </c>
      <c r="DH75" t="s">
        <v>3</v>
      </c>
      <c r="DI75" t="s">
        <v>3</v>
      </c>
      <c r="DJ75" t="s">
        <v>3</v>
      </c>
      <c r="DK75" t="s">
        <v>3</v>
      </c>
      <c r="DL75" t="s">
        <v>3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1010</v>
      </c>
      <c r="DV75" t="s">
        <v>124</v>
      </c>
      <c r="DW75" t="s">
        <v>124</v>
      </c>
      <c r="DX75">
        <v>1</v>
      </c>
      <c r="EE75">
        <v>42165583</v>
      </c>
      <c r="EF75">
        <v>12</v>
      </c>
      <c r="EG75" t="s">
        <v>74</v>
      </c>
      <c r="EH75">
        <v>0</v>
      </c>
      <c r="EI75" t="s">
        <v>3</v>
      </c>
      <c r="EJ75">
        <v>2</v>
      </c>
      <c r="EK75">
        <v>500002</v>
      </c>
      <c r="EL75" t="s">
        <v>75</v>
      </c>
      <c r="EM75" t="s">
        <v>76</v>
      </c>
      <c r="EO75" t="s">
        <v>3</v>
      </c>
      <c r="EQ75">
        <v>131072</v>
      </c>
      <c r="ER75">
        <v>43.2</v>
      </c>
      <c r="ES75">
        <v>43.2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FQ75">
        <v>0</v>
      </c>
      <c r="FR75">
        <f t="shared" si="85"/>
        <v>0</v>
      </c>
      <c r="FS75">
        <v>0</v>
      </c>
      <c r="FX75">
        <v>0</v>
      </c>
      <c r="FY75">
        <v>0</v>
      </c>
      <c r="GA75" t="s">
        <v>3</v>
      </c>
      <c r="GD75">
        <v>1</v>
      </c>
      <c r="GF75">
        <v>731916170</v>
      </c>
      <c r="GG75">
        <v>2</v>
      </c>
      <c r="GH75">
        <v>1</v>
      </c>
      <c r="GI75">
        <v>2</v>
      </c>
      <c r="GJ75">
        <v>0</v>
      </c>
      <c r="GK75">
        <v>0</v>
      </c>
      <c r="GL75">
        <f t="shared" si="86"/>
        <v>0</v>
      </c>
      <c r="GM75">
        <f t="shared" si="87"/>
        <v>135.88</v>
      </c>
      <c r="GN75">
        <f t="shared" si="88"/>
        <v>0</v>
      </c>
      <c r="GO75">
        <f t="shared" si="89"/>
        <v>135.88</v>
      </c>
      <c r="GP75">
        <f t="shared" si="90"/>
        <v>0</v>
      </c>
      <c r="GR75">
        <v>0</v>
      </c>
      <c r="GS75">
        <v>3</v>
      </c>
      <c r="GT75">
        <v>0</v>
      </c>
      <c r="GU75" t="s">
        <v>3</v>
      </c>
      <c r="GV75">
        <f t="shared" si="91"/>
        <v>0</v>
      </c>
      <c r="GW75">
        <v>1</v>
      </c>
      <c r="GX75">
        <f t="shared" si="92"/>
        <v>0</v>
      </c>
      <c r="HA75">
        <v>0</v>
      </c>
      <c r="HB75">
        <v>0</v>
      </c>
      <c r="HC75">
        <f t="shared" si="93"/>
        <v>0</v>
      </c>
      <c r="IK75">
        <v>0</v>
      </c>
    </row>
    <row r="76" spans="1:245">
      <c r="A76">
        <v>17</v>
      </c>
      <c r="B76">
        <v>1</v>
      </c>
      <c r="E76" t="s">
        <v>255</v>
      </c>
      <c r="F76" t="s">
        <v>256</v>
      </c>
      <c r="G76" t="s">
        <v>257</v>
      </c>
      <c r="H76" t="s">
        <v>124</v>
      </c>
      <c r="I76">
        <v>1</v>
      </c>
      <c r="J76">
        <v>0</v>
      </c>
      <c r="O76">
        <f t="shared" si="60"/>
        <v>67.2</v>
      </c>
      <c r="P76">
        <f t="shared" si="61"/>
        <v>67.2</v>
      </c>
      <c r="Q76">
        <f t="shared" si="62"/>
        <v>0</v>
      </c>
      <c r="R76">
        <f t="shared" si="63"/>
        <v>0</v>
      </c>
      <c r="S76">
        <f t="shared" si="64"/>
        <v>0</v>
      </c>
      <c r="T76">
        <f t="shared" si="65"/>
        <v>0</v>
      </c>
      <c r="U76">
        <f t="shared" si="66"/>
        <v>0</v>
      </c>
      <c r="V76">
        <f t="shared" si="67"/>
        <v>0</v>
      </c>
      <c r="W76">
        <f t="shared" si="68"/>
        <v>0</v>
      </c>
      <c r="X76">
        <f t="shared" si="69"/>
        <v>0</v>
      </c>
      <c r="Y76">
        <f t="shared" si="70"/>
        <v>0</v>
      </c>
      <c r="AA76">
        <v>43686536</v>
      </c>
      <c r="AB76">
        <f t="shared" si="71"/>
        <v>56</v>
      </c>
      <c r="AC76">
        <f t="shared" si="54"/>
        <v>56</v>
      </c>
      <c r="AD76">
        <f t="shared" si="55"/>
        <v>0</v>
      </c>
      <c r="AE76">
        <f t="shared" si="56"/>
        <v>0</v>
      </c>
      <c r="AF76">
        <f t="shared" si="57"/>
        <v>0</v>
      </c>
      <c r="AG76">
        <f t="shared" si="72"/>
        <v>0</v>
      </c>
      <c r="AH76">
        <f t="shared" si="58"/>
        <v>0</v>
      </c>
      <c r="AI76">
        <f t="shared" si="59"/>
        <v>0</v>
      </c>
      <c r="AJ76">
        <f t="shared" si="73"/>
        <v>0</v>
      </c>
      <c r="AK76">
        <v>55.5</v>
      </c>
      <c r="AL76">
        <v>55.5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1</v>
      </c>
      <c r="AW76">
        <v>1</v>
      </c>
      <c r="AZ76">
        <v>1</v>
      </c>
      <c r="BA76">
        <v>1</v>
      </c>
      <c r="BB76">
        <v>1</v>
      </c>
      <c r="BC76">
        <v>1.2</v>
      </c>
      <c r="BD76" t="s">
        <v>3</v>
      </c>
      <c r="BE76" t="s">
        <v>3</v>
      </c>
      <c r="BF76" t="s">
        <v>3</v>
      </c>
      <c r="BG76" t="s">
        <v>3</v>
      </c>
      <c r="BH76">
        <v>3</v>
      </c>
      <c r="BI76">
        <v>2</v>
      </c>
      <c r="BJ76" t="s">
        <v>258</v>
      </c>
      <c r="BM76">
        <v>500002</v>
      </c>
      <c r="BN76">
        <v>0</v>
      </c>
      <c r="BO76" t="s">
        <v>256</v>
      </c>
      <c r="BP76">
        <v>1</v>
      </c>
      <c r="BQ76">
        <v>12</v>
      </c>
      <c r="BR76">
        <v>0</v>
      </c>
      <c r="BS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3</v>
      </c>
      <c r="BZ76">
        <v>0</v>
      </c>
      <c r="CA76">
        <v>0</v>
      </c>
      <c r="CE76">
        <v>0</v>
      </c>
      <c r="CF76">
        <v>0</v>
      </c>
      <c r="CG76">
        <v>0</v>
      </c>
      <c r="CM76">
        <v>0</v>
      </c>
      <c r="CN76" t="s">
        <v>3</v>
      </c>
      <c r="CO76">
        <v>0</v>
      </c>
      <c r="CP76">
        <f t="shared" si="74"/>
        <v>67.2</v>
      </c>
      <c r="CQ76">
        <f t="shared" si="75"/>
        <v>67.2</v>
      </c>
      <c r="CR76">
        <f t="shared" si="76"/>
        <v>0</v>
      </c>
      <c r="CS76">
        <f t="shared" si="77"/>
        <v>0</v>
      </c>
      <c r="CT76">
        <f t="shared" si="78"/>
        <v>0</v>
      </c>
      <c r="CU76">
        <f t="shared" si="79"/>
        <v>0</v>
      </c>
      <c r="CV76">
        <f t="shared" si="80"/>
        <v>0</v>
      </c>
      <c r="CW76">
        <f t="shared" si="81"/>
        <v>0</v>
      </c>
      <c r="CX76">
        <f t="shared" si="82"/>
        <v>0</v>
      </c>
      <c r="CY76">
        <f t="shared" si="83"/>
        <v>0</v>
      </c>
      <c r="CZ76">
        <f t="shared" si="84"/>
        <v>0</v>
      </c>
      <c r="DC76" t="s">
        <v>3</v>
      </c>
      <c r="DD76" t="s">
        <v>3</v>
      </c>
      <c r="DE76" t="s">
        <v>3</v>
      </c>
      <c r="DF76" t="s">
        <v>3</v>
      </c>
      <c r="DG76" t="s">
        <v>3</v>
      </c>
      <c r="DH76" t="s">
        <v>3</v>
      </c>
      <c r="DI76" t="s">
        <v>3</v>
      </c>
      <c r="DJ76" t="s">
        <v>3</v>
      </c>
      <c r="DK76" t="s">
        <v>3</v>
      </c>
      <c r="DL76" t="s">
        <v>3</v>
      </c>
      <c r="DM76" t="s">
        <v>3</v>
      </c>
      <c r="DN76">
        <v>0</v>
      </c>
      <c r="DO76">
        <v>0</v>
      </c>
      <c r="DP76">
        <v>1</v>
      </c>
      <c r="DQ76">
        <v>1</v>
      </c>
      <c r="DU76">
        <v>1010</v>
      </c>
      <c r="DV76" t="s">
        <v>124</v>
      </c>
      <c r="DW76" t="s">
        <v>124</v>
      </c>
      <c r="DX76">
        <v>1</v>
      </c>
      <c r="EE76">
        <v>42165583</v>
      </c>
      <c r="EF76">
        <v>12</v>
      </c>
      <c r="EG76" t="s">
        <v>74</v>
      </c>
      <c r="EH76">
        <v>0</v>
      </c>
      <c r="EI76" t="s">
        <v>3</v>
      </c>
      <c r="EJ76">
        <v>2</v>
      </c>
      <c r="EK76">
        <v>500002</v>
      </c>
      <c r="EL76" t="s">
        <v>75</v>
      </c>
      <c r="EM76" t="s">
        <v>76</v>
      </c>
      <c r="EO76" t="s">
        <v>3</v>
      </c>
      <c r="EQ76">
        <v>131072</v>
      </c>
      <c r="ER76">
        <v>55.5</v>
      </c>
      <c r="ES76">
        <v>55.5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FQ76">
        <v>0</v>
      </c>
      <c r="FR76">
        <f t="shared" si="85"/>
        <v>0</v>
      </c>
      <c r="FS76">
        <v>0</v>
      </c>
      <c r="FX76">
        <v>0</v>
      </c>
      <c r="FY76">
        <v>0</v>
      </c>
      <c r="GA76" t="s">
        <v>3</v>
      </c>
      <c r="GD76">
        <v>1</v>
      </c>
      <c r="GF76">
        <v>-524154546</v>
      </c>
      <c r="GG76">
        <v>2</v>
      </c>
      <c r="GH76">
        <v>1</v>
      </c>
      <c r="GI76">
        <v>2</v>
      </c>
      <c r="GJ76">
        <v>0</v>
      </c>
      <c r="GK76">
        <v>0</v>
      </c>
      <c r="GL76">
        <f t="shared" si="86"/>
        <v>0</v>
      </c>
      <c r="GM76">
        <f t="shared" si="87"/>
        <v>67.2</v>
      </c>
      <c r="GN76">
        <f t="shared" si="88"/>
        <v>0</v>
      </c>
      <c r="GO76">
        <f t="shared" si="89"/>
        <v>67.2</v>
      </c>
      <c r="GP76">
        <f t="shared" si="90"/>
        <v>0</v>
      </c>
      <c r="GR76">
        <v>0</v>
      </c>
      <c r="GS76">
        <v>3</v>
      </c>
      <c r="GT76">
        <v>0</v>
      </c>
      <c r="GU76" t="s">
        <v>3</v>
      </c>
      <c r="GV76">
        <f t="shared" si="91"/>
        <v>0</v>
      </c>
      <c r="GW76">
        <v>1</v>
      </c>
      <c r="GX76">
        <f t="shared" si="92"/>
        <v>0</v>
      </c>
      <c r="HA76">
        <v>0</v>
      </c>
      <c r="HB76">
        <v>0</v>
      </c>
      <c r="HC76">
        <f t="shared" si="93"/>
        <v>0</v>
      </c>
      <c r="IK76">
        <v>0</v>
      </c>
    </row>
    <row r="77" spans="1:245">
      <c r="A77">
        <v>17</v>
      </c>
      <c r="B77">
        <v>1</v>
      </c>
      <c r="E77" t="s">
        <v>259</v>
      </c>
      <c r="F77" t="s">
        <v>260</v>
      </c>
      <c r="G77" t="s">
        <v>261</v>
      </c>
      <c r="H77" t="s">
        <v>124</v>
      </c>
      <c r="I77">
        <v>1</v>
      </c>
      <c r="J77">
        <v>0</v>
      </c>
      <c r="O77">
        <f t="shared" si="60"/>
        <v>4910.57</v>
      </c>
      <c r="P77">
        <f t="shared" si="61"/>
        <v>4910.57</v>
      </c>
      <c r="Q77">
        <f t="shared" si="62"/>
        <v>0</v>
      </c>
      <c r="R77">
        <f t="shared" si="63"/>
        <v>0</v>
      </c>
      <c r="S77">
        <f t="shared" si="64"/>
        <v>0</v>
      </c>
      <c r="T77">
        <f t="shared" si="65"/>
        <v>0</v>
      </c>
      <c r="U77">
        <f t="shared" si="66"/>
        <v>0</v>
      </c>
      <c r="V77">
        <f t="shared" si="67"/>
        <v>0</v>
      </c>
      <c r="W77">
        <f t="shared" si="68"/>
        <v>0</v>
      </c>
      <c r="X77">
        <f t="shared" si="69"/>
        <v>0</v>
      </c>
      <c r="Y77">
        <f t="shared" si="70"/>
        <v>0</v>
      </c>
      <c r="AA77">
        <v>43686536</v>
      </c>
      <c r="AB77">
        <f t="shared" si="71"/>
        <v>1189</v>
      </c>
      <c r="AC77">
        <f t="shared" si="54"/>
        <v>1189</v>
      </c>
      <c r="AD77">
        <f t="shared" si="55"/>
        <v>0</v>
      </c>
      <c r="AE77">
        <f t="shared" si="56"/>
        <v>0</v>
      </c>
      <c r="AF77">
        <f t="shared" si="57"/>
        <v>0</v>
      </c>
      <c r="AG77">
        <f t="shared" si="72"/>
        <v>0</v>
      </c>
      <c r="AH77">
        <f t="shared" si="58"/>
        <v>0</v>
      </c>
      <c r="AI77">
        <f t="shared" si="59"/>
        <v>0</v>
      </c>
      <c r="AJ77">
        <f t="shared" si="73"/>
        <v>0</v>
      </c>
      <c r="AK77">
        <v>1189.3900000000001</v>
      </c>
      <c r="AL77">
        <v>1189.3900000000001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1</v>
      </c>
      <c r="AW77">
        <v>1</v>
      </c>
      <c r="AZ77">
        <v>1</v>
      </c>
      <c r="BA77">
        <v>1</v>
      </c>
      <c r="BB77">
        <v>1</v>
      </c>
      <c r="BC77">
        <v>4.13</v>
      </c>
      <c r="BD77" t="s">
        <v>3</v>
      </c>
      <c r="BE77" t="s">
        <v>3</v>
      </c>
      <c r="BF77" t="s">
        <v>3</v>
      </c>
      <c r="BG77" t="s">
        <v>3</v>
      </c>
      <c r="BH77">
        <v>3</v>
      </c>
      <c r="BI77">
        <v>1</v>
      </c>
      <c r="BJ77" t="s">
        <v>262</v>
      </c>
      <c r="BM77">
        <v>500001</v>
      </c>
      <c r="BN77">
        <v>0</v>
      </c>
      <c r="BO77" t="s">
        <v>260</v>
      </c>
      <c r="BP77">
        <v>1</v>
      </c>
      <c r="BQ77">
        <v>8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0</v>
      </c>
      <c r="CA77">
        <v>0</v>
      </c>
      <c r="CE77">
        <v>0</v>
      </c>
      <c r="CF77">
        <v>0</v>
      </c>
      <c r="CG77">
        <v>0</v>
      </c>
      <c r="CM77">
        <v>0</v>
      </c>
      <c r="CN77" t="s">
        <v>3</v>
      </c>
      <c r="CO77">
        <v>0</v>
      </c>
      <c r="CP77">
        <f t="shared" si="74"/>
        <v>4910.57</v>
      </c>
      <c r="CQ77">
        <f t="shared" si="75"/>
        <v>4910.57</v>
      </c>
      <c r="CR77">
        <f t="shared" si="76"/>
        <v>0</v>
      </c>
      <c r="CS77">
        <f t="shared" si="77"/>
        <v>0</v>
      </c>
      <c r="CT77">
        <f t="shared" si="78"/>
        <v>0</v>
      </c>
      <c r="CU77">
        <f t="shared" si="79"/>
        <v>0</v>
      </c>
      <c r="CV77">
        <f t="shared" si="80"/>
        <v>0</v>
      </c>
      <c r="CW77">
        <f t="shared" si="81"/>
        <v>0</v>
      </c>
      <c r="CX77">
        <f t="shared" si="82"/>
        <v>0</v>
      </c>
      <c r="CY77">
        <f t="shared" si="83"/>
        <v>0</v>
      </c>
      <c r="CZ77">
        <f t="shared" si="84"/>
        <v>0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1010</v>
      </c>
      <c r="DV77" t="s">
        <v>124</v>
      </c>
      <c r="DW77" t="s">
        <v>124</v>
      </c>
      <c r="DX77">
        <v>1</v>
      </c>
      <c r="EE77">
        <v>42165582</v>
      </c>
      <c r="EF77">
        <v>8</v>
      </c>
      <c r="EG77" t="s">
        <v>50</v>
      </c>
      <c r="EH77">
        <v>0</v>
      </c>
      <c r="EI77" t="s">
        <v>3</v>
      </c>
      <c r="EJ77">
        <v>1</v>
      </c>
      <c r="EK77">
        <v>500001</v>
      </c>
      <c r="EL77" t="s">
        <v>51</v>
      </c>
      <c r="EM77" t="s">
        <v>52</v>
      </c>
      <c r="EO77" t="s">
        <v>3</v>
      </c>
      <c r="EQ77">
        <v>131072</v>
      </c>
      <c r="ER77">
        <v>1189.3900000000001</v>
      </c>
      <c r="ES77">
        <v>1189.3900000000001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FQ77">
        <v>0</v>
      </c>
      <c r="FR77">
        <f t="shared" si="85"/>
        <v>0</v>
      </c>
      <c r="FS77">
        <v>0</v>
      </c>
      <c r="FX77">
        <v>0</v>
      </c>
      <c r="FY77">
        <v>0</v>
      </c>
      <c r="GA77" t="s">
        <v>3</v>
      </c>
      <c r="GD77">
        <v>1</v>
      </c>
      <c r="GF77">
        <v>878230124</v>
      </c>
      <c r="GG77">
        <v>2</v>
      </c>
      <c r="GH77">
        <v>1</v>
      </c>
      <c r="GI77">
        <v>2</v>
      </c>
      <c r="GJ77">
        <v>0</v>
      </c>
      <c r="GK77">
        <v>0</v>
      </c>
      <c r="GL77">
        <f t="shared" si="86"/>
        <v>0</v>
      </c>
      <c r="GM77">
        <f t="shared" si="87"/>
        <v>4910.57</v>
      </c>
      <c r="GN77">
        <f t="shared" si="88"/>
        <v>4910.57</v>
      </c>
      <c r="GO77">
        <f t="shared" si="89"/>
        <v>0</v>
      </c>
      <c r="GP77">
        <f t="shared" si="90"/>
        <v>0</v>
      </c>
      <c r="GR77">
        <v>0</v>
      </c>
      <c r="GS77">
        <v>3</v>
      </c>
      <c r="GT77">
        <v>0</v>
      </c>
      <c r="GU77" t="s">
        <v>3</v>
      </c>
      <c r="GV77">
        <f t="shared" si="91"/>
        <v>0</v>
      </c>
      <c r="GW77">
        <v>1</v>
      </c>
      <c r="GX77">
        <f t="shared" si="92"/>
        <v>0</v>
      </c>
      <c r="HA77">
        <v>0</v>
      </c>
      <c r="HB77">
        <v>0</v>
      </c>
      <c r="HC77">
        <f t="shared" si="93"/>
        <v>0</v>
      </c>
      <c r="IK77">
        <v>0</v>
      </c>
    </row>
    <row r="78" spans="1:245">
      <c r="A78">
        <v>17</v>
      </c>
      <c r="B78">
        <v>1</v>
      </c>
      <c r="E78" t="s">
        <v>263</v>
      </c>
      <c r="F78" t="s">
        <v>264</v>
      </c>
      <c r="G78" t="s">
        <v>265</v>
      </c>
      <c r="H78" t="s">
        <v>124</v>
      </c>
      <c r="I78">
        <v>1</v>
      </c>
      <c r="J78">
        <v>0</v>
      </c>
      <c r="O78">
        <f t="shared" si="60"/>
        <v>26.1</v>
      </c>
      <c r="P78">
        <f t="shared" si="61"/>
        <v>26.1</v>
      </c>
      <c r="Q78">
        <f t="shared" si="62"/>
        <v>0</v>
      </c>
      <c r="R78">
        <f t="shared" si="63"/>
        <v>0</v>
      </c>
      <c r="S78">
        <f t="shared" si="64"/>
        <v>0</v>
      </c>
      <c r="T78">
        <f t="shared" si="65"/>
        <v>0</v>
      </c>
      <c r="U78">
        <f t="shared" si="66"/>
        <v>0</v>
      </c>
      <c r="V78">
        <f t="shared" si="67"/>
        <v>0</v>
      </c>
      <c r="W78">
        <f t="shared" si="68"/>
        <v>0</v>
      </c>
      <c r="X78">
        <f t="shared" si="69"/>
        <v>0</v>
      </c>
      <c r="Y78">
        <f t="shared" si="70"/>
        <v>0</v>
      </c>
      <c r="AA78">
        <v>43686536</v>
      </c>
      <c r="AB78">
        <f t="shared" si="71"/>
        <v>18</v>
      </c>
      <c r="AC78">
        <f t="shared" si="54"/>
        <v>18</v>
      </c>
      <c r="AD78">
        <f t="shared" si="55"/>
        <v>0</v>
      </c>
      <c r="AE78">
        <f t="shared" si="56"/>
        <v>0</v>
      </c>
      <c r="AF78">
        <f t="shared" si="57"/>
        <v>0</v>
      </c>
      <c r="AG78">
        <f t="shared" si="72"/>
        <v>0</v>
      </c>
      <c r="AH78">
        <f t="shared" si="58"/>
        <v>0</v>
      </c>
      <c r="AI78">
        <f t="shared" si="59"/>
        <v>0</v>
      </c>
      <c r="AJ78">
        <f t="shared" si="73"/>
        <v>0</v>
      </c>
      <c r="AK78">
        <v>17.7</v>
      </c>
      <c r="AL78">
        <v>17.7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1</v>
      </c>
      <c r="AW78">
        <v>1</v>
      </c>
      <c r="AZ78">
        <v>1</v>
      </c>
      <c r="BA78">
        <v>1</v>
      </c>
      <c r="BB78">
        <v>1</v>
      </c>
      <c r="BC78">
        <v>1.45</v>
      </c>
      <c r="BD78" t="s">
        <v>3</v>
      </c>
      <c r="BE78" t="s">
        <v>3</v>
      </c>
      <c r="BF78" t="s">
        <v>3</v>
      </c>
      <c r="BG78" t="s">
        <v>3</v>
      </c>
      <c r="BH78">
        <v>3</v>
      </c>
      <c r="BI78">
        <v>2</v>
      </c>
      <c r="BJ78" t="s">
        <v>266</v>
      </c>
      <c r="BM78">
        <v>500002</v>
      </c>
      <c r="BN78">
        <v>0</v>
      </c>
      <c r="BO78" t="s">
        <v>264</v>
      </c>
      <c r="BP78">
        <v>1</v>
      </c>
      <c r="BQ78">
        <v>12</v>
      </c>
      <c r="BR78">
        <v>0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0</v>
      </c>
      <c r="CA78">
        <v>0</v>
      </c>
      <c r="CE78">
        <v>0</v>
      </c>
      <c r="CF78">
        <v>0</v>
      </c>
      <c r="CG78">
        <v>0</v>
      </c>
      <c r="CM78">
        <v>0</v>
      </c>
      <c r="CN78" t="s">
        <v>3</v>
      </c>
      <c r="CO78">
        <v>0</v>
      </c>
      <c r="CP78">
        <f t="shared" si="74"/>
        <v>26.1</v>
      </c>
      <c r="CQ78">
        <f t="shared" si="75"/>
        <v>26.099999999999998</v>
      </c>
      <c r="CR78">
        <f t="shared" si="76"/>
        <v>0</v>
      </c>
      <c r="CS78">
        <f t="shared" si="77"/>
        <v>0</v>
      </c>
      <c r="CT78">
        <f t="shared" si="78"/>
        <v>0</v>
      </c>
      <c r="CU78">
        <f t="shared" si="79"/>
        <v>0</v>
      </c>
      <c r="CV78">
        <f t="shared" si="80"/>
        <v>0</v>
      </c>
      <c r="CW78">
        <f t="shared" si="81"/>
        <v>0</v>
      </c>
      <c r="CX78">
        <f t="shared" si="82"/>
        <v>0</v>
      </c>
      <c r="CY78">
        <f t="shared" si="83"/>
        <v>0</v>
      </c>
      <c r="CZ78">
        <f t="shared" si="84"/>
        <v>0</v>
      </c>
      <c r="DC78" t="s">
        <v>3</v>
      </c>
      <c r="DD78" t="s">
        <v>3</v>
      </c>
      <c r="DE78" t="s">
        <v>3</v>
      </c>
      <c r="DF78" t="s">
        <v>3</v>
      </c>
      <c r="DG78" t="s">
        <v>3</v>
      </c>
      <c r="DH78" t="s">
        <v>3</v>
      </c>
      <c r="DI78" t="s">
        <v>3</v>
      </c>
      <c r="DJ78" t="s">
        <v>3</v>
      </c>
      <c r="DK78" t="s">
        <v>3</v>
      </c>
      <c r="DL78" t="s">
        <v>3</v>
      </c>
      <c r="DM78" t="s">
        <v>3</v>
      </c>
      <c r="DN78">
        <v>0</v>
      </c>
      <c r="DO78">
        <v>0</v>
      </c>
      <c r="DP78">
        <v>1</v>
      </c>
      <c r="DQ78">
        <v>1</v>
      </c>
      <c r="DU78">
        <v>1010</v>
      </c>
      <c r="DV78" t="s">
        <v>124</v>
      </c>
      <c r="DW78" t="s">
        <v>124</v>
      </c>
      <c r="DX78">
        <v>1</v>
      </c>
      <c r="EE78">
        <v>42165583</v>
      </c>
      <c r="EF78">
        <v>12</v>
      </c>
      <c r="EG78" t="s">
        <v>74</v>
      </c>
      <c r="EH78">
        <v>0</v>
      </c>
      <c r="EI78" t="s">
        <v>3</v>
      </c>
      <c r="EJ78">
        <v>2</v>
      </c>
      <c r="EK78">
        <v>500002</v>
      </c>
      <c r="EL78" t="s">
        <v>75</v>
      </c>
      <c r="EM78" t="s">
        <v>76</v>
      </c>
      <c r="EO78" t="s">
        <v>3</v>
      </c>
      <c r="EQ78">
        <v>131072</v>
      </c>
      <c r="ER78">
        <v>17.7</v>
      </c>
      <c r="ES78">
        <v>17.7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FQ78">
        <v>0</v>
      </c>
      <c r="FR78">
        <f t="shared" si="85"/>
        <v>0</v>
      </c>
      <c r="FS78">
        <v>0</v>
      </c>
      <c r="FX78">
        <v>0</v>
      </c>
      <c r="FY78">
        <v>0</v>
      </c>
      <c r="GA78" t="s">
        <v>3</v>
      </c>
      <c r="GD78">
        <v>1</v>
      </c>
      <c r="GF78">
        <v>-738102635</v>
      </c>
      <c r="GG78">
        <v>2</v>
      </c>
      <c r="GH78">
        <v>1</v>
      </c>
      <c r="GI78">
        <v>2</v>
      </c>
      <c r="GJ78">
        <v>0</v>
      </c>
      <c r="GK78">
        <v>0</v>
      </c>
      <c r="GL78">
        <f t="shared" si="86"/>
        <v>0</v>
      </c>
      <c r="GM78">
        <f t="shared" si="87"/>
        <v>26.1</v>
      </c>
      <c r="GN78">
        <f t="shared" si="88"/>
        <v>0</v>
      </c>
      <c r="GO78">
        <f t="shared" si="89"/>
        <v>26.1</v>
      </c>
      <c r="GP78">
        <f t="shared" si="90"/>
        <v>0</v>
      </c>
      <c r="GR78">
        <v>0</v>
      </c>
      <c r="GS78">
        <v>3</v>
      </c>
      <c r="GT78">
        <v>0</v>
      </c>
      <c r="GU78" t="s">
        <v>3</v>
      </c>
      <c r="GV78">
        <f t="shared" si="91"/>
        <v>0</v>
      </c>
      <c r="GW78">
        <v>1</v>
      </c>
      <c r="GX78">
        <f t="shared" si="92"/>
        <v>0</v>
      </c>
      <c r="HA78">
        <v>0</v>
      </c>
      <c r="HB78">
        <v>0</v>
      </c>
      <c r="HC78">
        <f t="shared" si="93"/>
        <v>0</v>
      </c>
      <c r="IK78">
        <v>0</v>
      </c>
    </row>
    <row r="79" spans="1:245">
      <c r="A79">
        <v>17</v>
      </c>
      <c r="B79">
        <v>1</v>
      </c>
      <c r="C79">
        <f>ROW(SmtRes!A184)</f>
        <v>184</v>
      </c>
      <c r="D79">
        <f>ROW(EtalonRes!A191)</f>
        <v>191</v>
      </c>
      <c r="E79" t="s">
        <v>267</v>
      </c>
      <c r="F79" t="s">
        <v>268</v>
      </c>
      <c r="G79" t="s">
        <v>269</v>
      </c>
      <c r="H79" t="s">
        <v>270</v>
      </c>
      <c r="I79">
        <v>0.01</v>
      </c>
      <c r="J79">
        <v>0</v>
      </c>
      <c r="O79">
        <f t="shared" si="60"/>
        <v>56.06</v>
      </c>
      <c r="P79">
        <f t="shared" si="61"/>
        <v>36.46</v>
      </c>
      <c r="Q79">
        <f t="shared" si="62"/>
        <v>0.91</v>
      </c>
      <c r="R79">
        <f t="shared" si="63"/>
        <v>0</v>
      </c>
      <c r="S79">
        <f t="shared" si="64"/>
        <v>18.690000000000001</v>
      </c>
      <c r="T79">
        <f t="shared" si="65"/>
        <v>0</v>
      </c>
      <c r="U79">
        <f t="shared" si="66"/>
        <v>0.1066</v>
      </c>
      <c r="V79">
        <f t="shared" si="67"/>
        <v>2.0000000000000001E-4</v>
      </c>
      <c r="W79">
        <f t="shared" si="68"/>
        <v>0</v>
      </c>
      <c r="X79">
        <f t="shared" si="69"/>
        <v>16.82</v>
      </c>
      <c r="Y79">
        <f t="shared" si="70"/>
        <v>13.08</v>
      </c>
      <c r="AA79">
        <v>43686536</v>
      </c>
      <c r="AB79">
        <f t="shared" si="71"/>
        <v>970</v>
      </c>
      <c r="AC79">
        <f>ROUND(((ES79*2)),0)</f>
        <v>842</v>
      </c>
      <c r="AD79">
        <f>ROUND(((((ET79*2))-((EU79*2)))+AE79),0)</f>
        <v>22</v>
      </c>
      <c r="AE79">
        <f>ROUND(((EU79*2)),0)</f>
        <v>0</v>
      </c>
      <c r="AF79">
        <f>ROUND(((EV79*2)),0)</f>
        <v>106</v>
      </c>
      <c r="AG79">
        <f t="shared" si="72"/>
        <v>0</v>
      </c>
      <c r="AH79">
        <f>((EW79*2))</f>
        <v>10.66</v>
      </c>
      <c r="AI79">
        <f>((EX79*2))</f>
        <v>0.02</v>
      </c>
      <c r="AJ79">
        <f t="shared" si="73"/>
        <v>0</v>
      </c>
      <c r="AK79">
        <v>484.94</v>
      </c>
      <c r="AL79">
        <v>420.76</v>
      </c>
      <c r="AM79">
        <v>11.15</v>
      </c>
      <c r="AN79">
        <v>0.09</v>
      </c>
      <c r="AO79">
        <v>53.03</v>
      </c>
      <c r="AP79">
        <v>0</v>
      </c>
      <c r="AQ79">
        <v>5.33</v>
      </c>
      <c r="AR79">
        <v>0.01</v>
      </c>
      <c r="AS79">
        <v>0</v>
      </c>
      <c r="AT79">
        <v>90</v>
      </c>
      <c r="AU79">
        <v>70</v>
      </c>
      <c r="AV79">
        <v>1</v>
      </c>
      <c r="AW79">
        <v>1</v>
      </c>
      <c r="AZ79">
        <v>1</v>
      </c>
      <c r="BA79">
        <v>17.63</v>
      </c>
      <c r="BB79">
        <v>4.1500000000000004</v>
      </c>
      <c r="BC79">
        <v>4.33</v>
      </c>
      <c r="BD79" t="s">
        <v>3</v>
      </c>
      <c r="BE79" t="s">
        <v>3</v>
      </c>
      <c r="BF79" t="s">
        <v>3</v>
      </c>
      <c r="BG79" t="s">
        <v>3</v>
      </c>
      <c r="BH79">
        <v>0</v>
      </c>
      <c r="BI79">
        <v>1</v>
      </c>
      <c r="BJ79" t="s">
        <v>271</v>
      </c>
      <c r="BM79">
        <v>13001</v>
      </c>
      <c r="BN79">
        <v>0</v>
      </c>
      <c r="BO79" t="s">
        <v>268</v>
      </c>
      <c r="BP79">
        <v>1</v>
      </c>
      <c r="BQ79">
        <v>2</v>
      </c>
      <c r="BR79">
        <v>0</v>
      </c>
      <c r="BS79">
        <v>17.63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90</v>
      </c>
      <c r="CA79">
        <v>70</v>
      </c>
      <c r="CE79">
        <v>0</v>
      </c>
      <c r="CF79">
        <v>0</v>
      </c>
      <c r="CG79">
        <v>0</v>
      </c>
      <c r="CM79">
        <v>0</v>
      </c>
      <c r="CN79" t="s">
        <v>3</v>
      </c>
      <c r="CO79">
        <v>0</v>
      </c>
      <c r="CP79">
        <f t="shared" si="74"/>
        <v>56.06</v>
      </c>
      <c r="CQ79">
        <f t="shared" si="75"/>
        <v>3645.86</v>
      </c>
      <c r="CR79">
        <f t="shared" si="76"/>
        <v>91.300000000000011</v>
      </c>
      <c r="CS79">
        <f t="shared" si="77"/>
        <v>0</v>
      </c>
      <c r="CT79">
        <f t="shared" si="78"/>
        <v>1868.78</v>
      </c>
      <c r="CU79">
        <f t="shared" si="79"/>
        <v>0</v>
      </c>
      <c r="CV79">
        <f t="shared" si="80"/>
        <v>10.66</v>
      </c>
      <c r="CW79">
        <f t="shared" si="81"/>
        <v>0.02</v>
      </c>
      <c r="CX79">
        <f t="shared" si="82"/>
        <v>0</v>
      </c>
      <c r="CY79">
        <f t="shared" si="83"/>
        <v>16.821000000000002</v>
      </c>
      <c r="CZ79">
        <f t="shared" si="84"/>
        <v>13.083000000000002</v>
      </c>
      <c r="DC79" t="s">
        <v>3</v>
      </c>
      <c r="DD79" t="s">
        <v>272</v>
      </c>
      <c r="DE79" t="s">
        <v>272</v>
      </c>
      <c r="DF79" t="s">
        <v>272</v>
      </c>
      <c r="DG79" t="s">
        <v>272</v>
      </c>
      <c r="DH79" t="s">
        <v>3</v>
      </c>
      <c r="DI79" t="s">
        <v>272</v>
      </c>
      <c r="DJ79" t="s">
        <v>272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1005</v>
      </c>
      <c r="DV79" t="s">
        <v>270</v>
      </c>
      <c r="DW79" t="s">
        <v>270</v>
      </c>
      <c r="DX79">
        <v>100</v>
      </c>
      <c r="EE79">
        <v>42165652</v>
      </c>
      <c r="EF79">
        <v>2</v>
      </c>
      <c r="EG79" t="s">
        <v>19</v>
      </c>
      <c r="EH79">
        <v>0</v>
      </c>
      <c r="EI79" t="s">
        <v>3</v>
      </c>
      <c r="EJ79">
        <v>1</v>
      </c>
      <c r="EK79">
        <v>13001</v>
      </c>
      <c r="EL79" t="s">
        <v>273</v>
      </c>
      <c r="EM79" t="s">
        <v>274</v>
      </c>
      <c r="EO79" t="s">
        <v>3</v>
      </c>
      <c r="EQ79">
        <v>131072</v>
      </c>
      <c r="ER79">
        <v>484.94</v>
      </c>
      <c r="ES79">
        <v>420.76</v>
      </c>
      <c r="ET79">
        <v>11.15</v>
      </c>
      <c r="EU79">
        <v>0.09</v>
      </c>
      <c r="EV79">
        <v>53.03</v>
      </c>
      <c r="EW79">
        <v>5.33</v>
      </c>
      <c r="EX79">
        <v>0.01</v>
      </c>
      <c r="EY79">
        <v>0</v>
      </c>
      <c r="FQ79">
        <v>0</v>
      </c>
      <c r="FR79">
        <f t="shared" si="85"/>
        <v>0</v>
      </c>
      <c r="FS79">
        <v>0</v>
      </c>
      <c r="FX79">
        <v>90</v>
      </c>
      <c r="FY79">
        <v>70</v>
      </c>
      <c r="GA79" t="s">
        <v>3</v>
      </c>
      <c r="GD79">
        <v>1</v>
      </c>
      <c r="GF79">
        <v>1486913369</v>
      </c>
      <c r="GG79">
        <v>2</v>
      </c>
      <c r="GH79">
        <v>1</v>
      </c>
      <c r="GI79">
        <v>2</v>
      </c>
      <c r="GJ79">
        <v>0</v>
      </c>
      <c r="GK79">
        <v>0</v>
      </c>
      <c r="GL79">
        <f t="shared" si="86"/>
        <v>0</v>
      </c>
      <c r="GM79">
        <f t="shared" si="87"/>
        <v>85.96</v>
      </c>
      <c r="GN79">
        <f t="shared" si="88"/>
        <v>85.96</v>
      </c>
      <c r="GO79">
        <f t="shared" si="89"/>
        <v>0</v>
      </c>
      <c r="GP79">
        <f t="shared" si="90"/>
        <v>0</v>
      </c>
      <c r="GR79">
        <v>0</v>
      </c>
      <c r="GS79">
        <v>3</v>
      </c>
      <c r="GT79">
        <v>0</v>
      </c>
      <c r="GU79" t="s">
        <v>3</v>
      </c>
      <c r="GV79">
        <f t="shared" si="91"/>
        <v>0</v>
      </c>
      <c r="GW79">
        <v>1</v>
      </c>
      <c r="GX79">
        <f t="shared" si="92"/>
        <v>0</v>
      </c>
      <c r="HA79">
        <v>0</v>
      </c>
      <c r="HB79">
        <v>0</v>
      </c>
      <c r="HC79">
        <f t="shared" si="93"/>
        <v>0</v>
      </c>
      <c r="IK79">
        <v>0</v>
      </c>
    </row>
    <row r="80" spans="1:245">
      <c r="A80">
        <v>17</v>
      </c>
      <c r="B80">
        <v>1</v>
      </c>
      <c r="E80" t="s">
        <v>275</v>
      </c>
      <c r="F80" t="s">
        <v>276</v>
      </c>
      <c r="G80" t="s">
        <v>277</v>
      </c>
      <c r="H80" t="s">
        <v>278</v>
      </c>
      <c r="I80">
        <v>-3.2000000000000003E-4</v>
      </c>
      <c r="J80">
        <v>0</v>
      </c>
      <c r="O80">
        <f t="shared" si="60"/>
        <v>-28.74</v>
      </c>
      <c r="P80">
        <f t="shared" si="61"/>
        <v>-28.74</v>
      </c>
      <c r="Q80">
        <f t="shared" si="62"/>
        <v>0</v>
      </c>
      <c r="R80">
        <f t="shared" si="63"/>
        <v>0</v>
      </c>
      <c r="S80">
        <f t="shared" si="64"/>
        <v>0</v>
      </c>
      <c r="T80">
        <f t="shared" si="65"/>
        <v>0</v>
      </c>
      <c r="U80">
        <f t="shared" si="66"/>
        <v>0</v>
      </c>
      <c r="V80">
        <f t="shared" si="67"/>
        <v>0</v>
      </c>
      <c r="W80">
        <f t="shared" si="68"/>
        <v>0</v>
      </c>
      <c r="X80">
        <f t="shared" si="69"/>
        <v>0</v>
      </c>
      <c r="Y80">
        <f t="shared" si="70"/>
        <v>0</v>
      </c>
      <c r="AA80">
        <v>43686536</v>
      </c>
      <c r="AB80">
        <f t="shared" si="71"/>
        <v>22176</v>
      </c>
      <c r="AC80">
        <f>ROUND((ES80),0)</f>
        <v>22176</v>
      </c>
      <c r="AD80">
        <f>ROUND((((ET80)-(EU80))+AE80),0)</f>
        <v>0</v>
      </c>
      <c r="AE80">
        <f>ROUND((EU80),0)</f>
        <v>0</v>
      </c>
      <c r="AF80">
        <f>ROUND((EV80),0)</f>
        <v>0</v>
      </c>
      <c r="AG80">
        <f t="shared" si="72"/>
        <v>0</v>
      </c>
      <c r="AH80">
        <f>(EW80)</f>
        <v>0</v>
      </c>
      <c r="AI80">
        <f>(EX80)</f>
        <v>0</v>
      </c>
      <c r="AJ80">
        <f t="shared" si="73"/>
        <v>0</v>
      </c>
      <c r="AK80">
        <v>22176</v>
      </c>
      <c r="AL80">
        <v>22176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1</v>
      </c>
      <c r="AW80">
        <v>1</v>
      </c>
      <c r="AZ80">
        <v>1</v>
      </c>
      <c r="BA80">
        <v>1</v>
      </c>
      <c r="BB80">
        <v>1</v>
      </c>
      <c r="BC80">
        <v>4.05</v>
      </c>
      <c r="BD80" t="s">
        <v>3</v>
      </c>
      <c r="BE80" t="s">
        <v>3</v>
      </c>
      <c r="BF80" t="s">
        <v>3</v>
      </c>
      <c r="BG80" t="s">
        <v>3</v>
      </c>
      <c r="BH80">
        <v>3</v>
      </c>
      <c r="BI80">
        <v>1</v>
      </c>
      <c r="BJ80" t="s">
        <v>279</v>
      </c>
      <c r="BM80">
        <v>500001</v>
      </c>
      <c r="BN80">
        <v>0</v>
      </c>
      <c r="BO80" t="s">
        <v>276</v>
      </c>
      <c r="BP80">
        <v>1</v>
      </c>
      <c r="BQ80">
        <v>8</v>
      </c>
      <c r="BR80">
        <v>1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</v>
      </c>
      <c r="BZ80">
        <v>0</v>
      </c>
      <c r="CA80">
        <v>0</v>
      </c>
      <c r="CE80">
        <v>0</v>
      </c>
      <c r="CF80">
        <v>0</v>
      </c>
      <c r="CG80">
        <v>0</v>
      </c>
      <c r="CM80">
        <v>0</v>
      </c>
      <c r="CN80" t="s">
        <v>3</v>
      </c>
      <c r="CO80">
        <v>0</v>
      </c>
      <c r="CP80">
        <f t="shared" si="74"/>
        <v>-28.74</v>
      </c>
      <c r="CQ80">
        <f t="shared" si="75"/>
        <v>89812.800000000003</v>
      </c>
      <c r="CR80">
        <f t="shared" si="76"/>
        <v>0</v>
      </c>
      <c r="CS80">
        <f t="shared" si="77"/>
        <v>0</v>
      </c>
      <c r="CT80">
        <f t="shared" si="78"/>
        <v>0</v>
      </c>
      <c r="CU80">
        <f t="shared" si="79"/>
        <v>0</v>
      </c>
      <c r="CV80">
        <f t="shared" si="80"/>
        <v>0</v>
      </c>
      <c r="CW80">
        <f t="shared" si="81"/>
        <v>0</v>
      </c>
      <c r="CX80">
        <f t="shared" si="82"/>
        <v>0</v>
      </c>
      <c r="CY80">
        <f t="shared" si="83"/>
        <v>0</v>
      </c>
      <c r="CZ80">
        <f t="shared" si="84"/>
        <v>0</v>
      </c>
      <c r="DC80" t="s">
        <v>3</v>
      </c>
      <c r="DD80" t="s">
        <v>3</v>
      </c>
      <c r="DE80" t="s">
        <v>3</v>
      </c>
      <c r="DF80" t="s">
        <v>3</v>
      </c>
      <c r="DG80" t="s">
        <v>3</v>
      </c>
      <c r="DH80" t="s">
        <v>3</v>
      </c>
      <c r="DI80" t="s">
        <v>3</v>
      </c>
      <c r="DJ80" t="s">
        <v>3</v>
      </c>
      <c r="DK80" t="s">
        <v>3</v>
      </c>
      <c r="DL80" t="s">
        <v>3</v>
      </c>
      <c r="DM80" t="s">
        <v>3</v>
      </c>
      <c r="DN80">
        <v>0</v>
      </c>
      <c r="DO80">
        <v>0</v>
      </c>
      <c r="DP80">
        <v>1</v>
      </c>
      <c r="DQ80">
        <v>1</v>
      </c>
      <c r="DU80">
        <v>1009</v>
      </c>
      <c r="DV80" t="s">
        <v>278</v>
      </c>
      <c r="DW80" t="s">
        <v>278</v>
      </c>
      <c r="DX80">
        <v>1000</v>
      </c>
      <c r="EE80">
        <v>42165582</v>
      </c>
      <c r="EF80">
        <v>8</v>
      </c>
      <c r="EG80" t="s">
        <v>50</v>
      </c>
      <c r="EH80">
        <v>0</v>
      </c>
      <c r="EI80" t="s">
        <v>3</v>
      </c>
      <c r="EJ80">
        <v>1</v>
      </c>
      <c r="EK80">
        <v>500001</v>
      </c>
      <c r="EL80" t="s">
        <v>51</v>
      </c>
      <c r="EM80" t="s">
        <v>52</v>
      </c>
      <c r="EO80" t="s">
        <v>3</v>
      </c>
      <c r="EQ80">
        <v>163840</v>
      </c>
      <c r="ER80">
        <v>22176</v>
      </c>
      <c r="ES80">
        <v>22176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FQ80">
        <v>0</v>
      </c>
      <c r="FR80">
        <f t="shared" si="85"/>
        <v>0</v>
      </c>
      <c r="FS80">
        <v>0</v>
      </c>
      <c r="FX80">
        <v>0</v>
      </c>
      <c r="FY80">
        <v>0</v>
      </c>
      <c r="GA80" t="s">
        <v>3</v>
      </c>
      <c r="GD80">
        <v>1</v>
      </c>
      <c r="GF80">
        <v>-481555296</v>
      </c>
      <c r="GG80">
        <v>2</v>
      </c>
      <c r="GH80">
        <v>1</v>
      </c>
      <c r="GI80">
        <v>2</v>
      </c>
      <c r="GJ80">
        <v>0</v>
      </c>
      <c r="GK80">
        <v>0</v>
      </c>
      <c r="GL80">
        <f t="shared" si="86"/>
        <v>0</v>
      </c>
      <c r="GM80">
        <f t="shared" si="87"/>
        <v>-28.74</v>
      </c>
      <c r="GN80">
        <f t="shared" si="88"/>
        <v>-28.74</v>
      </c>
      <c r="GO80">
        <f t="shared" si="89"/>
        <v>0</v>
      </c>
      <c r="GP80">
        <f t="shared" si="90"/>
        <v>0</v>
      </c>
      <c r="GR80">
        <v>0</v>
      </c>
      <c r="GS80">
        <v>0</v>
      </c>
      <c r="GT80">
        <v>0</v>
      </c>
      <c r="GU80" t="s">
        <v>3</v>
      </c>
      <c r="GV80">
        <f t="shared" si="91"/>
        <v>0</v>
      </c>
      <c r="GW80">
        <v>1</v>
      </c>
      <c r="GX80">
        <f t="shared" si="92"/>
        <v>0</v>
      </c>
      <c r="HA80">
        <v>0</v>
      </c>
      <c r="HB80">
        <v>0</v>
      </c>
      <c r="HC80">
        <f t="shared" si="93"/>
        <v>0</v>
      </c>
      <c r="IK80">
        <v>0</v>
      </c>
    </row>
    <row r="81" spans="1:245">
      <c r="A81">
        <v>17</v>
      </c>
      <c r="B81">
        <v>1</v>
      </c>
      <c r="E81" t="s">
        <v>280</v>
      </c>
      <c r="F81" t="s">
        <v>281</v>
      </c>
      <c r="G81" t="s">
        <v>282</v>
      </c>
      <c r="H81" t="s">
        <v>278</v>
      </c>
      <c r="I81">
        <v>3.2000000000000003E-4</v>
      </c>
      <c r="J81">
        <v>0</v>
      </c>
      <c r="O81">
        <f t="shared" si="60"/>
        <v>28.3</v>
      </c>
      <c r="P81">
        <f t="shared" si="61"/>
        <v>28.3</v>
      </c>
      <c r="Q81">
        <f t="shared" si="62"/>
        <v>0</v>
      </c>
      <c r="R81">
        <f t="shared" si="63"/>
        <v>0</v>
      </c>
      <c r="S81">
        <f t="shared" si="64"/>
        <v>0</v>
      </c>
      <c r="T81">
        <f t="shared" si="65"/>
        <v>0</v>
      </c>
      <c r="U81">
        <f t="shared" si="66"/>
        <v>0</v>
      </c>
      <c r="V81">
        <f t="shared" si="67"/>
        <v>0</v>
      </c>
      <c r="W81">
        <f t="shared" si="68"/>
        <v>0</v>
      </c>
      <c r="X81">
        <f t="shared" si="69"/>
        <v>0</v>
      </c>
      <c r="Y81">
        <f t="shared" si="70"/>
        <v>0</v>
      </c>
      <c r="AA81">
        <v>43686536</v>
      </c>
      <c r="AB81">
        <f t="shared" si="71"/>
        <v>29094</v>
      </c>
      <c r="AC81">
        <f>ROUND((ES81),0)</f>
        <v>29094</v>
      </c>
      <c r="AD81">
        <f>ROUND((((ET81)-(EU81))+AE81),0)</f>
        <v>0</v>
      </c>
      <c r="AE81">
        <f>ROUND((EU81),0)</f>
        <v>0</v>
      </c>
      <c r="AF81">
        <f>ROUND((EV81),0)</f>
        <v>0</v>
      </c>
      <c r="AG81">
        <f t="shared" si="72"/>
        <v>0</v>
      </c>
      <c r="AH81">
        <f>(EW81)</f>
        <v>0</v>
      </c>
      <c r="AI81">
        <f>(EX81)</f>
        <v>0</v>
      </c>
      <c r="AJ81">
        <f t="shared" si="73"/>
        <v>0</v>
      </c>
      <c r="AK81">
        <v>29094</v>
      </c>
      <c r="AL81">
        <v>29094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1</v>
      </c>
      <c r="AW81">
        <v>1</v>
      </c>
      <c r="AZ81">
        <v>1</v>
      </c>
      <c r="BA81">
        <v>1</v>
      </c>
      <c r="BB81">
        <v>1</v>
      </c>
      <c r="BC81">
        <v>3.04</v>
      </c>
      <c r="BD81" t="s">
        <v>3</v>
      </c>
      <c r="BE81" t="s">
        <v>3</v>
      </c>
      <c r="BF81" t="s">
        <v>3</v>
      </c>
      <c r="BG81" t="s">
        <v>3</v>
      </c>
      <c r="BH81">
        <v>3</v>
      </c>
      <c r="BI81">
        <v>1</v>
      </c>
      <c r="BJ81" t="s">
        <v>283</v>
      </c>
      <c r="BM81">
        <v>500001</v>
      </c>
      <c r="BN81">
        <v>0</v>
      </c>
      <c r="BO81" t="s">
        <v>281</v>
      </c>
      <c r="BP81">
        <v>1</v>
      </c>
      <c r="BQ81">
        <v>8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0</v>
      </c>
      <c r="CA81">
        <v>0</v>
      </c>
      <c r="CE81">
        <v>0</v>
      </c>
      <c r="CF81">
        <v>0</v>
      </c>
      <c r="CG81">
        <v>0</v>
      </c>
      <c r="CM81">
        <v>0</v>
      </c>
      <c r="CN81" t="s">
        <v>3</v>
      </c>
      <c r="CO81">
        <v>0</v>
      </c>
      <c r="CP81">
        <f t="shared" si="74"/>
        <v>28.3</v>
      </c>
      <c r="CQ81">
        <f t="shared" si="75"/>
        <v>88445.759999999995</v>
      </c>
      <c r="CR81">
        <f t="shared" si="76"/>
        <v>0</v>
      </c>
      <c r="CS81">
        <f t="shared" si="77"/>
        <v>0</v>
      </c>
      <c r="CT81">
        <f t="shared" si="78"/>
        <v>0</v>
      </c>
      <c r="CU81">
        <f t="shared" si="79"/>
        <v>0</v>
      </c>
      <c r="CV81">
        <f t="shared" si="80"/>
        <v>0</v>
      </c>
      <c r="CW81">
        <f t="shared" si="81"/>
        <v>0</v>
      </c>
      <c r="CX81">
        <f t="shared" si="82"/>
        <v>0</v>
      </c>
      <c r="CY81">
        <f t="shared" si="83"/>
        <v>0</v>
      </c>
      <c r="CZ81">
        <f t="shared" si="84"/>
        <v>0</v>
      </c>
      <c r="DC81" t="s">
        <v>3</v>
      </c>
      <c r="DD81" t="s">
        <v>3</v>
      </c>
      <c r="DE81" t="s">
        <v>3</v>
      </c>
      <c r="DF81" t="s">
        <v>3</v>
      </c>
      <c r="DG81" t="s">
        <v>3</v>
      </c>
      <c r="DH81" t="s">
        <v>3</v>
      </c>
      <c r="DI81" t="s">
        <v>3</v>
      </c>
      <c r="DJ81" t="s">
        <v>3</v>
      </c>
      <c r="DK81" t="s">
        <v>3</v>
      </c>
      <c r="DL81" t="s">
        <v>3</v>
      </c>
      <c r="DM81" t="s">
        <v>3</v>
      </c>
      <c r="DN81">
        <v>0</v>
      </c>
      <c r="DO81">
        <v>0</v>
      </c>
      <c r="DP81">
        <v>1</v>
      </c>
      <c r="DQ81">
        <v>1</v>
      </c>
      <c r="DU81">
        <v>1009</v>
      </c>
      <c r="DV81" t="s">
        <v>278</v>
      </c>
      <c r="DW81" t="s">
        <v>278</v>
      </c>
      <c r="DX81">
        <v>1000</v>
      </c>
      <c r="EE81">
        <v>42165582</v>
      </c>
      <c r="EF81">
        <v>8</v>
      </c>
      <c r="EG81" t="s">
        <v>50</v>
      </c>
      <c r="EH81">
        <v>0</v>
      </c>
      <c r="EI81" t="s">
        <v>3</v>
      </c>
      <c r="EJ81">
        <v>1</v>
      </c>
      <c r="EK81">
        <v>500001</v>
      </c>
      <c r="EL81" t="s">
        <v>51</v>
      </c>
      <c r="EM81" t="s">
        <v>52</v>
      </c>
      <c r="EO81" t="s">
        <v>3</v>
      </c>
      <c r="EQ81">
        <v>131072</v>
      </c>
      <c r="ER81">
        <v>29094</v>
      </c>
      <c r="ES81">
        <v>29094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FQ81">
        <v>0</v>
      </c>
      <c r="FR81">
        <f t="shared" si="85"/>
        <v>0</v>
      </c>
      <c r="FS81">
        <v>0</v>
      </c>
      <c r="FX81">
        <v>0</v>
      </c>
      <c r="FY81">
        <v>0</v>
      </c>
      <c r="GA81" t="s">
        <v>3</v>
      </c>
      <c r="GD81">
        <v>1</v>
      </c>
      <c r="GF81">
        <v>-1700812281</v>
      </c>
      <c r="GG81">
        <v>2</v>
      </c>
      <c r="GH81">
        <v>1</v>
      </c>
      <c r="GI81">
        <v>2</v>
      </c>
      <c r="GJ81">
        <v>0</v>
      </c>
      <c r="GK81">
        <v>0</v>
      </c>
      <c r="GL81">
        <f t="shared" si="86"/>
        <v>0</v>
      </c>
      <c r="GM81">
        <f t="shared" si="87"/>
        <v>28.3</v>
      </c>
      <c r="GN81">
        <f t="shared" si="88"/>
        <v>28.3</v>
      </c>
      <c r="GO81">
        <f t="shared" si="89"/>
        <v>0</v>
      </c>
      <c r="GP81">
        <f t="shared" si="90"/>
        <v>0</v>
      </c>
      <c r="GR81">
        <v>0</v>
      </c>
      <c r="GS81">
        <v>3</v>
      </c>
      <c r="GT81">
        <v>0</v>
      </c>
      <c r="GU81" t="s">
        <v>3</v>
      </c>
      <c r="GV81">
        <f t="shared" si="91"/>
        <v>0</v>
      </c>
      <c r="GW81">
        <v>1</v>
      </c>
      <c r="GX81">
        <f t="shared" si="92"/>
        <v>0</v>
      </c>
      <c r="HA81">
        <v>0</v>
      </c>
      <c r="HB81">
        <v>0</v>
      </c>
      <c r="HC81">
        <f t="shared" si="93"/>
        <v>0</v>
      </c>
      <c r="IK81">
        <v>0</v>
      </c>
    </row>
    <row r="82" spans="1:245">
      <c r="A82">
        <v>17</v>
      </c>
      <c r="B82">
        <v>1</v>
      </c>
      <c r="C82">
        <f>ROW(SmtRes!A192)</f>
        <v>192</v>
      </c>
      <c r="D82">
        <f>ROW(EtalonRes!A199)</f>
        <v>199</v>
      </c>
      <c r="E82" t="s">
        <v>284</v>
      </c>
      <c r="F82" t="s">
        <v>285</v>
      </c>
      <c r="G82" t="s">
        <v>286</v>
      </c>
      <c r="H82" t="s">
        <v>270</v>
      </c>
      <c r="I82">
        <v>0.01</v>
      </c>
      <c r="J82">
        <v>0</v>
      </c>
      <c r="O82">
        <f t="shared" si="60"/>
        <v>67.989999999999995</v>
      </c>
      <c r="P82">
        <f t="shared" si="61"/>
        <v>59.89</v>
      </c>
      <c r="Q82">
        <f t="shared" si="62"/>
        <v>0.7</v>
      </c>
      <c r="R82">
        <f t="shared" si="63"/>
        <v>0</v>
      </c>
      <c r="S82">
        <f t="shared" si="64"/>
        <v>7.4</v>
      </c>
      <c r="T82">
        <f t="shared" si="65"/>
        <v>0</v>
      </c>
      <c r="U82">
        <f t="shared" si="66"/>
        <v>4.9400000000000006E-2</v>
      </c>
      <c r="V82">
        <f t="shared" si="67"/>
        <v>2.0000000000000001E-4</v>
      </c>
      <c r="W82">
        <f t="shared" si="68"/>
        <v>0</v>
      </c>
      <c r="X82">
        <f t="shared" si="69"/>
        <v>6.66</v>
      </c>
      <c r="Y82">
        <f t="shared" si="70"/>
        <v>5.18</v>
      </c>
      <c r="AA82">
        <v>43686536</v>
      </c>
      <c r="AB82">
        <f t="shared" si="71"/>
        <v>1023</v>
      </c>
      <c r="AC82">
        <f>ROUND(((ES82*2)),0)</f>
        <v>966</v>
      </c>
      <c r="AD82">
        <f>ROUND(((((ET82*2))-((EU82*2)))+AE82),0)</f>
        <v>15</v>
      </c>
      <c r="AE82">
        <f>ROUND(((EU82*2)),0)</f>
        <v>0</v>
      </c>
      <c r="AF82">
        <f>ROUND(((EV82*2)),0)</f>
        <v>42</v>
      </c>
      <c r="AG82">
        <f t="shared" si="72"/>
        <v>0</v>
      </c>
      <c r="AH82">
        <f>((EW82*2))</f>
        <v>4.9400000000000004</v>
      </c>
      <c r="AI82">
        <f>((EX82*2))</f>
        <v>0.02</v>
      </c>
      <c r="AJ82">
        <f t="shared" si="73"/>
        <v>0</v>
      </c>
      <c r="AK82">
        <v>511.68</v>
      </c>
      <c r="AL82">
        <v>483.12</v>
      </c>
      <c r="AM82">
        <v>7.61</v>
      </c>
      <c r="AN82">
        <v>0.09</v>
      </c>
      <c r="AO82">
        <v>20.95</v>
      </c>
      <c r="AP82">
        <v>0</v>
      </c>
      <c r="AQ82">
        <v>2.4700000000000002</v>
      </c>
      <c r="AR82">
        <v>0.01</v>
      </c>
      <c r="AS82">
        <v>0</v>
      </c>
      <c r="AT82">
        <v>90</v>
      </c>
      <c r="AU82">
        <v>70</v>
      </c>
      <c r="AV82">
        <v>1</v>
      </c>
      <c r="AW82">
        <v>1</v>
      </c>
      <c r="AZ82">
        <v>1</v>
      </c>
      <c r="BA82">
        <v>17.63</v>
      </c>
      <c r="BB82">
        <v>4.6500000000000004</v>
      </c>
      <c r="BC82">
        <v>6.2</v>
      </c>
      <c r="BD82" t="s">
        <v>3</v>
      </c>
      <c r="BE82" t="s">
        <v>3</v>
      </c>
      <c r="BF82" t="s">
        <v>3</v>
      </c>
      <c r="BG82" t="s">
        <v>3</v>
      </c>
      <c r="BH82">
        <v>0</v>
      </c>
      <c r="BI82">
        <v>1</v>
      </c>
      <c r="BJ82" t="s">
        <v>287</v>
      </c>
      <c r="BM82">
        <v>13001</v>
      </c>
      <c r="BN82">
        <v>0</v>
      </c>
      <c r="BO82" t="s">
        <v>285</v>
      </c>
      <c r="BP82">
        <v>1</v>
      </c>
      <c r="BQ82">
        <v>2</v>
      </c>
      <c r="BR82">
        <v>0</v>
      </c>
      <c r="BS82">
        <v>17.63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3</v>
      </c>
      <c r="BZ82">
        <v>90</v>
      </c>
      <c r="CA82">
        <v>70</v>
      </c>
      <c r="CE82">
        <v>0</v>
      </c>
      <c r="CF82">
        <v>0</v>
      </c>
      <c r="CG82">
        <v>0</v>
      </c>
      <c r="CM82">
        <v>0</v>
      </c>
      <c r="CN82" t="s">
        <v>3</v>
      </c>
      <c r="CO82">
        <v>0</v>
      </c>
      <c r="CP82">
        <f t="shared" si="74"/>
        <v>67.990000000000009</v>
      </c>
      <c r="CQ82">
        <f t="shared" si="75"/>
        <v>5989.2</v>
      </c>
      <c r="CR82">
        <f t="shared" si="76"/>
        <v>69.75</v>
      </c>
      <c r="CS82">
        <f t="shared" si="77"/>
        <v>0</v>
      </c>
      <c r="CT82">
        <f t="shared" si="78"/>
        <v>740.45999999999992</v>
      </c>
      <c r="CU82">
        <f t="shared" si="79"/>
        <v>0</v>
      </c>
      <c r="CV82">
        <f t="shared" si="80"/>
        <v>4.9400000000000004</v>
      </c>
      <c r="CW82">
        <f t="shared" si="81"/>
        <v>0.02</v>
      </c>
      <c r="CX82">
        <f t="shared" si="82"/>
        <v>0</v>
      </c>
      <c r="CY82">
        <f t="shared" si="83"/>
        <v>6.66</v>
      </c>
      <c r="CZ82">
        <f t="shared" si="84"/>
        <v>5.18</v>
      </c>
      <c r="DC82" t="s">
        <v>3</v>
      </c>
      <c r="DD82" t="s">
        <v>272</v>
      </c>
      <c r="DE82" t="s">
        <v>272</v>
      </c>
      <c r="DF82" t="s">
        <v>272</v>
      </c>
      <c r="DG82" t="s">
        <v>272</v>
      </c>
      <c r="DH82" t="s">
        <v>3</v>
      </c>
      <c r="DI82" t="s">
        <v>272</v>
      </c>
      <c r="DJ82" t="s">
        <v>272</v>
      </c>
      <c r="DK82" t="s">
        <v>3</v>
      </c>
      <c r="DL82" t="s">
        <v>3</v>
      </c>
      <c r="DM82" t="s">
        <v>3</v>
      </c>
      <c r="DN82">
        <v>0</v>
      </c>
      <c r="DO82">
        <v>0</v>
      </c>
      <c r="DP82">
        <v>1</v>
      </c>
      <c r="DQ82">
        <v>1</v>
      </c>
      <c r="DU82">
        <v>1005</v>
      </c>
      <c r="DV82" t="s">
        <v>270</v>
      </c>
      <c r="DW82" t="s">
        <v>270</v>
      </c>
      <c r="DX82">
        <v>100</v>
      </c>
      <c r="EE82">
        <v>42165652</v>
      </c>
      <c r="EF82">
        <v>2</v>
      </c>
      <c r="EG82" t="s">
        <v>19</v>
      </c>
      <c r="EH82">
        <v>0</v>
      </c>
      <c r="EI82" t="s">
        <v>3</v>
      </c>
      <c r="EJ82">
        <v>1</v>
      </c>
      <c r="EK82">
        <v>13001</v>
      </c>
      <c r="EL82" t="s">
        <v>273</v>
      </c>
      <c r="EM82" t="s">
        <v>274</v>
      </c>
      <c r="EO82" t="s">
        <v>3</v>
      </c>
      <c r="EQ82">
        <v>131072</v>
      </c>
      <c r="ER82">
        <v>511.68</v>
      </c>
      <c r="ES82">
        <v>483.12</v>
      </c>
      <c r="ET82">
        <v>7.61</v>
      </c>
      <c r="EU82">
        <v>0.09</v>
      </c>
      <c r="EV82">
        <v>20.95</v>
      </c>
      <c r="EW82">
        <v>2.4700000000000002</v>
      </c>
      <c r="EX82">
        <v>0.01</v>
      </c>
      <c r="EY82">
        <v>0</v>
      </c>
      <c r="FQ82">
        <v>0</v>
      </c>
      <c r="FR82">
        <f t="shared" si="85"/>
        <v>0</v>
      </c>
      <c r="FS82">
        <v>0</v>
      </c>
      <c r="FX82">
        <v>90</v>
      </c>
      <c r="FY82">
        <v>70</v>
      </c>
      <c r="GA82" t="s">
        <v>3</v>
      </c>
      <c r="GD82">
        <v>1</v>
      </c>
      <c r="GF82">
        <v>-1123452588</v>
      </c>
      <c r="GG82">
        <v>2</v>
      </c>
      <c r="GH82">
        <v>1</v>
      </c>
      <c r="GI82">
        <v>2</v>
      </c>
      <c r="GJ82">
        <v>0</v>
      </c>
      <c r="GK82">
        <v>0</v>
      </c>
      <c r="GL82">
        <f t="shared" si="86"/>
        <v>0</v>
      </c>
      <c r="GM82">
        <f t="shared" si="87"/>
        <v>79.83</v>
      </c>
      <c r="GN82">
        <f t="shared" si="88"/>
        <v>79.83</v>
      </c>
      <c r="GO82">
        <f t="shared" si="89"/>
        <v>0</v>
      </c>
      <c r="GP82">
        <f t="shared" si="90"/>
        <v>0</v>
      </c>
      <c r="GR82">
        <v>0</v>
      </c>
      <c r="GS82">
        <v>3</v>
      </c>
      <c r="GT82">
        <v>0</v>
      </c>
      <c r="GU82" t="s">
        <v>3</v>
      </c>
      <c r="GV82">
        <f t="shared" si="91"/>
        <v>0</v>
      </c>
      <c r="GW82">
        <v>1</v>
      </c>
      <c r="GX82">
        <f t="shared" si="92"/>
        <v>0</v>
      </c>
      <c r="HA82">
        <v>0</v>
      </c>
      <c r="HB82">
        <v>0</v>
      </c>
      <c r="HC82">
        <f t="shared" si="93"/>
        <v>0</v>
      </c>
      <c r="IK82">
        <v>0</v>
      </c>
    </row>
    <row r="83" spans="1:245">
      <c r="A83">
        <v>19</v>
      </c>
      <c r="B83">
        <v>1</v>
      </c>
      <c r="F83" t="s">
        <v>3</v>
      </c>
      <c r="G83" t="s">
        <v>288</v>
      </c>
      <c r="H83" t="s">
        <v>3</v>
      </c>
      <c r="AA83">
        <v>1</v>
      </c>
      <c r="IK83">
        <v>0</v>
      </c>
    </row>
    <row r="84" spans="1:245">
      <c r="A84">
        <v>17</v>
      </c>
      <c r="B84">
        <v>1</v>
      </c>
      <c r="C84">
        <f>ROW(SmtRes!A199)</f>
        <v>199</v>
      </c>
      <c r="D84">
        <f>ROW(EtalonRes!A206)</f>
        <v>206</v>
      </c>
      <c r="E84" t="s">
        <v>289</v>
      </c>
      <c r="F84" t="s">
        <v>137</v>
      </c>
      <c r="G84" t="s">
        <v>138</v>
      </c>
      <c r="H84" t="s">
        <v>119</v>
      </c>
      <c r="I84">
        <v>1</v>
      </c>
      <c r="J84">
        <v>0</v>
      </c>
      <c r="O84">
        <f t="shared" ref="O84:O108" si="94">ROUND(CP84,2)</f>
        <v>570.54</v>
      </c>
      <c r="P84">
        <f t="shared" ref="P84:P108" si="95">ROUND(CQ84*I84,2)</f>
        <v>313.2</v>
      </c>
      <c r="Q84">
        <f t="shared" ref="Q84:Q108" si="96">ROUND(CR84*I84,2)</f>
        <v>45.78</v>
      </c>
      <c r="R84">
        <f t="shared" ref="R84:R108" si="97">ROUND(CS84*I84,2)</f>
        <v>0</v>
      </c>
      <c r="S84">
        <f t="shared" ref="S84:S108" si="98">ROUND(CT84*I84,2)</f>
        <v>211.56</v>
      </c>
      <c r="T84">
        <f t="shared" ref="T84:T108" si="99">ROUND(CU84*I84,2)</f>
        <v>0</v>
      </c>
      <c r="U84">
        <f t="shared" ref="U84:U108" si="100">CV84*I84</f>
        <v>1.18</v>
      </c>
      <c r="V84">
        <f t="shared" ref="V84:V108" si="101">CW84*I84</f>
        <v>0</v>
      </c>
      <c r="W84">
        <f t="shared" ref="W84:W108" si="102">ROUND(CX84*I84,2)</f>
        <v>0</v>
      </c>
      <c r="X84">
        <f t="shared" ref="X84:X108" si="103">ROUND(CY84,2)</f>
        <v>275.02999999999997</v>
      </c>
      <c r="Y84">
        <f t="shared" ref="Y84:Y108" si="104">ROUND(CZ84,2)</f>
        <v>188.29</v>
      </c>
      <c r="AA84">
        <v>43686536</v>
      </c>
      <c r="AB84">
        <f t="shared" ref="AB84:AB108" si="105">ROUND((AC84+AD84+AF84),0)</f>
        <v>178</v>
      </c>
      <c r="AC84">
        <f t="shared" ref="AC84:AC91" si="106">ROUND((ES84),0)</f>
        <v>145</v>
      </c>
      <c r="AD84">
        <f t="shared" ref="AD84:AD91" si="107">ROUND((((ET84)-(EU84))+AE84),0)</f>
        <v>21</v>
      </c>
      <c r="AE84">
        <f t="shared" ref="AE84:AF91" si="108">ROUND((EU84),0)</f>
        <v>0</v>
      </c>
      <c r="AF84">
        <f t="shared" si="108"/>
        <v>12</v>
      </c>
      <c r="AG84">
        <f t="shared" ref="AG84:AG108" si="109">ROUND((AP84),0)</f>
        <v>0</v>
      </c>
      <c r="AH84">
        <f t="shared" ref="AH84:AI91" si="110">(EW84)</f>
        <v>1.18</v>
      </c>
      <c r="AI84">
        <f t="shared" si="110"/>
        <v>0</v>
      </c>
      <c r="AJ84">
        <f t="shared" ref="AJ84:AJ108" si="111">(AS84)</f>
        <v>0</v>
      </c>
      <c r="AK84">
        <v>177.92</v>
      </c>
      <c r="AL84">
        <v>144.6</v>
      </c>
      <c r="AM84">
        <v>21.1</v>
      </c>
      <c r="AN84">
        <v>0</v>
      </c>
      <c r="AO84">
        <v>12.22</v>
      </c>
      <c r="AP84">
        <v>0</v>
      </c>
      <c r="AQ84">
        <v>1.18</v>
      </c>
      <c r="AR84">
        <v>0</v>
      </c>
      <c r="AS84">
        <v>0</v>
      </c>
      <c r="AT84">
        <v>130</v>
      </c>
      <c r="AU84">
        <v>89</v>
      </c>
      <c r="AV84">
        <v>1</v>
      </c>
      <c r="AW84">
        <v>1</v>
      </c>
      <c r="AZ84">
        <v>1</v>
      </c>
      <c r="BA84">
        <v>17.63</v>
      </c>
      <c r="BB84">
        <v>2.1800000000000002</v>
      </c>
      <c r="BC84">
        <v>2.16</v>
      </c>
      <c r="BD84" t="s">
        <v>3</v>
      </c>
      <c r="BE84" t="s">
        <v>3</v>
      </c>
      <c r="BF84" t="s">
        <v>3</v>
      </c>
      <c r="BG84" t="s">
        <v>3</v>
      </c>
      <c r="BH84">
        <v>0</v>
      </c>
      <c r="BI84">
        <v>1</v>
      </c>
      <c r="BJ84" t="s">
        <v>139</v>
      </c>
      <c r="BM84">
        <v>24001</v>
      </c>
      <c r="BN84">
        <v>0</v>
      </c>
      <c r="BO84" t="s">
        <v>137</v>
      </c>
      <c r="BP84">
        <v>1</v>
      </c>
      <c r="BQ84">
        <v>2</v>
      </c>
      <c r="BR84">
        <v>0</v>
      </c>
      <c r="BS84">
        <v>17.63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3</v>
      </c>
      <c r="BZ84">
        <v>130</v>
      </c>
      <c r="CA84">
        <v>89</v>
      </c>
      <c r="CE84">
        <v>0</v>
      </c>
      <c r="CF84">
        <v>0</v>
      </c>
      <c r="CG84">
        <v>0</v>
      </c>
      <c r="CM84">
        <v>0</v>
      </c>
      <c r="CN84" t="s">
        <v>3</v>
      </c>
      <c r="CO84">
        <v>0</v>
      </c>
      <c r="CP84">
        <f t="shared" ref="CP84:CP108" si="112">(P84+Q84+S84)</f>
        <v>570.54</v>
      </c>
      <c r="CQ84">
        <f t="shared" ref="CQ84:CQ108" si="113">AC84*BC84</f>
        <v>313.20000000000005</v>
      </c>
      <c r="CR84">
        <f t="shared" ref="CR84:CR108" si="114">AD84*BB84</f>
        <v>45.78</v>
      </c>
      <c r="CS84">
        <f t="shared" ref="CS84:CS108" si="115">AE84*BS84</f>
        <v>0</v>
      </c>
      <c r="CT84">
        <f t="shared" ref="CT84:CT108" si="116">AF84*BA84</f>
        <v>211.56</v>
      </c>
      <c r="CU84">
        <f t="shared" ref="CU84:CU108" si="117">AG84</f>
        <v>0</v>
      </c>
      <c r="CV84">
        <f t="shared" ref="CV84:CV108" si="118">AH84</f>
        <v>1.18</v>
      </c>
      <c r="CW84">
        <f t="shared" ref="CW84:CW108" si="119">AI84</f>
        <v>0</v>
      </c>
      <c r="CX84">
        <f t="shared" ref="CX84:CX108" si="120">AJ84</f>
        <v>0</v>
      </c>
      <c r="CY84">
        <f t="shared" ref="CY84:CY108" si="121">(((S84+R84)*AT84)/100)</f>
        <v>275.02800000000002</v>
      </c>
      <c r="CZ84">
        <f t="shared" ref="CZ84:CZ108" si="122">(((S84+R84)*AU84)/100)</f>
        <v>188.2884</v>
      </c>
      <c r="DC84" t="s">
        <v>3</v>
      </c>
      <c r="DD84" t="s">
        <v>3</v>
      </c>
      <c r="DE84" t="s">
        <v>3</v>
      </c>
      <c r="DF84" t="s">
        <v>3</v>
      </c>
      <c r="DG84" t="s">
        <v>3</v>
      </c>
      <c r="DH84" t="s">
        <v>3</v>
      </c>
      <c r="DI84" t="s">
        <v>3</v>
      </c>
      <c r="DJ84" t="s">
        <v>3</v>
      </c>
      <c r="DK84" t="s">
        <v>3</v>
      </c>
      <c r="DL84" t="s">
        <v>3</v>
      </c>
      <c r="DM84" t="s">
        <v>3</v>
      </c>
      <c r="DN84">
        <v>0</v>
      </c>
      <c r="DO84">
        <v>0</v>
      </c>
      <c r="DP84">
        <v>1</v>
      </c>
      <c r="DQ84">
        <v>1</v>
      </c>
      <c r="DU84">
        <v>1013</v>
      </c>
      <c r="DV84" t="s">
        <v>119</v>
      </c>
      <c r="DW84" t="s">
        <v>119</v>
      </c>
      <c r="DX84">
        <v>1</v>
      </c>
      <c r="EE84">
        <v>42165684</v>
      </c>
      <c r="EF84">
        <v>2</v>
      </c>
      <c r="EG84" t="s">
        <v>19</v>
      </c>
      <c r="EH84">
        <v>0</v>
      </c>
      <c r="EI84" t="s">
        <v>3</v>
      </c>
      <c r="EJ84">
        <v>1</v>
      </c>
      <c r="EK84">
        <v>24001</v>
      </c>
      <c r="EL84" t="s">
        <v>67</v>
      </c>
      <c r="EM84" t="s">
        <v>68</v>
      </c>
      <c r="EO84" t="s">
        <v>3</v>
      </c>
      <c r="EQ84">
        <v>131072</v>
      </c>
      <c r="ER84">
        <v>177.92</v>
      </c>
      <c r="ES84">
        <v>144.6</v>
      </c>
      <c r="ET84">
        <v>21.1</v>
      </c>
      <c r="EU84">
        <v>0</v>
      </c>
      <c r="EV84">
        <v>12.22</v>
      </c>
      <c r="EW84">
        <v>1.18</v>
      </c>
      <c r="EX84">
        <v>0</v>
      </c>
      <c r="EY84">
        <v>0</v>
      </c>
      <c r="FQ84">
        <v>0</v>
      </c>
      <c r="FR84">
        <f t="shared" ref="FR84:FR108" si="123">ROUND(IF(AND(BH84=3,BI84=3),P84,0),2)</f>
        <v>0</v>
      </c>
      <c r="FS84">
        <v>0</v>
      </c>
      <c r="FX84">
        <v>130</v>
      </c>
      <c r="FY84">
        <v>89</v>
      </c>
      <c r="GA84" t="s">
        <v>3</v>
      </c>
      <c r="GD84">
        <v>1</v>
      </c>
      <c r="GF84">
        <v>42004258</v>
      </c>
      <c r="GG84">
        <v>2</v>
      </c>
      <c r="GH84">
        <v>1</v>
      </c>
      <c r="GI84">
        <v>2</v>
      </c>
      <c r="GJ84">
        <v>0</v>
      </c>
      <c r="GK84">
        <v>0</v>
      </c>
      <c r="GL84">
        <f t="shared" ref="GL84:GL108" si="124">ROUND(IF(AND(BH84=3,BI84=3,FS84&lt;&gt;0),P84,0),2)</f>
        <v>0</v>
      </c>
      <c r="GM84">
        <f t="shared" ref="GM84:GM108" si="125">ROUND(O84+X84+Y84,2)+GX84</f>
        <v>1033.8599999999999</v>
      </c>
      <c r="GN84">
        <f t="shared" ref="GN84:GN108" si="126">IF(OR(BI84=0,BI84=1),ROUND(O84+X84+Y84,2),0)</f>
        <v>1033.8599999999999</v>
      </c>
      <c r="GO84">
        <f t="shared" ref="GO84:GO108" si="127">IF(BI84=2,ROUND(O84+X84+Y84,2),0)</f>
        <v>0</v>
      </c>
      <c r="GP84">
        <f t="shared" ref="GP84:GP108" si="128">IF(BI84=4,ROUND(O84+X84+Y84,2)+GX84,0)</f>
        <v>0</v>
      </c>
      <c r="GR84">
        <v>0</v>
      </c>
      <c r="GS84">
        <v>3</v>
      </c>
      <c r="GT84">
        <v>0</v>
      </c>
      <c r="GU84" t="s">
        <v>3</v>
      </c>
      <c r="GV84">
        <f t="shared" ref="GV84:GV108" si="129">ROUND((GT84),0)</f>
        <v>0</v>
      </c>
      <c r="GW84">
        <v>1</v>
      </c>
      <c r="GX84">
        <f t="shared" ref="GX84:GX108" si="130">ROUND(HC84*I84,2)</f>
        <v>0</v>
      </c>
      <c r="HA84">
        <v>0</v>
      </c>
      <c r="HB84">
        <v>0</v>
      </c>
      <c r="HC84">
        <f t="shared" ref="HC84:HC108" si="131">GV84*GW84</f>
        <v>0</v>
      </c>
      <c r="IK84">
        <v>0</v>
      </c>
    </row>
    <row r="85" spans="1:245">
      <c r="A85">
        <v>18</v>
      </c>
      <c r="B85">
        <v>1</v>
      </c>
      <c r="C85">
        <v>199</v>
      </c>
      <c r="E85" t="s">
        <v>290</v>
      </c>
      <c r="F85" t="s">
        <v>122</v>
      </c>
      <c r="G85" t="s">
        <v>123</v>
      </c>
      <c r="H85" t="s">
        <v>124</v>
      </c>
      <c r="I85">
        <f>I84*J85</f>
        <v>1</v>
      </c>
      <c r="J85">
        <v>1</v>
      </c>
      <c r="O85">
        <f t="shared" si="94"/>
        <v>0</v>
      </c>
      <c r="P85">
        <f t="shared" si="95"/>
        <v>0</v>
      </c>
      <c r="Q85">
        <f t="shared" si="96"/>
        <v>0</v>
      </c>
      <c r="R85">
        <f t="shared" si="97"/>
        <v>0</v>
      </c>
      <c r="S85">
        <f t="shared" si="98"/>
        <v>0</v>
      </c>
      <c r="T85">
        <f t="shared" si="99"/>
        <v>0</v>
      </c>
      <c r="U85">
        <f t="shared" si="100"/>
        <v>0</v>
      </c>
      <c r="V85">
        <f t="shared" si="101"/>
        <v>0</v>
      </c>
      <c r="W85">
        <f t="shared" si="102"/>
        <v>0</v>
      </c>
      <c r="X85">
        <f t="shared" si="103"/>
        <v>0</v>
      </c>
      <c r="Y85">
        <f t="shared" si="104"/>
        <v>0</v>
      </c>
      <c r="AA85">
        <v>43686536</v>
      </c>
      <c r="AB85">
        <f t="shared" si="105"/>
        <v>0</v>
      </c>
      <c r="AC85">
        <f t="shared" si="106"/>
        <v>0</v>
      </c>
      <c r="AD85">
        <f t="shared" si="107"/>
        <v>0</v>
      </c>
      <c r="AE85">
        <f t="shared" si="108"/>
        <v>0</v>
      </c>
      <c r="AF85">
        <f t="shared" si="108"/>
        <v>0</v>
      </c>
      <c r="AG85">
        <f t="shared" si="109"/>
        <v>0</v>
      </c>
      <c r="AH85">
        <f t="shared" si="110"/>
        <v>0</v>
      </c>
      <c r="AI85">
        <f t="shared" si="110"/>
        <v>0</v>
      </c>
      <c r="AJ85">
        <f t="shared" si="111"/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130</v>
      </c>
      <c r="AU85">
        <v>89</v>
      </c>
      <c r="AV85">
        <v>1</v>
      </c>
      <c r="AW85">
        <v>1</v>
      </c>
      <c r="AZ85">
        <v>1</v>
      </c>
      <c r="BA85">
        <v>1</v>
      </c>
      <c r="BB85">
        <v>1</v>
      </c>
      <c r="BC85">
        <v>1</v>
      </c>
      <c r="BD85" t="s">
        <v>3</v>
      </c>
      <c r="BE85" t="s">
        <v>3</v>
      </c>
      <c r="BF85" t="s">
        <v>3</v>
      </c>
      <c r="BG85" t="s">
        <v>3</v>
      </c>
      <c r="BH85">
        <v>3</v>
      </c>
      <c r="BI85">
        <v>1</v>
      </c>
      <c r="BJ85" t="s">
        <v>125</v>
      </c>
      <c r="BM85">
        <v>24001</v>
      </c>
      <c r="BN85">
        <v>0</v>
      </c>
      <c r="BO85" t="s">
        <v>3</v>
      </c>
      <c r="BP85">
        <v>0</v>
      </c>
      <c r="BQ85">
        <v>2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130</v>
      </c>
      <c r="CA85">
        <v>89</v>
      </c>
      <c r="CE85">
        <v>0</v>
      </c>
      <c r="CF85">
        <v>0</v>
      </c>
      <c r="CG85">
        <v>0</v>
      </c>
      <c r="CM85">
        <v>0</v>
      </c>
      <c r="CN85" t="s">
        <v>3</v>
      </c>
      <c r="CO85">
        <v>0</v>
      </c>
      <c r="CP85">
        <f t="shared" si="112"/>
        <v>0</v>
      </c>
      <c r="CQ85">
        <f t="shared" si="113"/>
        <v>0</v>
      </c>
      <c r="CR85">
        <f t="shared" si="114"/>
        <v>0</v>
      </c>
      <c r="CS85">
        <f t="shared" si="115"/>
        <v>0</v>
      </c>
      <c r="CT85">
        <f t="shared" si="116"/>
        <v>0</v>
      </c>
      <c r="CU85">
        <f t="shared" si="117"/>
        <v>0</v>
      </c>
      <c r="CV85">
        <f t="shared" si="118"/>
        <v>0</v>
      </c>
      <c r="CW85">
        <f t="shared" si="119"/>
        <v>0</v>
      </c>
      <c r="CX85">
        <f t="shared" si="120"/>
        <v>0</v>
      </c>
      <c r="CY85">
        <f t="shared" si="121"/>
        <v>0</v>
      </c>
      <c r="CZ85">
        <f t="shared" si="122"/>
        <v>0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0</v>
      </c>
      <c r="DO85">
        <v>0</v>
      </c>
      <c r="DP85">
        <v>1</v>
      </c>
      <c r="DQ85">
        <v>1</v>
      </c>
      <c r="DU85">
        <v>1010</v>
      </c>
      <c r="DV85" t="s">
        <v>124</v>
      </c>
      <c r="DW85" t="s">
        <v>124</v>
      </c>
      <c r="DX85">
        <v>1</v>
      </c>
      <c r="EE85">
        <v>42165684</v>
      </c>
      <c r="EF85">
        <v>2</v>
      </c>
      <c r="EG85" t="s">
        <v>19</v>
      </c>
      <c r="EH85">
        <v>0</v>
      </c>
      <c r="EI85" t="s">
        <v>3</v>
      </c>
      <c r="EJ85">
        <v>1</v>
      </c>
      <c r="EK85">
        <v>24001</v>
      </c>
      <c r="EL85" t="s">
        <v>67</v>
      </c>
      <c r="EM85" t="s">
        <v>68</v>
      </c>
      <c r="EO85" t="s">
        <v>3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FQ85">
        <v>0</v>
      </c>
      <c r="FR85">
        <f t="shared" si="123"/>
        <v>0</v>
      </c>
      <c r="FS85">
        <v>0</v>
      </c>
      <c r="FX85">
        <v>130</v>
      </c>
      <c r="FY85">
        <v>89</v>
      </c>
      <c r="GA85" t="s">
        <v>3</v>
      </c>
      <c r="GD85">
        <v>1</v>
      </c>
      <c r="GF85">
        <v>1641279928</v>
      </c>
      <c r="GG85">
        <v>2</v>
      </c>
      <c r="GH85">
        <v>1</v>
      </c>
      <c r="GI85">
        <v>-2</v>
      </c>
      <c r="GJ85">
        <v>0</v>
      </c>
      <c r="GK85">
        <v>0</v>
      </c>
      <c r="GL85">
        <f t="shared" si="124"/>
        <v>0</v>
      </c>
      <c r="GM85">
        <f t="shared" si="125"/>
        <v>0</v>
      </c>
      <c r="GN85">
        <f t="shared" si="126"/>
        <v>0</v>
      </c>
      <c r="GO85">
        <f t="shared" si="127"/>
        <v>0</v>
      </c>
      <c r="GP85">
        <f t="shared" si="128"/>
        <v>0</v>
      </c>
      <c r="GR85">
        <v>0</v>
      </c>
      <c r="GS85">
        <v>0</v>
      </c>
      <c r="GT85">
        <v>0</v>
      </c>
      <c r="GU85" t="s">
        <v>3</v>
      </c>
      <c r="GV85">
        <f t="shared" si="129"/>
        <v>0</v>
      </c>
      <c r="GW85">
        <v>1</v>
      </c>
      <c r="GX85">
        <f t="shared" si="130"/>
        <v>0</v>
      </c>
      <c r="HA85">
        <v>0</v>
      </c>
      <c r="HB85">
        <v>0</v>
      </c>
      <c r="HC85">
        <f t="shared" si="131"/>
        <v>0</v>
      </c>
      <c r="IK85">
        <v>0</v>
      </c>
    </row>
    <row r="86" spans="1:245">
      <c r="A86">
        <v>17</v>
      </c>
      <c r="B86">
        <v>1</v>
      </c>
      <c r="E86" t="s">
        <v>291</v>
      </c>
      <c r="F86" t="s">
        <v>292</v>
      </c>
      <c r="G86" t="s">
        <v>293</v>
      </c>
      <c r="H86" t="s">
        <v>124</v>
      </c>
      <c r="I86">
        <v>1</v>
      </c>
      <c r="J86">
        <v>0</v>
      </c>
      <c r="O86">
        <f t="shared" si="94"/>
        <v>561.6</v>
      </c>
      <c r="P86">
        <f t="shared" si="95"/>
        <v>561.6</v>
      </c>
      <c r="Q86">
        <f t="shared" si="96"/>
        <v>0</v>
      </c>
      <c r="R86">
        <f t="shared" si="97"/>
        <v>0</v>
      </c>
      <c r="S86">
        <f t="shared" si="98"/>
        <v>0</v>
      </c>
      <c r="T86">
        <f t="shared" si="99"/>
        <v>0</v>
      </c>
      <c r="U86">
        <f t="shared" si="100"/>
        <v>0</v>
      </c>
      <c r="V86">
        <f t="shared" si="101"/>
        <v>0</v>
      </c>
      <c r="W86">
        <f t="shared" si="102"/>
        <v>0</v>
      </c>
      <c r="X86">
        <f t="shared" si="103"/>
        <v>0</v>
      </c>
      <c r="Y86">
        <f t="shared" si="104"/>
        <v>0</v>
      </c>
      <c r="AA86">
        <v>43686536</v>
      </c>
      <c r="AB86">
        <f t="shared" si="105"/>
        <v>390</v>
      </c>
      <c r="AC86">
        <f t="shared" si="106"/>
        <v>390</v>
      </c>
      <c r="AD86">
        <f t="shared" si="107"/>
        <v>0</v>
      </c>
      <c r="AE86">
        <f t="shared" si="108"/>
        <v>0</v>
      </c>
      <c r="AF86">
        <f t="shared" si="108"/>
        <v>0</v>
      </c>
      <c r="AG86">
        <f t="shared" si="109"/>
        <v>0</v>
      </c>
      <c r="AH86">
        <f t="shared" si="110"/>
        <v>0</v>
      </c>
      <c r="AI86">
        <f t="shared" si="110"/>
        <v>0</v>
      </c>
      <c r="AJ86">
        <f t="shared" si="111"/>
        <v>0</v>
      </c>
      <c r="AK86">
        <v>390.17</v>
      </c>
      <c r="AL86">
        <v>390.17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1</v>
      </c>
      <c r="AW86">
        <v>1</v>
      </c>
      <c r="AZ86">
        <v>1</v>
      </c>
      <c r="BA86">
        <v>1</v>
      </c>
      <c r="BB86">
        <v>1</v>
      </c>
      <c r="BC86">
        <v>1.44</v>
      </c>
      <c r="BD86" t="s">
        <v>3</v>
      </c>
      <c r="BE86" t="s">
        <v>3</v>
      </c>
      <c r="BF86" t="s">
        <v>3</v>
      </c>
      <c r="BG86" t="s">
        <v>3</v>
      </c>
      <c r="BH86">
        <v>3</v>
      </c>
      <c r="BI86">
        <v>2</v>
      </c>
      <c r="BJ86" t="s">
        <v>294</v>
      </c>
      <c r="BM86">
        <v>500002</v>
      </c>
      <c r="BN86">
        <v>0</v>
      </c>
      <c r="BO86" t="s">
        <v>292</v>
      </c>
      <c r="BP86">
        <v>1</v>
      </c>
      <c r="BQ86">
        <v>12</v>
      </c>
      <c r="BR86">
        <v>0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3</v>
      </c>
      <c r="BZ86">
        <v>0</v>
      </c>
      <c r="CA86">
        <v>0</v>
      </c>
      <c r="CE86">
        <v>0</v>
      </c>
      <c r="CF86">
        <v>0</v>
      </c>
      <c r="CG86">
        <v>0</v>
      </c>
      <c r="CM86">
        <v>0</v>
      </c>
      <c r="CN86" t="s">
        <v>3</v>
      </c>
      <c r="CO86">
        <v>0</v>
      </c>
      <c r="CP86">
        <f t="shared" si="112"/>
        <v>561.6</v>
      </c>
      <c r="CQ86">
        <f t="shared" si="113"/>
        <v>561.6</v>
      </c>
      <c r="CR86">
        <f t="shared" si="114"/>
        <v>0</v>
      </c>
      <c r="CS86">
        <f t="shared" si="115"/>
        <v>0</v>
      </c>
      <c r="CT86">
        <f t="shared" si="116"/>
        <v>0</v>
      </c>
      <c r="CU86">
        <f t="shared" si="117"/>
        <v>0</v>
      </c>
      <c r="CV86">
        <f t="shared" si="118"/>
        <v>0</v>
      </c>
      <c r="CW86">
        <f t="shared" si="119"/>
        <v>0</v>
      </c>
      <c r="CX86">
        <f t="shared" si="120"/>
        <v>0</v>
      </c>
      <c r="CY86">
        <f t="shared" si="121"/>
        <v>0</v>
      </c>
      <c r="CZ86">
        <f t="shared" si="122"/>
        <v>0</v>
      </c>
      <c r="DC86" t="s">
        <v>3</v>
      </c>
      <c r="DD86" t="s">
        <v>3</v>
      </c>
      <c r="DE86" t="s">
        <v>3</v>
      </c>
      <c r="DF86" t="s">
        <v>3</v>
      </c>
      <c r="DG86" t="s">
        <v>3</v>
      </c>
      <c r="DH86" t="s">
        <v>3</v>
      </c>
      <c r="DI86" t="s">
        <v>3</v>
      </c>
      <c r="DJ86" t="s">
        <v>3</v>
      </c>
      <c r="DK86" t="s">
        <v>3</v>
      </c>
      <c r="DL86" t="s">
        <v>3</v>
      </c>
      <c r="DM86" t="s">
        <v>3</v>
      </c>
      <c r="DN86">
        <v>0</v>
      </c>
      <c r="DO86">
        <v>0</v>
      </c>
      <c r="DP86">
        <v>1</v>
      </c>
      <c r="DQ86">
        <v>1</v>
      </c>
      <c r="DU86">
        <v>1010</v>
      </c>
      <c r="DV86" t="s">
        <v>124</v>
      </c>
      <c r="DW86" t="s">
        <v>124</v>
      </c>
      <c r="DX86">
        <v>1</v>
      </c>
      <c r="EE86">
        <v>42165583</v>
      </c>
      <c r="EF86">
        <v>12</v>
      </c>
      <c r="EG86" t="s">
        <v>74</v>
      </c>
      <c r="EH86">
        <v>0</v>
      </c>
      <c r="EI86" t="s">
        <v>3</v>
      </c>
      <c r="EJ86">
        <v>2</v>
      </c>
      <c r="EK86">
        <v>500002</v>
      </c>
      <c r="EL86" t="s">
        <v>75</v>
      </c>
      <c r="EM86" t="s">
        <v>76</v>
      </c>
      <c r="EO86" t="s">
        <v>3</v>
      </c>
      <c r="EQ86">
        <v>131072</v>
      </c>
      <c r="ER86">
        <v>390.17</v>
      </c>
      <c r="ES86">
        <v>390.17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FQ86">
        <v>0</v>
      </c>
      <c r="FR86">
        <f t="shared" si="123"/>
        <v>0</v>
      </c>
      <c r="FS86">
        <v>0</v>
      </c>
      <c r="FX86">
        <v>0</v>
      </c>
      <c r="FY86">
        <v>0</v>
      </c>
      <c r="GA86" t="s">
        <v>3</v>
      </c>
      <c r="GD86">
        <v>1</v>
      </c>
      <c r="GF86">
        <v>1039277575</v>
      </c>
      <c r="GG86">
        <v>2</v>
      </c>
      <c r="GH86">
        <v>1</v>
      </c>
      <c r="GI86">
        <v>2</v>
      </c>
      <c r="GJ86">
        <v>0</v>
      </c>
      <c r="GK86">
        <v>0</v>
      </c>
      <c r="GL86">
        <f t="shared" si="124"/>
        <v>0</v>
      </c>
      <c r="GM86">
        <f t="shared" si="125"/>
        <v>561.6</v>
      </c>
      <c r="GN86">
        <f t="shared" si="126"/>
        <v>0</v>
      </c>
      <c r="GO86">
        <f t="shared" si="127"/>
        <v>561.6</v>
      </c>
      <c r="GP86">
        <f t="shared" si="128"/>
        <v>0</v>
      </c>
      <c r="GR86">
        <v>0</v>
      </c>
      <c r="GS86">
        <v>3</v>
      </c>
      <c r="GT86">
        <v>0</v>
      </c>
      <c r="GU86" t="s">
        <v>3</v>
      </c>
      <c r="GV86">
        <f t="shared" si="129"/>
        <v>0</v>
      </c>
      <c r="GW86">
        <v>1</v>
      </c>
      <c r="GX86">
        <f t="shared" si="130"/>
        <v>0</v>
      </c>
      <c r="HA86">
        <v>0</v>
      </c>
      <c r="HB86">
        <v>0</v>
      </c>
      <c r="HC86">
        <f t="shared" si="131"/>
        <v>0</v>
      </c>
      <c r="IK86">
        <v>0</v>
      </c>
    </row>
    <row r="87" spans="1:245">
      <c r="A87">
        <v>17</v>
      </c>
      <c r="B87">
        <v>1</v>
      </c>
      <c r="C87">
        <f>ROW(SmtRes!A213)</f>
        <v>213</v>
      </c>
      <c r="D87">
        <f>ROW(EtalonRes!A220)</f>
        <v>220</v>
      </c>
      <c r="E87" t="s">
        <v>295</v>
      </c>
      <c r="F87" t="s">
        <v>296</v>
      </c>
      <c r="G87" t="s">
        <v>297</v>
      </c>
      <c r="H87" t="s">
        <v>298</v>
      </c>
      <c r="I87">
        <v>5.8E-4</v>
      </c>
      <c r="J87">
        <v>0</v>
      </c>
      <c r="O87">
        <f t="shared" si="94"/>
        <v>272.64</v>
      </c>
      <c r="P87">
        <f t="shared" si="95"/>
        <v>221.3</v>
      </c>
      <c r="Q87">
        <f t="shared" si="96"/>
        <v>16.399999999999999</v>
      </c>
      <c r="R87">
        <f t="shared" si="97"/>
        <v>4.88</v>
      </c>
      <c r="S87">
        <f t="shared" si="98"/>
        <v>34.94</v>
      </c>
      <c r="T87">
        <f t="shared" si="99"/>
        <v>0</v>
      </c>
      <c r="U87">
        <f t="shared" si="100"/>
        <v>0.20474000000000001</v>
      </c>
      <c r="V87">
        <f t="shared" si="101"/>
        <v>2.3930799999999999E-2</v>
      </c>
      <c r="W87">
        <f t="shared" si="102"/>
        <v>0</v>
      </c>
      <c r="X87">
        <f t="shared" si="103"/>
        <v>51.77</v>
      </c>
      <c r="Y87">
        <f t="shared" si="104"/>
        <v>35.44</v>
      </c>
      <c r="AA87">
        <v>43686536</v>
      </c>
      <c r="AB87">
        <f t="shared" si="105"/>
        <v>83253</v>
      </c>
      <c r="AC87">
        <f t="shared" si="106"/>
        <v>75109</v>
      </c>
      <c r="AD87">
        <f t="shared" si="107"/>
        <v>4727</v>
      </c>
      <c r="AE87">
        <f t="shared" si="108"/>
        <v>477</v>
      </c>
      <c r="AF87">
        <f t="shared" si="108"/>
        <v>3417</v>
      </c>
      <c r="AG87">
        <f t="shared" si="109"/>
        <v>0</v>
      </c>
      <c r="AH87">
        <f t="shared" si="110"/>
        <v>353</v>
      </c>
      <c r="AI87">
        <f t="shared" si="110"/>
        <v>41.26</v>
      </c>
      <c r="AJ87">
        <f t="shared" si="111"/>
        <v>0</v>
      </c>
      <c r="AK87">
        <v>83253.55</v>
      </c>
      <c r="AL87">
        <v>75109.22</v>
      </c>
      <c r="AM87">
        <v>4727.29</v>
      </c>
      <c r="AN87">
        <v>477.38</v>
      </c>
      <c r="AO87">
        <v>3417.04</v>
      </c>
      <c r="AP87">
        <v>0</v>
      </c>
      <c r="AQ87">
        <v>353</v>
      </c>
      <c r="AR87">
        <v>41.26</v>
      </c>
      <c r="AS87">
        <v>0</v>
      </c>
      <c r="AT87">
        <v>130</v>
      </c>
      <c r="AU87">
        <v>89</v>
      </c>
      <c r="AV87">
        <v>1</v>
      </c>
      <c r="AW87">
        <v>1</v>
      </c>
      <c r="AZ87">
        <v>1</v>
      </c>
      <c r="BA87">
        <v>17.63</v>
      </c>
      <c r="BB87">
        <v>5.98</v>
      </c>
      <c r="BC87">
        <v>5.08</v>
      </c>
      <c r="BD87" t="s">
        <v>3</v>
      </c>
      <c r="BE87" t="s">
        <v>3</v>
      </c>
      <c r="BF87" t="s">
        <v>3</v>
      </c>
      <c r="BG87" t="s">
        <v>3</v>
      </c>
      <c r="BH87">
        <v>0</v>
      </c>
      <c r="BI87">
        <v>1</v>
      </c>
      <c r="BJ87" t="s">
        <v>299</v>
      </c>
      <c r="BM87">
        <v>22001</v>
      </c>
      <c r="BN87">
        <v>0</v>
      </c>
      <c r="BO87" t="s">
        <v>296</v>
      </c>
      <c r="BP87">
        <v>1</v>
      </c>
      <c r="BQ87">
        <v>2</v>
      </c>
      <c r="BR87">
        <v>0</v>
      </c>
      <c r="BS87">
        <v>17.63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130</v>
      </c>
      <c r="CA87">
        <v>89</v>
      </c>
      <c r="CE87">
        <v>0</v>
      </c>
      <c r="CF87">
        <v>0</v>
      </c>
      <c r="CG87">
        <v>0</v>
      </c>
      <c r="CM87">
        <v>0</v>
      </c>
      <c r="CN87" t="s">
        <v>3</v>
      </c>
      <c r="CO87">
        <v>0</v>
      </c>
      <c r="CP87">
        <f t="shared" si="112"/>
        <v>272.64</v>
      </c>
      <c r="CQ87">
        <f t="shared" si="113"/>
        <v>381553.72000000003</v>
      </c>
      <c r="CR87">
        <f t="shared" si="114"/>
        <v>28267.460000000003</v>
      </c>
      <c r="CS87">
        <f t="shared" si="115"/>
        <v>8409.51</v>
      </c>
      <c r="CT87">
        <f t="shared" si="116"/>
        <v>60241.71</v>
      </c>
      <c r="CU87">
        <f t="shared" si="117"/>
        <v>0</v>
      </c>
      <c r="CV87">
        <f t="shared" si="118"/>
        <v>353</v>
      </c>
      <c r="CW87">
        <f t="shared" si="119"/>
        <v>41.26</v>
      </c>
      <c r="CX87">
        <f t="shared" si="120"/>
        <v>0</v>
      </c>
      <c r="CY87">
        <f t="shared" si="121"/>
        <v>51.766000000000005</v>
      </c>
      <c r="CZ87">
        <f t="shared" si="122"/>
        <v>35.439799999999998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0</v>
      </c>
      <c r="DO87">
        <v>0</v>
      </c>
      <c r="DP87">
        <v>1</v>
      </c>
      <c r="DQ87">
        <v>1</v>
      </c>
      <c r="DU87">
        <v>1013</v>
      </c>
      <c r="DV87" t="s">
        <v>298</v>
      </c>
      <c r="DW87" t="s">
        <v>298</v>
      </c>
      <c r="DX87">
        <v>1</v>
      </c>
      <c r="EE87">
        <v>42165682</v>
      </c>
      <c r="EF87">
        <v>2</v>
      </c>
      <c r="EG87" t="s">
        <v>19</v>
      </c>
      <c r="EH87">
        <v>0</v>
      </c>
      <c r="EI87" t="s">
        <v>3</v>
      </c>
      <c r="EJ87">
        <v>1</v>
      </c>
      <c r="EK87">
        <v>22001</v>
      </c>
      <c r="EL87" t="s">
        <v>300</v>
      </c>
      <c r="EM87" t="s">
        <v>301</v>
      </c>
      <c r="EO87" t="s">
        <v>3</v>
      </c>
      <c r="EQ87">
        <v>131072</v>
      </c>
      <c r="ER87">
        <v>83253.55</v>
      </c>
      <c r="ES87">
        <v>75109.22</v>
      </c>
      <c r="ET87">
        <v>4727.29</v>
      </c>
      <c r="EU87">
        <v>477.38</v>
      </c>
      <c r="EV87">
        <v>3417.04</v>
      </c>
      <c r="EW87">
        <v>353</v>
      </c>
      <c r="EX87">
        <v>41.26</v>
      </c>
      <c r="EY87">
        <v>0</v>
      </c>
      <c r="FQ87">
        <v>0</v>
      </c>
      <c r="FR87">
        <f t="shared" si="123"/>
        <v>0</v>
      </c>
      <c r="FS87">
        <v>0</v>
      </c>
      <c r="FX87">
        <v>130</v>
      </c>
      <c r="FY87">
        <v>89</v>
      </c>
      <c r="GA87" t="s">
        <v>3</v>
      </c>
      <c r="GD87">
        <v>1</v>
      </c>
      <c r="GF87">
        <v>-1032754650</v>
      </c>
      <c r="GG87">
        <v>2</v>
      </c>
      <c r="GH87">
        <v>1</v>
      </c>
      <c r="GI87">
        <v>2</v>
      </c>
      <c r="GJ87">
        <v>0</v>
      </c>
      <c r="GK87">
        <v>0</v>
      </c>
      <c r="GL87">
        <f t="shared" si="124"/>
        <v>0</v>
      </c>
      <c r="GM87">
        <f t="shared" si="125"/>
        <v>359.85</v>
      </c>
      <c r="GN87">
        <f t="shared" si="126"/>
        <v>359.85</v>
      </c>
      <c r="GO87">
        <f t="shared" si="127"/>
        <v>0</v>
      </c>
      <c r="GP87">
        <f t="shared" si="128"/>
        <v>0</v>
      </c>
      <c r="GR87">
        <v>0</v>
      </c>
      <c r="GS87">
        <v>3</v>
      </c>
      <c r="GT87">
        <v>0</v>
      </c>
      <c r="GU87" t="s">
        <v>3</v>
      </c>
      <c r="GV87">
        <f t="shared" si="129"/>
        <v>0</v>
      </c>
      <c r="GW87">
        <v>1</v>
      </c>
      <c r="GX87">
        <f t="shared" si="130"/>
        <v>0</v>
      </c>
      <c r="HA87">
        <v>0</v>
      </c>
      <c r="HB87">
        <v>0</v>
      </c>
      <c r="HC87">
        <f t="shared" si="131"/>
        <v>0</v>
      </c>
      <c r="IK87">
        <v>0</v>
      </c>
    </row>
    <row r="88" spans="1:245">
      <c r="A88">
        <v>17</v>
      </c>
      <c r="B88">
        <v>1</v>
      </c>
      <c r="C88">
        <f>ROW(SmtRes!A234)</f>
        <v>234</v>
      </c>
      <c r="D88">
        <f>ROW(EtalonRes!A241)</f>
        <v>241</v>
      </c>
      <c r="E88" t="s">
        <v>302</v>
      </c>
      <c r="F88" t="s">
        <v>303</v>
      </c>
      <c r="G88" t="s">
        <v>304</v>
      </c>
      <c r="H88" t="s">
        <v>305</v>
      </c>
      <c r="I88">
        <v>8.5699999999999995E-3</v>
      </c>
      <c r="J88">
        <v>0</v>
      </c>
      <c r="O88">
        <f t="shared" si="94"/>
        <v>70.760000000000005</v>
      </c>
      <c r="P88">
        <f t="shared" si="95"/>
        <v>3.76</v>
      </c>
      <c r="Q88">
        <f t="shared" si="96"/>
        <v>5.81</v>
      </c>
      <c r="R88">
        <f t="shared" si="97"/>
        <v>0.15</v>
      </c>
      <c r="S88">
        <f t="shared" si="98"/>
        <v>61.19</v>
      </c>
      <c r="T88">
        <f t="shared" si="99"/>
        <v>0</v>
      </c>
      <c r="U88">
        <f t="shared" si="100"/>
        <v>0.43527029999999994</v>
      </c>
      <c r="V88">
        <f t="shared" si="101"/>
        <v>1.0283999999999998E-3</v>
      </c>
      <c r="W88">
        <f t="shared" si="102"/>
        <v>0</v>
      </c>
      <c r="X88">
        <f t="shared" si="103"/>
        <v>55.21</v>
      </c>
      <c r="Y88">
        <f t="shared" si="104"/>
        <v>52.14</v>
      </c>
      <c r="AA88">
        <v>43686536</v>
      </c>
      <c r="AB88">
        <f t="shared" si="105"/>
        <v>619</v>
      </c>
      <c r="AC88">
        <f t="shared" si="106"/>
        <v>82</v>
      </c>
      <c r="AD88">
        <f t="shared" si="107"/>
        <v>132</v>
      </c>
      <c r="AE88">
        <f t="shared" si="108"/>
        <v>1</v>
      </c>
      <c r="AF88">
        <f t="shared" si="108"/>
        <v>405</v>
      </c>
      <c r="AG88">
        <f t="shared" si="109"/>
        <v>0</v>
      </c>
      <c r="AH88">
        <f t="shared" si="110"/>
        <v>50.79</v>
      </c>
      <c r="AI88">
        <f t="shared" si="110"/>
        <v>0.12</v>
      </c>
      <c r="AJ88">
        <f t="shared" si="111"/>
        <v>0</v>
      </c>
      <c r="AK88">
        <v>619.79</v>
      </c>
      <c r="AL88">
        <v>82.33</v>
      </c>
      <c r="AM88">
        <v>132.66</v>
      </c>
      <c r="AN88">
        <v>1.45</v>
      </c>
      <c r="AO88">
        <v>404.8</v>
      </c>
      <c r="AP88">
        <v>0</v>
      </c>
      <c r="AQ88">
        <v>50.79</v>
      </c>
      <c r="AR88">
        <v>0.12</v>
      </c>
      <c r="AS88">
        <v>0</v>
      </c>
      <c r="AT88">
        <v>90</v>
      </c>
      <c r="AU88">
        <v>85</v>
      </c>
      <c r="AV88">
        <v>1</v>
      </c>
      <c r="AW88">
        <v>1</v>
      </c>
      <c r="AZ88">
        <v>1</v>
      </c>
      <c r="BA88">
        <v>17.63</v>
      </c>
      <c r="BB88">
        <v>5.14</v>
      </c>
      <c r="BC88">
        <v>5.35</v>
      </c>
      <c r="BD88" t="s">
        <v>3</v>
      </c>
      <c r="BE88" t="s">
        <v>3</v>
      </c>
      <c r="BF88" t="s">
        <v>3</v>
      </c>
      <c r="BG88" t="s">
        <v>3</v>
      </c>
      <c r="BH88">
        <v>0</v>
      </c>
      <c r="BI88">
        <v>1</v>
      </c>
      <c r="BJ88" t="s">
        <v>306</v>
      </c>
      <c r="BM88">
        <v>9001</v>
      </c>
      <c r="BN88">
        <v>0</v>
      </c>
      <c r="BO88" t="s">
        <v>303</v>
      </c>
      <c r="BP88">
        <v>1</v>
      </c>
      <c r="BQ88">
        <v>2</v>
      </c>
      <c r="BR88">
        <v>0</v>
      </c>
      <c r="BS88">
        <v>17.63</v>
      </c>
      <c r="BT88">
        <v>1</v>
      </c>
      <c r="BU88">
        <v>1</v>
      </c>
      <c r="BV88">
        <v>1</v>
      </c>
      <c r="BW88">
        <v>1</v>
      </c>
      <c r="BX88">
        <v>1</v>
      </c>
      <c r="BY88" t="s">
        <v>3</v>
      </c>
      <c r="BZ88">
        <v>90</v>
      </c>
      <c r="CA88">
        <v>85</v>
      </c>
      <c r="CE88">
        <v>0</v>
      </c>
      <c r="CF88">
        <v>0</v>
      </c>
      <c r="CG88">
        <v>0</v>
      </c>
      <c r="CM88">
        <v>0</v>
      </c>
      <c r="CN88" t="s">
        <v>3</v>
      </c>
      <c r="CO88">
        <v>0</v>
      </c>
      <c r="CP88">
        <f t="shared" si="112"/>
        <v>70.759999999999991</v>
      </c>
      <c r="CQ88">
        <f t="shared" si="113"/>
        <v>438.7</v>
      </c>
      <c r="CR88">
        <f t="shared" si="114"/>
        <v>678.4799999999999</v>
      </c>
      <c r="CS88">
        <f t="shared" si="115"/>
        <v>17.63</v>
      </c>
      <c r="CT88">
        <f t="shared" si="116"/>
        <v>7140.15</v>
      </c>
      <c r="CU88">
        <f t="shared" si="117"/>
        <v>0</v>
      </c>
      <c r="CV88">
        <f t="shared" si="118"/>
        <v>50.79</v>
      </c>
      <c r="CW88">
        <f t="shared" si="119"/>
        <v>0.12</v>
      </c>
      <c r="CX88">
        <f t="shared" si="120"/>
        <v>0</v>
      </c>
      <c r="CY88">
        <f t="shared" si="121"/>
        <v>55.205999999999996</v>
      </c>
      <c r="CZ88">
        <f t="shared" si="122"/>
        <v>52.138999999999996</v>
      </c>
      <c r="DC88" t="s">
        <v>3</v>
      </c>
      <c r="DD88" t="s">
        <v>3</v>
      </c>
      <c r="DE88" t="s">
        <v>3</v>
      </c>
      <c r="DF88" t="s">
        <v>3</v>
      </c>
      <c r="DG88" t="s">
        <v>3</v>
      </c>
      <c r="DH88" t="s">
        <v>3</v>
      </c>
      <c r="DI88" t="s">
        <v>3</v>
      </c>
      <c r="DJ88" t="s">
        <v>3</v>
      </c>
      <c r="DK88" t="s">
        <v>3</v>
      </c>
      <c r="DL88" t="s">
        <v>3</v>
      </c>
      <c r="DM88" t="s">
        <v>3</v>
      </c>
      <c r="DN88">
        <v>0</v>
      </c>
      <c r="DO88">
        <v>0</v>
      </c>
      <c r="DP88">
        <v>1</v>
      </c>
      <c r="DQ88">
        <v>1</v>
      </c>
      <c r="DU88">
        <v>1013</v>
      </c>
      <c r="DV88" t="s">
        <v>305</v>
      </c>
      <c r="DW88" t="s">
        <v>305</v>
      </c>
      <c r="DX88">
        <v>1</v>
      </c>
      <c r="EE88">
        <v>42165648</v>
      </c>
      <c r="EF88">
        <v>2</v>
      </c>
      <c r="EG88" t="s">
        <v>19</v>
      </c>
      <c r="EH88">
        <v>0</v>
      </c>
      <c r="EI88" t="s">
        <v>3</v>
      </c>
      <c r="EJ88">
        <v>1</v>
      </c>
      <c r="EK88">
        <v>9001</v>
      </c>
      <c r="EL88" t="s">
        <v>307</v>
      </c>
      <c r="EM88" t="s">
        <v>308</v>
      </c>
      <c r="EO88" t="s">
        <v>3</v>
      </c>
      <c r="EQ88">
        <v>131072</v>
      </c>
      <c r="ER88">
        <v>619.79</v>
      </c>
      <c r="ES88">
        <v>82.33</v>
      </c>
      <c r="ET88">
        <v>132.66</v>
      </c>
      <c r="EU88">
        <v>1.45</v>
      </c>
      <c r="EV88">
        <v>404.8</v>
      </c>
      <c r="EW88">
        <v>50.79</v>
      </c>
      <c r="EX88">
        <v>0.12</v>
      </c>
      <c r="EY88">
        <v>0</v>
      </c>
      <c r="FQ88">
        <v>0</v>
      </c>
      <c r="FR88">
        <f t="shared" si="123"/>
        <v>0</v>
      </c>
      <c r="FS88">
        <v>0</v>
      </c>
      <c r="FX88">
        <v>90</v>
      </c>
      <c r="FY88">
        <v>85</v>
      </c>
      <c r="GA88" t="s">
        <v>3</v>
      </c>
      <c r="GD88">
        <v>1</v>
      </c>
      <c r="GF88">
        <v>1603510966</v>
      </c>
      <c r="GG88">
        <v>2</v>
      </c>
      <c r="GH88">
        <v>1</v>
      </c>
      <c r="GI88">
        <v>2</v>
      </c>
      <c r="GJ88">
        <v>0</v>
      </c>
      <c r="GK88">
        <v>0</v>
      </c>
      <c r="GL88">
        <f t="shared" si="124"/>
        <v>0</v>
      </c>
      <c r="GM88">
        <f t="shared" si="125"/>
        <v>178.11</v>
      </c>
      <c r="GN88">
        <f t="shared" si="126"/>
        <v>178.11</v>
      </c>
      <c r="GO88">
        <f t="shared" si="127"/>
        <v>0</v>
      </c>
      <c r="GP88">
        <f t="shared" si="128"/>
        <v>0</v>
      </c>
      <c r="GR88">
        <v>0</v>
      </c>
      <c r="GS88">
        <v>3</v>
      </c>
      <c r="GT88">
        <v>0</v>
      </c>
      <c r="GU88" t="s">
        <v>3</v>
      </c>
      <c r="GV88">
        <f t="shared" si="129"/>
        <v>0</v>
      </c>
      <c r="GW88">
        <v>1</v>
      </c>
      <c r="GX88">
        <f t="shared" si="130"/>
        <v>0</v>
      </c>
      <c r="HA88">
        <v>0</v>
      </c>
      <c r="HB88">
        <v>0</v>
      </c>
      <c r="HC88">
        <f t="shared" si="131"/>
        <v>0</v>
      </c>
      <c r="IK88">
        <v>0</v>
      </c>
    </row>
    <row r="89" spans="1:245">
      <c r="A89">
        <v>18</v>
      </c>
      <c r="B89">
        <v>1</v>
      </c>
      <c r="C89">
        <v>233</v>
      </c>
      <c r="E89" t="s">
        <v>309</v>
      </c>
      <c r="F89" t="s">
        <v>310</v>
      </c>
      <c r="G89" t="s">
        <v>311</v>
      </c>
      <c r="H89" t="s">
        <v>278</v>
      </c>
      <c r="I89">
        <f>I88*J89</f>
        <v>8.5699999999999995E-3</v>
      </c>
      <c r="J89">
        <v>1</v>
      </c>
      <c r="O89">
        <f t="shared" si="94"/>
        <v>0</v>
      </c>
      <c r="P89">
        <f t="shared" si="95"/>
        <v>0</v>
      </c>
      <c r="Q89">
        <f t="shared" si="96"/>
        <v>0</v>
      </c>
      <c r="R89">
        <f t="shared" si="97"/>
        <v>0</v>
      </c>
      <c r="S89">
        <f t="shared" si="98"/>
        <v>0</v>
      </c>
      <c r="T89">
        <f t="shared" si="99"/>
        <v>0</v>
      </c>
      <c r="U89">
        <f t="shared" si="100"/>
        <v>0</v>
      </c>
      <c r="V89">
        <f t="shared" si="101"/>
        <v>0</v>
      </c>
      <c r="W89">
        <f t="shared" si="102"/>
        <v>0</v>
      </c>
      <c r="X89">
        <f t="shared" si="103"/>
        <v>0</v>
      </c>
      <c r="Y89">
        <f t="shared" si="104"/>
        <v>0</v>
      </c>
      <c r="AA89">
        <v>43686536</v>
      </c>
      <c r="AB89">
        <f t="shared" si="105"/>
        <v>0</v>
      </c>
      <c r="AC89">
        <f t="shared" si="106"/>
        <v>0</v>
      </c>
      <c r="AD89">
        <f t="shared" si="107"/>
        <v>0</v>
      </c>
      <c r="AE89">
        <f t="shared" si="108"/>
        <v>0</v>
      </c>
      <c r="AF89">
        <f t="shared" si="108"/>
        <v>0</v>
      </c>
      <c r="AG89">
        <f t="shared" si="109"/>
        <v>0</v>
      </c>
      <c r="AH89">
        <f t="shared" si="110"/>
        <v>0</v>
      </c>
      <c r="AI89">
        <f t="shared" si="110"/>
        <v>0</v>
      </c>
      <c r="AJ89">
        <f t="shared" si="111"/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90</v>
      </c>
      <c r="AU89">
        <v>85</v>
      </c>
      <c r="AV89">
        <v>1</v>
      </c>
      <c r="AW89">
        <v>1</v>
      </c>
      <c r="AZ89">
        <v>1</v>
      </c>
      <c r="BA89">
        <v>1</v>
      </c>
      <c r="BB89">
        <v>1</v>
      </c>
      <c r="BC89">
        <v>1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1</v>
      </c>
      <c r="BJ89" t="s">
        <v>312</v>
      </c>
      <c r="BM89">
        <v>9001</v>
      </c>
      <c r="BN89">
        <v>0</v>
      </c>
      <c r="BO89" t="s">
        <v>3</v>
      </c>
      <c r="BP89">
        <v>0</v>
      </c>
      <c r="BQ89">
        <v>2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90</v>
      </c>
      <c r="CA89">
        <v>85</v>
      </c>
      <c r="CE89">
        <v>0</v>
      </c>
      <c r="CF89">
        <v>0</v>
      </c>
      <c r="CG89">
        <v>0</v>
      </c>
      <c r="CM89">
        <v>0</v>
      </c>
      <c r="CN89" t="s">
        <v>3</v>
      </c>
      <c r="CO89">
        <v>0</v>
      </c>
      <c r="CP89">
        <f t="shared" si="112"/>
        <v>0</v>
      </c>
      <c r="CQ89">
        <f t="shared" si="113"/>
        <v>0</v>
      </c>
      <c r="CR89">
        <f t="shared" si="114"/>
        <v>0</v>
      </c>
      <c r="CS89">
        <f t="shared" si="115"/>
        <v>0</v>
      </c>
      <c r="CT89">
        <f t="shared" si="116"/>
        <v>0</v>
      </c>
      <c r="CU89">
        <f t="shared" si="117"/>
        <v>0</v>
      </c>
      <c r="CV89">
        <f t="shared" si="118"/>
        <v>0</v>
      </c>
      <c r="CW89">
        <f t="shared" si="119"/>
        <v>0</v>
      </c>
      <c r="CX89">
        <f t="shared" si="120"/>
        <v>0</v>
      </c>
      <c r="CY89">
        <f t="shared" si="121"/>
        <v>0</v>
      </c>
      <c r="CZ89">
        <f t="shared" si="122"/>
        <v>0</v>
      </c>
      <c r="DC89" t="s">
        <v>3</v>
      </c>
      <c r="DD89" t="s">
        <v>3</v>
      </c>
      <c r="DE89" t="s">
        <v>3</v>
      </c>
      <c r="DF89" t="s">
        <v>3</v>
      </c>
      <c r="DG89" t="s">
        <v>3</v>
      </c>
      <c r="DH89" t="s">
        <v>3</v>
      </c>
      <c r="DI89" t="s">
        <v>3</v>
      </c>
      <c r="DJ89" t="s">
        <v>3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1009</v>
      </c>
      <c r="DV89" t="s">
        <v>278</v>
      </c>
      <c r="DW89" t="s">
        <v>278</v>
      </c>
      <c r="DX89">
        <v>1000</v>
      </c>
      <c r="EE89">
        <v>42165648</v>
      </c>
      <c r="EF89">
        <v>2</v>
      </c>
      <c r="EG89" t="s">
        <v>19</v>
      </c>
      <c r="EH89">
        <v>0</v>
      </c>
      <c r="EI89" t="s">
        <v>3</v>
      </c>
      <c r="EJ89">
        <v>1</v>
      </c>
      <c r="EK89">
        <v>9001</v>
      </c>
      <c r="EL89" t="s">
        <v>307</v>
      </c>
      <c r="EM89" t="s">
        <v>308</v>
      </c>
      <c r="EO89" t="s">
        <v>3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FQ89">
        <v>0</v>
      </c>
      <c r="FR89">
        <f t="shared" si="123"/>
        <v>0</v>
      </c>
      <c r="FS89">
        <v>0</v>
      </c>
      <c r="FX89">
        <v>90</v>
      </c>
      <c r="FY89">
        <v>85</v>
      </c>
      <c r="GA89" t="s">
        <v>3</v>
      </c>
      <c r="GD89">
        <v>1</v>
      </c>
      <c r="GF89">
        <v>-494558740</v>
      </c>
      <c r="GG89">
        <v>2</v>
      </c>
      <c r="GH89">
        <v>1</v>
      </c>
      <c r="GI89">
        <v>-2</v>
      </c>
      <c r="GJ89">
        <v>0</v>
      </c>
      <c r="GK89">
        <v>0</v>
      </c>
      <c r="GL89">
        <f t="shared" si="124"/>
        <v>0</v>
      </c>
      <c r="GM89">
        <f t="shared" si="125"/>
        <v>0</v>
      </c>
      <c r="GN89">
        <f t="shared" si="126"/>
        <v>0</v>
      </c>
      <c r="GO89">
        <f t="shared" si="127"/>
        <v>0</v>
      </c>
      <c r="GP89">
        <f t="shared" si="128"/>
        <v>0</v>
      </c>
      <c r="GR89">
        <v>0</v>
      </c>
      <c r="GS89">
        <v>0</v>
      </c>
      <c r="GT89">
        <v>0</v>
      </c>
      <c r="GU89" t="s">
        <v>3</v>
      </c>
      <c r="GV89">
        <f t="shared" si="129"/>
        <v>0</v>
      </c>
      <c r="GW89">
        <v>1</v>
      </c>
      <c r="GX89">
        <f t="shared" si="130"/>
        <v>0</v>
      </c>
      <c r="HA89">
        <v>0</v>
      </c>
      <c r="HB89">
        <v>0</v>
      </c>
      <c r="HC89">
        <f t="shared" si="131"/>
        <v>0</v>
      </c>
      <c r="IK89">
        <v>0</v>
      </c>
    </row>
    <row r="90" spans="1:245">
      <c r="A90">
        <v>17</v>
      </c>
      <c r="B90">
        <v>1</v>
      </c>
      <c r="E90" t="s">
        <v>313</v>
      </c>
      <c r="F90" t="s">
        <v>314</v>
      </c>
      <c r="G90" t="s">
        <v>315</v>
      </c>
      <c r="H90" t="s">
        <v>278</v>
      </c>
      <c r="I90">
        <v>8.5699999999999995E-3</v>
      </c>
      <c r="J90">
        <v>0</v>
      </c>
      <c r="O90">
        <f t="shared" si="94"/>
        <v>420.34</v>
      </c>
      <c r="P90">
        <f t="shared" si="95"/>
        <v>420.34</v>
      </c>
      <c r="Q90">
        <f t="shared" si="96"/>
        <v>0</v>
      </c>
      <c r="R90">
        <f t="shared" si="97"/>
        <v>0</v>
      </c>
      <c r="S90">
        <f t="shared" si="98"/>
        <v>0</v>
      </c>
      <c r="T90">
        <f t="shared" si="99"/>
        <v>0</v>
      </c>
      <c r="U90">
        <f t="shared" si="100"/>
        <v>0</v>
      </c>
      <c r="V90">
        <f t="shared" si="101"/>
        <v>0</v>
      </c>
      <c r="W90">
        <f t="shared" si="102"/>
        <v>0</v>
      </c>
      <c r="X90">
        <f t="shared" si="103"/>
        <v>0</v>
      </c>
      <c r="Y90">
        <f t="shared" si="104"/>
        <v>0</v>
      </c>
      <c r="AA90">
        <v>43686536</v>
      </c>
      <c r="AB90">
        <f t="shared" si="105"/>
        <v>10197</v>
      </c>
      <c r="AC90">
        <f t="shared" si="106"/>
        <v>10197</v>
      </c>
      <c r="AD90">
        <f t="shared" si="107"/>
        <v>0</v>
      </c>
      <c r="AE90">
        <f t="shared" si="108"/>
        <v>0</v>
      </c>
      <c r="AF90">
        <f t="shared" si="108"/>
        <v>0</v>
      </c>
      <c r="AG90">
        <f t="shared" si="109"/>
        <v>0</v>
      </c>
      <c r="AH90">
        <f t="shared" si="110"/>
        <v>0</v>
      </c>
      <c r="AI90">
        <f t="shared" si="110"/>
        <v>0</v>
      </c>
      <c r="AJ90">
        <f t="shared" si="111"/>
        <v>0</v>
      </c>
      <c r="AK90">
        <v>10196.700000000001</v>
      </c>
      <c r="AL90">
        <v>10196.700000000001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1</v>
      </c>
      <c r="AW90">
        <v>1</v>
      </c>
      <c r="AZ90">
        <v>1</v>
      </c>
      <c r="BA90">
        <v>1</v>
      </c>
      <c r="BB90">
        <v>1</v>
      </c>
      <c r="BC90">
        <v>4.8099999999999996</v>
      </c>
      <c r="BD90" t="s">
        <v>3</v>
      </c>
      <c r="BE90" t="s">
        <v>3</v>
      </c>
      <c r="BF90" t="s">
        <v>3</v>
      </c>
      <c r="BG90" t="s">
        <v>3</v>
      </c>
      <c r="BH90">
        <v>3</v>
      </c>
      <c r="BI90">
        <v>1</v>
      </c>
      <c r="BJ90" t="s">
        <v>316</v>
      </c>
      <c r="BM90">
        <v>500001</v>
      </c>
      <c r="BN90">
        <v>0</v>
      </c>
      <c r="BO90" t="s">
        <v>314</v>
      </c>
      <c r="BP90">
        <v>1</v>
      </c>
      <c r="BQ90">
        <v>8</v>
      </c>
      <c r="BR90">
        <v>0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 t="s">
        <v>3</v>
      </c>
      <c r="BZ90">
        <v>0</v>
      </c>
      <c r="CA90">
        <v>0</v>
      </c>
      <c r="CE90">
        <v>0</v>
      </c>
      <c r="CF90">
        <v>0</v>
      </c>
      <c r="CG90">
        <v>0</v>
      </c>
      <c r="CM90">
        <v>0</v>
      </c>
      <c r="CN90" t="s">
        <v>3</v>
      </c>
      <c r="CO90">
        <v>0</v>
      </c>
      <c r="CP90">
        <f t="shared" si="112"/>
        <v>420.34</v>
      </c>
      <c r="CQ90">
        <f t="shared" si="113"/>
        <v>49047.569999999992</v>
      </c>
      <c r="CR90">
        <f t="shared" si="114"/>
        <v>0</v>
      </c>
      <c r="CS90">
        <f t="shared" si="115"/>
        <v>0</v>
      </c>
      <c r="CT90">
        <f t="shared" si="116"/>
        <v>0</v>
      </c>
      <c r="CU90">
        <f t="shared" si="117"/>
        <v>0</v>
      </c>
      <c r="CV90">
        <f t="shared" si="118"/>
        <v>0</v>
      </c>
      <c r="CW90">
        <f t="shared" si="119"/>
        <v>0</v>
      </c>
      <c r="CX90">
        <f t="shared" si="120"/>
        <v>0</v>
      </c>
      <c r="CY90">
        <f t="shared" si="121"/>
        <v>0</v>
      </c>
      <c r="CZ90">
        <f t="shared" si="122"/>
        <v>0</v>
      </c>
      <c r="DC90" t="s">
        <v>3</v>
      </c>
      <c r="DD90" t="s">
        <v>3</v>
      </c>
      <c r="DE90" t="s">
        <v>3</v>
      </c>
      <c r="DF90" t="s">
        <v>3</v>
      </c>
      <c r="DG90" t="s">
        <v>3</v>
      </c>
      <c r="DH90" t="s">
        <v>3</v>
      </c>
      <c r="DI90" t="s">
        <v>3</v>
      </c>
      <c r="DJ90" t="s">
        <v>3</v>
      </c>
      <c r="DK90" t="s">
        <v>3</v>
      </c>
      <c r="DL90" t="s">
        <v>3</v>
      </c>
      <c r="DM90" t="s">
        <v>3</v>
      </c>
      <c r="DN90">
        <v>0</v>
      </c>
      <c r="DO90">
        <v>0</v>
      </c>
      <c r="DP90">
        <v>1</v>
      </c>
      <c r="DQ90">
        <v>1</v>
      </c>
      <c r="DU90">
        <v>1009</v>
      </c>
      <c r="DV90" t="s">
        <v>278</v>
      </c>
      <c r="DW90" t="s">
        <v>278</v>
      </c>
      <c r="DX90">
        <v>1000</v>
      </c>
      <c r="EE90">
        <v>42165582</v>
      </c>
      <c r="EF90">
        <v>8</v>
      </c>
      <c r="EG90" t="s">
        <v>50</v>
      </c>
      <c r="EH90">
        <v>0</v>
      </c>
      <c r="EI90" t="s">
        <v>3</v>
      </c>
      <c r="EJ90">
        <v>1</v>
      </c>
      <c r="EK90">
        <v>500001</v>
      </c>
      <c r="EL90" t="s">
        <v>51</v>
      </c>
      <c r="EM90" t="s">
        <v>52</v>
      </c>
      <c r="EO90" t="s">
        <v>3</v>
      </c>
      <c r="EQ90">
        <v>131072</v>
      </c>
      <c r="ER90">
        <v>10196.700000000001</v>
      </c>
      <c r="ES90">
        <v>10196.700000000001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FQ90">
        <v>0</v>
      </c>
      <c r="FR90">
        <f t="shared" si="123"/>
        <v>0</v>
      </c>
      <c r="FS90">
        <v>0</v>
      </c>
      <c r="FX90">
        <v>0</v>
      </c>
      <c r="FY90">
        <v>0</v>
      </c>
      <c r="GA90" t="s">
        <v>3</v>
      </c>
      <c r="GD90">
        <v>1</v>
      </c>
      <c r="GF90">
        <v>-1647939994</v>
      </c>
      <c r="GG90">
        <v>2</v>
      </c>
      <c r="GH90">
        <v>1</v>
      </c>
      <c r="GI90">
        <v>2</v>
      </c>
      <c r="GJ90">
        <v>0</v>
      </c>
      <c r="GK90">
        <v>0</v>
      </c>
      <c r="GL90">
        <f t="shared" si="124"/>
        <v>0</v>
      </c>
      <c r="GM90">
        <f t="shared" si="125"/>
        <v>420.34</v>
      </c>
      <c r="GN90">
        <f t="shared" si="126"/>
        <v>420.34</v>
      </c>
      <c r="GO90">
        <f t="shared" si="127"/>
        <v>0</v>
      </c>
      <c r="GP90">
        <f t="shared" si="128"/>
        <v>0</v>
      </c>
      <c r="GR90">
        <v>0</v>
      </c>
      <c r="GS90">
        <v>3</v>
      </c>
      <c r="GT90">
        <v>0</v>
      </c>
      <c r="GU90" t="s">
        <v>3</v>
      </c>
      <c r="GV90">
        <f t="shared" si="129"/>
        <v>0</v>
      </c>
      <c r="GW90">
        <v>1</v>
      </c>
      <c r="GX90">
        <f t="shared" si="130"/>
        <v>0</v>
      </c>
      <c r="HA90">
        <v>0</v>
      </c>
      <c r="HB90">
        <v>0</v>
      </c>
      <c r="HC90">
        <f t="shared" si="131"/>
        <v>0</v>
      </c>
      <c r="IK90">
        <v>0</v>
      </c>
    </row>
    <row r="91" spans="1:245">
      <c r="A91">
        <v>17</v>
      </c>
      <c r="B91">
        <v>1</v>
      </c>
      <c r="C91">
        <f>ROW(SmtRes!A240)</f>
        <v>240</v>
      </c>
      <c r="D91">
        <f>ROW(EtalonRes!A247)</f>
        <v>247</v>
      </c>
      <c r="E91" t="s">
        <v>317</v>
      </c>
      <c r="F91" t="s">
        <v>318</v>
      </c>
      <c r="G91" t="s">
        <v>319</v>
      </c>
      <c r="H91" t="s">
        <v>320</v>
      </c>
      <c r="I91">
        <v>5.7999999999999996E-3</v>
      </c>
      <c r="J91">
        <v>0</v>
      </c>
      <c r="O91">
        <f t="shared" si="94"/>
        <v>101.16</v>
      </c>
      <c r="P91">
        <f t="shared" si="95"/>
        <v>22.2</v>
      </c>
      <c r="Q91">
        <f t="shared" si="96"/>
        <v>1.35</v>
      </c>
      <c r="R91">
        <f t="shared" si="97"/>
        <v>0</v>
      </c>
      <c r="S91">
        <f t="shared" si="98"/>
        <v>77.61</v>
      </c>
      <c r="T91">
        <f t="shared" si="99"/>
        <v>0</v>
      </c>
      <c r="U91">
        <f t="shared" si="100"/>
        <v>0.48952000000000001</v>
      </c>
      <c r="V91">
        <f t="shared" si="101"/>
        <v>0</v>
      </c>
      <c r="W91">
        <f t="shared" si="102"/>
        <v>0</v>
      </c>
      <c r="X91">
        <f t="shared" si="103"/>
        <v>100.89</v>
      </c>
      <c r="Y91">
        <f t="shared" si="104"/>
        <v>69.069999999999993</v>
      </c>
      <c r="AA91">
        <v>43686536</v>
      </c>
      <c r="AB91">
        <f t="shared" si="105"/>
        <v>1716</v>
      </c>
      <c r="AC91">
        <f t="shared" si="106"/>
        <v>920</v>
      </c>
      <c r="AD91">
        <f t="shared" si="107"/>
        <v>37</v>
      </c>
      <c r="AE91">
        <f t="shared" si="108"/>
        <v>0</v>
      </c>
      <c r="AF91">
        <f t="shared" si="108"/>
        <v>759</v>
      </c>
      <c r="AG91">
        <f t="shared" si="109"/>
        <v>0</v>
      </c>
      <c r="AH91">
        <f t="shared" si="110"/>
        <v>84.4</v>
      </c>
      <c r="AI91">
        <f t="shared" si="110"/>
        <v>0</v>
      </c>
      <c r="AJ91">
        <f t="shared" si="111"/>
        <v>0</v>
      </c>
      <c r="AK91">
        <v>1715.53</v>
      </c>
      <c r="AL91">
        <v>919.79</v>
      </c>
      <c r="AM91">
        <v>36.979999999999997</v>
      </c>
      <c r="AN91">
        <v>0</v>
      </c>
      <c r="AO91">
        <v>758.76</v>
      </c>
      <c r="AP91">
        <v>0</v>
      </c>
      <c r="AQ91">
        <v>84.4</v>
      </c>
      <c r="AR91">
        <v>0</v>
      </c>
      <c r="AS91">
        <v>0</v>
      </c>
      <c r="AT91">
        <v>130</v>
      </c>
      <c r="AU91">
        <v>89</v>
      </c>
      <c r="AV91">
        <v>1</v>
      </c>
      <c r="AW91">
        <v>1</v>
      </c>
      <c r="AZ91">
        <v>1</v>
      </c>
      <c r="BA91">
        <v>17.63</v>
      </c>
      <c r="BB91">
        <v>6.31</v>
      </c>
      <c r="BC91">
        <v>4.16</v>
      </c>
      <c r="BD91" t="s">
        <v>3</v>
      </c>
      <c r="BE91" t="s">
        <v>3</v>
      </c>
      <c r="BF91" t="s">
        <v>3</v>
      </c>
      <c r="BG91" t="s">
        <v>3</v>
      </c>
      <c r="BH91">
        <v>0</v>
      </c>
      <c r="BI91">
        <v>1</v>
      </c>
      <c r="BJ91" t="s">
        <v>321</v>
      </c>
      <c r="BM91">
        <v>22001</v>
      </c>
      <c r="BN91">
        <v>0</v>
      </c>
      <c r="BO91" t="s">
        <v>318</v>
      </c>
      <c r="BP91">
        <v>1</v>
      </c>
      <c r="BQ91">
        <v>2</v>
      </c>
      <c r="BR91">
        <v>0</v>
      </c>
      <c r="BS91">
        <v>17.63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130</v>
      </c>
      <c r="CA91">
        <v>89</v>
      </c>
      <c r="CE91">
        <v>0</v>
      </c>
      <c r="CF91">
        <v>0</v>
      </c>
      <c r="CG91">
        <v>0</v>
      </c>
      <c r="CM91">
        <v>0</v>
      </c>
      <c r="CN91" t="s">
        <v>3</v>
      </c>
      <c r="CO91">
        <v>0</v>
      </c>
      <c r="CP91">
        <f t="shared" si="112"/>
        <v>101.16</v>
      </c>
      <c r="CQ91">
        <f t="shared" si="113"/>
        <v>3827.2000000000003</v>
      </c>
      <c r="CR91">
        <f t="shared" si="114"/>
        <v>233.47</v>
      </c>
      <c r="CS91">
        <f t="shared" si="115"/>
        <v>0</v>
      </c>
      <c r="CT91">
        <f t="shared" si="116"/>
        <v>13381.17</v>
      </c>
      <c r="CU91">
        <f t="shared" si="117"/>
        <v>0</v>
      </c>
      <c r="CV91">
        <f t="shared" si="118"/>
        <v>84.4</v>
      </c>
      <c r="CW91">
        <f t="shared" si="119"/>
        <v>0</v>
      </c>
      <c r="CX91">
        <f t="shared" si="120"/>
        <v>0</v>
      </c>
      <c r="CY91">
        <f t="shared" si="121"/>
        <v>100.89299999999999</v>
      </c>
      <c r="CZ91">
        <f t="shared" si="122"/>
        <v>69.072900000000004</v>
      </c>
      <c r="DC91" t="s">
        <v>3</v>
      </c>
      <c r="DD91" t="s">
        <v>3</v>
      </c>
      <c r="DE91" t="s">
        <v>3</v>
      </c>
      <c r="DF91" t="s">
        <v>3</v>
      </c>
      <c r="DG91" t="s">
        <v>3</v>
      </c>
      <c r="DH91" t="s">
        <v>3</v>
      </c>
      <c r="DI91" t="s">
        <v>3</v>
      </c>
      <c r="DJ91" t="s">
        <v>3</v>
      </c>
      <c r="DK91" t="s">
        <v>3</v>
      </c>
      <c r="DL91" t="s">
        <v>3</v>
      </c>
      <c r="DM91" t="s">
        <v>3</v>
      </c>
      <c r="DN91">
        <v>0</v>
      </c>
      <c r="DO91">
        <v>0</v>
      </c>
      <c r="DP91">
        <v>1</v>
      </c>
      <c r="DQ91">
        <v>1</v>
      </c>
      <c r="DU91">
        <v>1013</v>
      </c>
      <c r="DV91" t="s">
        <v>320</v>
      </c>
      <c r="DW91" t="s">
        <v>320</v>
      </c>
      <c r="DX91">
        <v>1</v>
      </c>
      <c r="EE91">
        <v>42165682</v>
      </c>
      <c r="EF91">
        <v>2</v>
      </c>
      <c r="EG91" t="s">
        <v>19</v>
      </c>
      <c r="EH91">
        <v>0</v>
      </c>
      <c r="EI91" t="s">
        <v>3</v>
      </c>
      <c r="EJ91">
        <v>1</v>
      </c>
      <c r="EK91">
        <v>22001</v>
      </c>
      <c r="EL91" t="s">
        <v>300</v>
      </c>
      <c r="EM91" t="s">
        <v>301</v>
      </c>
      <c r="EO91" t="s">
        <v>3</v>
      </c>
      <c r="EQ91">
        <v>131072</v>
      </c>
      <c r="ER91">
        <v>1715.53</v>
      </c>
      <c r="ES91">
        <v>919.79</v>
      </c>
      <c r="ET91">
        <v>36.979999999999997</v>
      </c>
      <c r="EU91">
        <v>0</v>
      </c>
      <c r="EV91">
        <v>758.76</v>
      </c>
      <c r="EW91">
        <v>84.4</v>
      </c>
      <c r="EX91">
        <v>0</v>
      </c>
      <c r="EY91">
        <v>0</v>
      </c>
      <c r="FQ91">
        <v>0</v>
      </c>
      <c r="FR91">
        <f t="shared" si="123"/>
        <v>0</v>
      </c>
      <c r="FS91">
        <v>0</v>
      </c>
      <c r="FX91">
        <v>130</v>
      </c>
      <c r="FY91">
        <v>89</v>
      </c>
      <c r="GA91" t="s">
        <v>3</v>
      </c>
      <c r="GD91">
        <v>1</v>
      </c>
      <c r="GF91">
        <v>-1394206665</v>
      </c>
      <c r="GG91">
        <v>2</v>
      </c>
      <c r="GH91">
        <v>1</v>
      </c>
      <c r="GI91">
        <v>2</v>
      </c>
      <c r="GJ91">
        <v>0</v>
      </c>
      <c r="GK91">
        <v>0</v>
      </c>
      <c r="GL91">
        <f t="shared" si="124"/>
        <v>0</v>
      </c>
      <c r="GM91">
        <f t="shared" si="125"/>
        <v>271.12</v>
      </c>
      <c r="GN91">
        <f t="shared" si="126"/>
        <v>271.12</v>
      </c>
      <c r="GO91">
        <f t="shared" si="127"/>
        <v>0</v>
      </c>
      <c r="GP91">
        <f t="shared" si="128"/>
        <v>0</v>
      </c>
      <c r="GR91">
        <v>0</v>
      </c>
      <c r="GS91">
        <v>3</v>
      </c>
      <c r="GT91">
        <v>0</v>
      </c>
      <c r="GU91" t="s">
        <v>3</v>
      </c>
      <c r="GV91">
        <f t="shared" si="129"/>
        <v>0</v>
      </c>
      <c r="GW91">
        <v>1</v>
      </c>
      <c r="GX91">
        <f t="shared" si="130"/>
        <v>0</v>
      </c>
      <c r="HA91">
        <v>0</v>
      </c>
      <c r="HB91">
        <v>0</v>
      </c>
      <c r="HC91">
        <f t="shared" si="131"/>
        <v>0</v>
      </c>
      <c r="IK91">
        <v>0</v>
      </c>
    </row>
    <row r="92" spans="1:245">
      <c r="A92">
        <v>17</v>
      </c>
      <c r="B92">
        <v>1</v>
      </c>
      <c r="C92">
        <f>ROW(SmtRes!A249)</f>
        <v>249</v>
      </c>
      <c r="D92">
        <f>ROW(EtalonRes!A256)</f>
        <v>256</v>
      </c>
      <c r="E92" t="s">
        <v>322</v>
      </c>
      <c r="F92" t="s">
        <v>323</v>
      </c>
      <c r="G92" t="s">
        <v>324</v>
      </c>
      <c r="H92" t="s">
        <v>325</v>
      </c>
      <c r="I92">
        <v>1</v>
      </c>
      <c r="J92">
        <v>0</v>
      </c>
      <c r="O92">
        <f t="shared" si="94"/>
        <v>312.39999999999998</v>
      </c>
      <c r="P92">
        <f t="shared" si="95"/>
        <v>150.1</v>
      </c>
      <c r="Q92">
        <f t="shared" si="96"/>
        <v>56.52</v>
      </c>
      <c r="R92">
        <f t="shared" si="97"/>
        <v>0</v>
      </c>
      <c r="S92">
        <f t="shared" si="98"/>
        <v>105.78</v>
      </c>
      <c r="T92">
        <f t="shared" si="99"/>
        <v>0</v>
      </c>
      <c r="U92">
        <f t="shared" si="100"/>
        <v>0.72250000000000003</v>
      </c>
      <c r="V92">
        <f t="shared" si="101"/>
        <v>0</v>
      </c>
      <c r="W92">
        <f t="shared" si="102"/>
        <v>0</v>
      </c>
      <c r="X92">
        <f t="shared" si="103"/>
        <v>137.51</v>
      </c>
      <c r="Y92">
        <f t="shared" si="104"/>
        <v>94.14</v>
      </c>
      <c r="AA92">
        <v>43686536</v>
      </c>
      <c r="AB92">
        <f t="shared" si="105"/>
        <v>56</v>
      </c>
      <c r="AC92">
        <f>ROUND(((ES92*0.25)),0)</f>
        <v>38</v>
      </c>
      <c r="AD92">
        <f>ROUND(((((ET92*0.25))-((EU92*0.25)))+AE92),0)</f>
        <v>12</v>
      </c>
      <c r="AE92">
        <f>ROUND(((EU92*0.25)),0)</f>
        <v>0</v>
      </c>
      <c r="AF92">
        <f>ROUND(((EV92*0.25)),0)</f>
        <v>6</v>
      </c>
      <c r="AG92">
        <f t="shared" si="109"/>
        <v>0</v>
      </c>
      <c r="AH92">
        <f>((EW92*0.25))</f>
        <v>0.72250000000000003</v>
      </c>
      <c r="AI92">
        <f>((EX92*0.25))</f>
        <v>0</v>
      </c>
      <c r="AJ92">
        <f t="shared" si="111"/>
        <v>0</v>
      </c>
      <c r="AK92">
        <v>224.42</v>
      </c>
      <c r="AL92">
        <v>151.72</v>
      </c>
      <c r="AM92">
        <v>48.48</v>
      </c>
      <c r="AN92">
        <v>0</v>
      </c>
      <c r="AO92">
        <v>24.22</v>
      </c>
      <c r="AP92">
        <v>0</v>
      </c>
      <c r="AQ92">
        <v>2.89</v>
      </c>
      <c r="AR92">
        <v>0</v>
      </c>
      <c r="AS92">
        <v>0</v>
      </c>
      <c r="AT92">
        <v>130</v>
      </c>
      <c r="AU92">
        <v>89</v>
      </c>
      <c r="AV92">
        <v>1</v>
      </c>
      <c r="AW92">
        <v>1</v>
      </c>
      <c r="AZ92">
        <v>1</v>
      </c>
      <c r="BA92">
        <v>17.63</v>
      </c>
      <c r="BB92">
        <v>4.71</v>
      </c>
      <c r="BC92">
        <v>3.95</v>
      </c>
      <c r="BD92" t="s">
        <v>3</v>
      </c>
      <c r="BE92" t="s">
        <v>3</v>
      </c>
      <c r="BF92" t="s">
        <v>3</v>
      </c>
      <c r="BG92" t="s">
        <v>3</v>
      </c>
      <c r="BH92">
        <v>0</v>
      </c>
      <c r="BI92">
        <v>1</v>
      </c>
      <c r="BJ92" t="s">
        <v>326</v>
      </c>
      <c r="BM92">
        <v>22001</v>
      </c>
      <c r="BN92">
        <v>0</v>
      </c>
      <c r="BO92" t="s">
        <v>323</v>
      </c>
      <c r="BP92">
        <v>1</v>
      </c>
      <c r="BQ92">
        <v>2</v>
      </c>
      <c r="BR92">
        <v>0</v>
      </c>
      <c r="BS92">
        <v>17.63</v>
      </c>
      <c r="BT92">
        <v>1</v>
      </c>
      <c r="BU92">
        <v>1</v>
      </c>
      <c r="BV92">
        <v>1</v>
      </c>
      <c r="BW92">
        <v>1</v>
      </c>
      <c r="BX92">
        <v>1</v>
      </c>
      <c r="BY92" t="s">
        <v>3</v>
      </c>
      <c r="BZ92">
        <v>130</v>
      </c>
      <c r="CA92">
        <v>89</v>
      </c>
      <c r="CE92">
        <v>0</v>
      </c>
      <c r="CF92">
        <v>0</v>
      </c>
      <c r="CG92">
        <v>0</v>
      </c>
      <c r="CM92">
        <v>0</v>
      </c>
      <c r="CN92" t="s">
        <v>3</v>
      </c>
      <c r="CO92">
        <v>0</v>
      </c>
      <c r="CP92">
        <f t="shared" si="112"/>
        <v>312.39999999999998</v>
      </c>
      <c r="CQ92">
        <f t="shared" si="113"/>
        <v>150.1</v>
      </c>
      <c r="CR92">
        <f t="shared" si="114"/>
        <v>56.519999999999996</v>
      </c>
      <c r="CS92">
        <f t="shared" si="115"/>
        <v>0</v>
      </c>
      <c r="CT92">
        <f t="shared" si="116"/>
        <v>105.78</v>
      </c>
      <c r="CU92">
        <f t="shared" si="117"/>
        <v>0</v>
      </c>
      <c r="CV92">
        <f t="shared" si="118"/>
        <v>0.72250000000000003</v>
      </c>
      <c r="CW92">
        <f t="shared" si="119"/>
        <v>0</v>
      </c>
      <c r="CX92">
        <f t="shared" si="120"/>
        <v>0</v>
      </c>
      <c r="CY92">
        <f t="shared" si="121"/>
        <v>137.51400000000001</v>
      </c>
      <c r="CZ92">
        <f t="shared" si="122"/>
        <v>94.144199999999998</v>
      </c>
      <c r="DC92" t="s">
        <v>3</v>
      </c>
      <c r="DD92" t="s">
        <v>327</v>
      </c>
      <c r="DE92" t="s">
        <v>327</v>
      </c>
      <c r="DF92" t="s">
        <v>327</v>
      </c>
      <c r="DG92" t="s">
        <v>327</v>
      </c>
      <c r="DH92" t="s">
        <v>3</v>
      </c>
      <c r="DI92" t="s">
        <v>327</v>
      </c>
      <c r="DJ92" t="s">
        <v>327</v>
      </c>
      <c r="DK92" t="s">
        <v>3</v>
      </c>
      <c r="DL92" t="s">
        <v>3</v>
      </c>
      <c r="DM92" t="s">
        <v>3</v>
      </c>
      <c r="DN92">
        <v>0</v>
      </c>
      <c r="DO92">
        <v>0</v>
      </c>
      <c r="DP92">
        <v>1</v>
      </c>
      <c r="DQ92">
        <v>1</v>
      </c>
      <c r="DU92">
        <v>1013</v>
      </c>
      <c r="DV92" t="s">
        <v>325</v>
      </c>
      <c r="DW92" t="s">
        <v>325</v>
      </c>
      <c r="DX92">
        <v>1</v>
      </c>
      <c r="EE92">
        <v>42165682</v>
      </c>
      <c r="EF92">
        <v>2</v>
      </c>
      <c r="EG92" t="s">
        <v>19</v>
      </c>
      <c r="EH92">
        <v>0</v>
      </c>
      <c r="EI92" t="s">
        <v>3</v>
      </c>
      <c r="EJ92">
        <v>1</v>
      </c>
      <c r="EK92">
        <v>22001</v>
      </c>
      <c r="EL92" t="s">
        <v>300</v>
      </c>
      <c r="EM92" t="s">
        <v>301</v>
      </c>
      <c r="EO92" t="s">
        <v>3</v>
      </c>
      <c r="EQ92">
        <v>131072</v>
      </c>
      <c r="ER92">
        <v>224.42</v>
      </c>
      <c r="ES92">
        <v>151.72</v>
      </c>
      <c r="ET92">
        <v>48.48</v>
      </c>
      <c r="EU92">
        <v>0</v>
      </c>
      <c r="EV92">
        <v>24.22</v>
      </c>
      <c r="EW92">
        <v>2.89</v>
      </c>
      <c r="EX92">
        <v>0</v>
      </c>
      <c r="EY92">
        <v>0</v>
      </c>
      <c r="FQ92">
        <v>0</v>
      </c>
      <c r="FR92">
        <f t="shared" si="123"/>
        <v>0</v>
      </c>
      <c r="FS92">
        <v>0</v>
      </c>
      <c r="FX92">
        <v>130</v>
      </c>
      <c r="FY92">
        <v>89</v>
      </c>
      <c r="GA92" t="s">
        <v>3</v>
      </c>
      <c r="GD92">
        <v>1</v>
      </c>
      <c r="GF92">
        <v>-106991851</v>
      </c>
      <c r="GG92">
        <v>2</v>
      </c>
      <c r="GH92">
        <v>1</v>
      </c>
      <c r="GI92">
        <v>2</v>
      </c>
      <c r="GJ92">
        <v>0</v>
      </c>
      <c r="GK92">
        <v>0</v>
      </c>
      <c r="GL92">
        <f t="shared" si="124"/>
        <v>0</v>
      </c>
      <c r="GM92">
        <f t="shared" si="125"/>
        <v>544.04999999999995</v>
      </c>
      <c r="GN92">
        <f t="shared" si="126"/>
        <v>544.04999999999995</v>
      </c>
      <c r="GO92">
        <f t="shared" si="127"/>
        <v>0</v>
      </c>
      <c r="GP92">
        <f t="shared" si="128"/>
        <v>0</v>
      </c>
      <c r="GR92">
        <v>0</v>
      </c>
      <c r="GS92">
        <v>3</v>
      </c>
      <c r="GT92">
        <v>0</v>
      </c>
      <c r="GU92" t="s">
        <v>3</v>
      </c>
      <c r="GV92">
        <f t="shared" si="129"/>
        <v>0</v>
      </c>
      <c r="GW92">
        <v>1</v>
      </c>
      <c r="GX92">
        <f t="shared" si="130"/>
        <v>0</v>
      </c>
      <c r="HA92">
        <v>0</v>
      </c>
      <c r="HB92">
        <v>0</v>
      </c>
      <c r="HC92">
        <f t="shared" si="131"/>
        <v>0</v>
      </c>
      <c r="IK92">
        <v>0</v>
      </c>
    </row>
    <row r="93" spans="1:245">
      <c r="A93">
        <v>18</v>
      </c>
      <c r="B93">
        <v>1</v>
      </c>
      <c r="C93">
        <v>247</v>
      </c>
      <c r="E93" t="s">
        <v>328</v>
      </c>
      <c r="F93" t="s">
        <v>329</v>
      </c>
      <c r="G93" t="s">
        <v>330</v>
      </c>
      <c r="H93" t="s">
        <v>278</v>
      </c>
      <c r="I93">
        <f>I92*J93</f>
        <v>0</v>
      </c>
      <c r="J93">
        <v>0</v>
      </c>
      <c r="O93">
        <f t="shared" si="94"/>
        <v>0</v>
      </c>
      <c r="P93">
        <f t="shared" si="95"/>
        <v>0</v>
      </c>
      <c r="Q93">
        <f t="shared" si="96"/>
        <v>0</v>
      </c>
      <c r="R93">
        <f t="shared" si="97"/>
        <v>0</v>
      </c>
      <c r="S93">
        <f t="shared" si="98"/>
        <v>0</v>
      </c>
      <c r="T93">
        <f t="shared" si="99"/>
        <v>0</v>
      </c>
      <c r="U93">
        <f t="shared" si="100"/>
        <v>0</v>
      </c>
      <c r="V93">
        <f t="shared" si="101"/>
        <v>0</v>
      </c>
      <c r="W93">
        <f t="shared" si="102"/>
        <v>0</v>
      </c>
      <c r="X93">
        <f t="shared" si="103"/>
        <v>0</v>
      </c>
      <c r="Y93">
        <f t="shared" si="104"/>
        <v>0</v>
      </c>
      <c r="AA93">
        <v>43686536</v>
      </c>
      <c r="AB93">
        <f t="shared" si="105"/>
        <v>5989</v>
      </c>
      <c r="AC93">
        <f t="shared" ref="AC93:AC104" si="132">ROUND((ES93),0)</f>
        <v>5989</v>
      </c>
      <c r="AD93">
        <f t="shared" ref="AD93:AD104" si="133">ROUND((((ET93)-(EU93))+AE93),0)</f>
        <v>0</v>
      </c>
      <c r="AE93">
        <f t="shared" ref="AE93:AE104" si="134">ROUND((EU93),0)</f>
        <v>0</v>
      </c>
      <c r="AF93">
        <f t="shared" ref="AF93:AF104" si="135">ROUND((EV93),0)</f>
        <v>0</v>
      </c>
      <c r="AG93">
        <f t="shared" si="109"/>
        <v>0</v>
      </c>
      <c r="AH93">
        <f t="shared" ref="AH93:AH104" si="136">(EW93)</f>
        <v>0</v>
      </c>
      <c r="AI93">
        <f t="shared" ref="AI93:AI104" si="137">(EX93)</f>
        <v>0</v>
      </c>
      <c r="AJ93">
        <f t="shared" si="111"/>
        <v>0</v>
      </c>
      <c r="AK93">
        <v>5989</v>
      </c>
      <c r="AL93">
        <v>5989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130</v>
      </c>
      <c r="AU93">
        <v>89</v>
      </c>
      <c r="AV93">
        <v>1</v>
      </c>
      <c r="AW93">
        <v>1</v>
      </c>
      <c r="AZ93">
        <v>1</v>
      </c>
      <c r="BA93">
        <v>1</v>
      </c>
      <c r="BB93">
        <v>1</v>
      </c>
      <c r="BC93">
        <v>5.55</v>
      </c>
      <c r="BD93" t="s">
        <v>3</v>
      </c>
      <c r="BE93" t="s">
        <v>3</v>
      </c>
      <c r="BF93" t="s">
        <v>3</v>
      </c>
      <c r="BG93" t="s">
        <v>3</v>
      </c>
      <c r="BH93">
        <v>3</v>
      </c>
      <c r="BI93">
        <v>1</v>
      </c>
      <c r="BJ93" t="s">
        <v>331</v>
      </c>
      <c r="BM93">
        <v>22001</v>
      </c>
      <c r="BN93">
        <v>0</v>
      </c>
      <c r="BO93" t="s">
        <v>329</v>
      </c>
      <c r="BP93">
        <v>1</v>
      </c>
      <c r="BQ93">
        <v>2</v>
      </c>
      <c r="BR93">
        <v>0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130</v>
      </c>
      <c r="CA93">
        <v>89</v>
      </c>
      <c r="CE93">
        <v>0</v>
      </c>
      <c r="CF93">
        <v>0</v>
      </c>
      <c r="CG93">
        <v>0</v>
      </c>
      <c r="CM93">
        <v>0</v>
      </c>
      <c r="CN93" t="s">
        <v>3</v>
      </c>
      <c r="CO93">
        <v>0</v>
      </c>
      <c r="CP93">
        <f t="shared" si="112"/>
        <v>0</v>
      </c>
      <c r="CQ93">
        <f t="shared" si="113"/>
        <v>33238.949999999997</v>
      </c>
      <c r="CR93">
        <f t="shared" si="114"/>
        <v>0</v>
      </c>
      <c r="CS93">
        <f t="shared" si="115"/>
        <v>0</v>
      </c>
      <c r="CT93">
        <f t="shared" si="116"/>
        <v>0</v>
      </c>
      <c r="CU93">
        <f t="shared" si="117"/>
        <v>0</v>
      </c>
      <c r="CV93">
        <f t="shared" si="118"/>
        <v>0</v>
      </c>
      <c r="CW93">
        <f t="shared" si="119"/>
        <v>0</v>
      </c>
      <c r="CX93">
        <f t="shared" si="120"/>
        <v>0</v>
      </c>
      <c r="CY93">
        <f t="shared" si="121"/>
        <v>0</v>
      </c>
      <c r="CZ93">
        <f t="shared" si="122"/>
        <v>0</v>
      </c>
      <c r="DC93" t="s">
        <v>3</v>
      </c>
      <c r="DD93" t="s">
        <v>3</v>
      </c>
      <c r="DE93" t="s">
        <v>3</v>
      </c>
      <c r="DF93" t="s">
        <v>3</v>
      </c>
      <c r="DG93" t="s">
        <v>3</v>
      </c>
      <c r="DH93" t="s">
        <v>3</v>
      </c>
      <c r="DI93" t="s">
        <v>3</v>
      </c>
      <c r="DJ93" t="s">
        <v>3</v>
      </c>
      <c r="DK93" t="s">
        <v>3</v>
      </c>
      <c r="DL93" t="s">
        <v>3</v>
      </c>
      <c r="DM93" t="s">
        <v>3</v>
      </c>
      <c r="DN93">
        <v>0</v>
      </c>
      <c r="DO93">
        <v>0</v>
      </c>
      <c r="DP93">
        <v>1</v>
      </c>
      <c r="DQ93">
        <v>1</v>
      </c>
      <c r="DU93">
        <v>1009</v>
      </c>
      <c r="DV93" t="s">
        <v>278</v>
      </c>
      <c r="DW93" t="s">
        <v>278</v>
      </c>
      <c r="DX93">
        <v>1000</v>
      </c>
      <c r="EE93">
        <v>42165682</v>
      </c>
      <c r="EF93">
        <v>2</v>
      </c>
      <c r="EG93" t="s">
        <v>19</v>
      </c>
      <c r="EH93">
        <v>0</v>
      </c>
      <c r="EI93" t="s">
        <v>3</v>
      </c>
      <c r="EJ93">
        <v>1</v>
      </c>
      <c r="EK93">
        <v>22001</v>
      </c>
      <c r="EL93" t="s">
        <v>300</v>
      </c>
      <c r="EM93" t="s">
        <v>301</v>
      </c>
      <c r="EO93" t="s">
        <v>3</v>
      </c>
      <c r="EQ93">
        <v>0</v>
      </c>
      <c r="ER93">
        <v>5989</v>
      </c>
      <c r="ES93">
        <v>5989</v>
      </c>
      <c r="ET93">
        <v>0</v>
      </c>
      <c r="EU93">
        <v>0</v>
      </c>
      <c r="EV93">
        <v>0</v>
      </c>
      <c r="EW93">
        <v>0</v>
      </c>
      <c r="EX93">
        <v>0</v>
      </c>
      <c r="FQ93">
        <v>0</v>
      </c>
      <c r="FR93">
        <f t="shared" si="123"/>
        <v>0</v>
      </c>
      <c r="FS93">
        <v>0</v>
      </c>
      <c r="FX93">
        <v>130</v>
      </c>
      <c r="FY93">
        <v>89</v>
      </c>
      <c r="GA93" t="s">
        <v>3</v>
      </c>
      <c r="GD93">
        <v>1</v>
      </c>
      <c r="GF93">
        <v>-2108161735</v>
      </c>
      <c r="GG93">
        <v>2</v>
      </c>
      <c r="GH93">
        <v>1</v>
      </c>
      <c r="GI93">
        <v>2</v>
      </c>
      <c r="GJ93">
        <v>0</v>
      </c>
      <c r="GK93">
        <v>0</v>
      </c>
      <c r="GL93">
        <f t="shared" si="124"/>
        <v>0</v>
      </c>
      <c r="GM93">
        <f t="shared" si="125"/>
        <v>0</v>
      </c>
      <c r="GN93">
        <f t="shared" si="126"/>
        <v>0</v>
      </c>
      <c r="GO93">
        <f t="shared" si="127"/>
        <v>0</v>
      </c>
      <c r="GP93">
        <f t="shared" si="128"/>
        <v>0</v>
      </c>
      <c r="GR93">
        <v>0</v>
      </c>
      <c r="GS93">
        <v>0</v>
      </c>
      <c r="GT93">
        <v>0</v>
      </c>
      <c r="GU93" t="s">
        <v>3</v>
      </c>
      <c r="GV93">
        <f t="shared" si="129"/>
        <v>0</v>
      </c>
      <c r="GW93">
        <v>1</v>
      </c>
      <c r="GX93">
        <f t="shared" si="130"/>
        <v>0</v>
      </c>
      <c r="HA93">
        <v>0</v>
      </c>
      <c r="HB93">
        <v>0</v>
      </c>
      <c r="HC93">
        <f t="shared" si="131"/>
        <v>0</v>
      </c>
      <c r="IK93">
        <v>0</v>
      </c>
    </row>
    <row r="94" spans="1:245">
      <c r="A94">
        <v>17</v>
      </c>
      <c r="B94">
        <v>1</v>
      </c>
      <c r="C94">
        <f>ROW(SmtRes!A256)</f>
        <v>256</v>
      </c>
      <c r="D94">
        <f>ROW(EtalonRes!A263)</f>
        <v>263</v>
      </c>
      <c r="E94" t="s">
        <v>332</v>
      </c>
      <c r="F94" t="s">
        <v>117</v>
      </c>
      <c r="G94" t="s">
        <v>118</v>
      </c>
      <c r="H94" t="s">
        <v>119</v>
      </c>
      <c r="I94">
        <v>1</v>
      </c>
      <c r="J94">
        <v>0</v>
      </c>
      <c r="O94">
        <f t="shared" si="94"/>
        <v>1134.49</v>
      </c>
      <c r="P94">
        <f t="shared" si="95"/>
        <v>692.01</v>
      </c>
      <c r="Q94">
        <f t="shared" si="96"/>
        <v>89.88</v>
      </c>
      <c r="R94">
        <f t="shared" si="97"/>
        <v>0</v>
      </c>
      <c r="S94">
        <f t="shared" si="98"/>
        <v>352.6</v>
      </c>
      <c r="T94">
        <f t="shared" si="99"/>
        <v>0</v>
      </c>
      <c r="U94">
        <f t="shared" si="100"/>
        <v>1.9</v>
      </c>
      <c r="V94">
        <f t="shared" si="101"/>
        <v>0</v>
      </c>
      <c r="W94">
        <f t="shared" si="102"/>
        <v>0</v>
      </c>
      <c r="X94">
        <f t="shared" si="103"/>
        <v>458.38</v>
      </c>
      <c r="Y94">
        <f t="shared" si="104"/>
        <v>313.81</v>
      </c>
      <c r="AA94">
        <v>43686536</v>
      </c>
      <c r="AB94">
        <f t="shared" si="105"/>
        <v>359</v>
      </c>
      <c r="AC94">
        <f t="shared" si="132"/>
        <v>297</v>
      </c>
      <c r="AD94">
        <f t="shared" si="133"/>
        <v>42</v>
      </c>
      <c r="AE94">
        <f t="shared" si="134"/>
        <v>0</v>
      </c>
      <c r="AF94">
        <f t="shared" si="135"/>
        <v>20</v>
      </c>
      <c r="AG94">
        <f t="shared" si="109"/>
        <v>0</v>
      </c>
      <c r="AH94">
        <f t="shared" si="136"/>
        <v>1.9</v>
      </c>
      <c r="AI94">
        <f t="shared" si="137"/>
        <v>0</v>
      </c>
      <c r="AJ94">
        <f t="shared" si="111"/>
        <v>0</v>
      </c>
      <c r="AK94">
        <v>358.64</v>
      </c>
      <c r="AL94">
        <v>296.83999999999997</v>
      </c>
      <c r="AM94">
        <v>42.12</v>
      </c>
      <c r="AN94">
        <v>0</v>
      </c>
      <c r="AO94">
        <v>19.68</v>
      </c>
      <c r="AP94">
        <v>0</v>
      </c>
      <c r="AQ94">
        <v>1.9</v>
      </c>
      <c r="AR94">
        <v>0</v>
      </c>
      <c r="AS94">
        <v>0</v>
      </c>
      <c r="AT94">
        <v>130</v>
      </c>
      <c r="AU94">
        <v>89</v>
      </c>
      <c r="AV94">
        <v>1</v>
      </c>
      <c r="AW94">
        <v>1</v>
      </c>
      <c r="AZ94">
        <v>1</v>
      </c>
      <c r="BA94">
        <v>17.63</v>
      </c>
      <c r="BB94">
        <v>2.14</v>
      </c>
      <c r="BC94">
        <v>2.33</v>
      </c>
      <c r="BD94" t="s">
        <v>3</v>
      </c>
      <c r="BE94" t="s">
        <v>3</v>
      </c>
      <c r="BF94" t="s">
        <v>3</v>
      </c>
      <c r="BG94" t="s">
        <v>3</v>
      </c>
      <c r="BH94">
        <v>0</v>
      </c>
      <c r="BI94">
        <v>1</v>
      </c>
      <c r="BJ94" t="s">
        <v>120</v>
      </c>
      <c r="BM94">
        <v>24001</v>
      </c>
      <c r="BN94">
        <v>0</v>
      </c>
      <c r="BO94" t="s">
        <v>117</v>
      </c>
      <c r="BP94">
        <v>1</v>
      </c>
      <c r="BQ94">
        <v>2</v>
      </c>
      <c r="BR94">
        <v>0</v>
      </c>
      <c r="BS94">
        <v>17.63</v>
      </c>
      <c r="BT94">
        <v>1</v>
      </c>
      <c r="BU94">
        <v>1</v>
      </c>
      <c r="BV94">
        <v>1</v>
      </c>
      <c r="BW94">
        <v>1</v>
      </c>
      <c r="BX94">
        <v>1</v>
      </c>
      <c r="BY94" t="s">
        <v>3</v>
      </c>
      <c r="BZ94">
        <v>130</v>
      </c>
      <c r="CA94">
        <v>89</v>
      </c>
      <c r="CE94">
        <v>0</v>
      </c>
      <c r="CF94">
        <v>0</v>
      </c>
      <c r="CG94">
        <v>0</v>
      </c>
      <c r="CM94">
        <v>0</v>
      </c>
      <c r="CN94" t="s">
        <v>3</v>
      </c>
      <c r="CO94">
        <v>0</v>
      </c>
      <c r="CP94">
        <f t="shared" si="112"/>
        <v>1134.49</v>
      </c>
      <c r="CQ94">
        <f t="shared" si="113"/>
        <v>692.01</v>
      </c>
      <c r="CR94">
        <f t="shared" si="114"/>
        <v>89.88000000000001</v>
      </c>
      <c r="CS94">
        <f t="shared" si="115"/>
        <v>0</v>
      </c>
      <c r="CT94">
        <f t="shared" si="116"/>
        <v>352.59999999999997</v>
      </c>
      <c r="CU94">
        <f t="shared" si="117"/>
        <v>0</v>
      </c>
      <c r="CV94">
        <f t="shared" si="118"/>
        <v>1.9</v>
      </c>
      <c r="CW94">
        <f t="shared" si="119"/>
        <v>0</v>
      </c>
      <c r="CX94">
        <f t="shared" si="120"/>
        <v>0</v>
      </c>
      <c r="CY94">
        <f t="shared" si="121"/>
        <v>458.38</v>
      </c>
      <c r="CZ94">
        <f t="shared" si="122"/>
        <v>313.81400000000002</v>
      </c>
      <c r="DC94" t="s">
        <v>3</v>
      </c>
      <c r="DD94" t="s">
        <v>3</v>
      </c>
      <c r="DE94" t="s">
        <v>3</v>
      </c>
      <c r="DF94" t="s">
        <v>3</v>
      </c>
      <c r="DG94" t="s">
        <v>3</v>
      </c>
      <c r="DH94" t="s">
        <v>3</v>
      </c>
      <c r="DI94" t="s">
        <v>3</v>
      </c>
      <c r="DJ94" t="s">
        <v>3</v>
      </c>
      <c r="DK94" t="s">
        <v>3</v>
      </c>
      <c r="DL94" t="s">
        <v>3</v>
      </c>
      <c r="DM94" t="s">
        <v>3</v>
      </c>
      <c r="DN94">
        <v>0</v>
      </c>
      <c r="DO94">
        <v>0</v>
      </c>
      <c r="DP94">
        <v>1</v>
      </c>
      <c r="DQ94">
        <v>1</v>
      </c>
      <c r="DU94">
        <v>1013</v>
      </c>
      <c r="DV94" t="s">
        <v>119</v>
      </c>
      <c r="DW94" t="s">
        <v>119</v>
      </c>
      <c r="DX94">
        <v>1</v>
      </c>
      <c r="EE94">
        <v>42165684</v>
      </c>
      <c r="EF94">
        <v>2</v>
      </c>
      <c r="EG94" t="s">
        <v>19</v>
      </c>
      <c r="EH94">
        <v>0</v>
      </c>
      <c r="EI94" t="s">
        <v>3</v>
      </c>
      <c r="EJ94">
        <v>1</v>
      </c>
      <c r="EK94">
        <v>24001</v>
      </c>
      <c r="EL94" t="s">
        <v>67</v>
      </c>
      <c r="EM94" t="s">
        <v>68</v>
      </c>
      <c r="EO94" t="s">
        <v>3</v>
      </c>
      <c r="EQ94">
        <v>131072</v>
      </c>
      <c r="ER94">
        <v>358.64</v>
      </c>
      <c r="ES94">
        <v>296.83999999999997</v>
      </c>
      <c r="ET94">
        <v>42.12</v>
      </c>
      <c r="EU94">
        <v>0</v>
      </c>
      <c r="EV94">
        <v>19.68</v>
      </c>
      <c r="EW94">
        <v>1.9</v>
      </c>
      <c r="EX94">
        <v>0</v>
      </c>
      <c r="EY94">
        <v>0</v>
      </c>
      <c r="FQ94">
        <v>0</v>
      </c>
      <c r="FR94">
        <f t="shared" si="123"/>
        <v>0</v>
      </c>
      <c r="FS94">
        <v>0</v>
      </c>
      <c r="FX94">
        <v>130</v>
      </c>
      <c r="FY94">
        <v>89</v>
      </c>
      <c r="GA94" t="s">
        <v>3</v>
      </c>
      <c r="GD94">
        <v>1</v>
      </c>
      <c r="GF94">
        <v>-1982224210</v>
      </c>
      <c r="GG94">
        <v>2</v>
      </c>
      <c r="GH94">
        <v>1</v>
      </c>
      <c r="GI94">
        <v>2</v>
      </c>
      <c r="GJ94">
        <v>0</v>
      </c>
      <c r="GK94">
        <v>0</v>
      </c>
      <c r="GL94">
        <f t="shared" si="124"/>
        <v>0</v>
      </c>
      <c r="GM94">
        <f t="shared" si="125"/>
        <v>1906.68</v>
      </c>
      <c r="GN94">
        <f t="shared" si="126"/>
        <v>1906.68</v>
      </c>
      <c r="GO94">
        <f t="shared" si="127"/>
        <v>0</v>
      </c>
      <c r="GP94">
        <f t="shared" si="128"/>
        <v>0</v>
      </c>
      <c r="GR94">
        <v>0</v>
      </c>
      <c r="GS94">
        <v>0</v>
      </c>
      <c r="GT94">
        <v>0</v>
      </c>
      <c r="GU94" t="s">
        <v>3</v>
      </c>
      <c r="GV94">
        <f t="shared" si="129"/>
        <v>0</v>
      </c>
      <c r="GW94">
        <v>1</v>
      </c>
      <c r="GX94">
        <f t="shared" si="130"/>
        <v>0</v>
      </c>
      <c r="HA94">
        <v>0</v>
      </c>
      <c r="HB94">
        <v>0</v>
      </c>
      <c r="HC94">
        <f t="shared" si="131"/>
        <v>0</v>
      </c>
      <c r="IK94">
        <v>0</v>
      </c>
    </row>
    <row r="95" spans="1:245">
      <c r="A95">
        <v>18</v>
      </c>
      <c r="B95">
        <v>1</v>
      </c>
      <c r="C95">
        <v>256</v>
      </c>
      <c r="E95" t="s">
        <v>333</v>
      </c>
      <c r="F95" t="s">
        <v>122</v>
      </c>
      <c r="G95" t="s">
        <v>123</v>
      </c>
      <c r="H95" t="s">
        <v>124</v>
      </c>
      <c r="I95">
        <f>I94*J95</f>
        <v>1</v>
      </c>
      <c r="J95">
        <v>1</v>
      </c>
      <c r="O95">
        <f t="shared" si="94"/>
        <v>0</v>
      </c>
      <c r="P95">
        <f t="shared" si="95"/>
        <v>0</v>
      </c>
      <c r="Q95">
        <f t="shared" si="96"/>
        <v>0</v>
      </c>
      <c r="R95">
        <f t="shared" si="97"/>
        <v>0</v>
      </c>
      <c r="S95">
        <f t="shared" si="98"/>
        <v>0</v>
      </c>
      <c r="T95">
        <f t="shared" si="99"/>
        <v>0</v>
      </c>
      <c r="U95">
        <f t="shared" si="100"/>
        <v>0</v>
      </c>
      <c r="V95">
        <f t="shared" si="101"/>
        <v>0</v>
      </c>
      <c r="W95">
        <f t="shared" si="102"/>
        <v>0</v>
      </c>
      <c r="X95">
        <f t="shared" si="103"/>
        <v>0</v>
      </c>
      <c r="Y95">
        <f t="shared" si="104"/>
        <v>0</v>
      </c>
      <c r="AA95">
        <v>43686536</v>
      </c>
      <c r="AB95">
        <f t="shared" si="105"/>
        <v>0</v>
      </c>
      <c r="AC95">
        <f t="shared" si="132"/>
        <v>0</v>
      </c>
      <c r="AD95">
        <f t="shared" si="133"/>
        <v>0</v>
      </c>
      <c r="AE95">
        <f t="shared" si="134"/>
        <v>0</v>
      </c>
      <c r="AF95">
        <f t="shared" si="135"/>
        <v>0</v>
      </c>
      <c r="AG95">
        <f t="shared" si="109"/>
        <v>0</v>
      </c>
      <c r="AH95">
        <f t="shared" si="136"/>
        <v>0</v>
      </c>
      <c r="AI95">
        <f t="shared" si="137"/>
        <v>0</v>
      </c>
      <c r="AJ95">
        <f t="shared" si="111"/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130</v>
      </c>
      <c r="AU95">
        <v>89</v>
      </c>
      <c r="AV95">
        <v>1</v>
      </c>
      <c r="AW95">
        <v>1</v>
      </c>
      <c r="AZ95">
        <v>1</v>
      </c>
      <c r="BA95">
        <v>1</v>
      </c>
      <c r="BB95">
        <v>1</v>
      </c>
      <c r="BC95">
        <v>1</v>
      </c>
      <c r="BD95" t="s">
        <v>3</v>
      </c>
      <c r="BE95" t="s">
        <v>3</v>
      </c>
      <c r="BF95" t="s">
        <v>3</v>
      </c>
      <c r="BG95" t="s">
        <v>3</v>
      </c>
      <c r="BH95">
        <v>3</v>
      </c>
      <c r="BI95">
        <v>1</v>
      </c>
      <c r="BJ95" t="s">
        <v>125</v>
      </c>
      <c r="BM95">
        <v>24001</v>
      </c>
      <c r="BN95">
        <v>0</v>
      </c>
      <c r="BO95" t="s">
        <v>3</v>
      </c>
      <c r="BP95">
        <v>0</v>
      </c>
      <c r="BQ95">
        <v>2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130</v>
      </c>
      <c r="CA95">
        <v>89</v>
      </c>
      <c r="CE95">
        <v>0</v>
      </c>
      <c r="CF95">
        <v>0</v>
      </c>
      <c r="CG95">
        <v>0</v>
      </c>
      <c r="CM95">
        <v>0</v>
      </c>
      <c r="CN95" t="s">
        <v>3</v>
      </c>
      <c r="CO95">
        <v>0</v>
      </c>
      <c r="CP95">
        <f t="shared" si="112"/>
        <v>0</v>
      </c>
      <c r="CQ95">
        <f t="shared" si="113"/>
        <v>0</v>
      </c>
      <c r="CR95">
        <f t="shared" si="114"/>
        <v>0</v>
      </c>
      <c r="CS95">
        <f t="shared" si="115"/>
        <v>0</v>
      </c>
      <c r="CT95">
        <f t="shared" si="116"/>
        <v>0</v>
      </c>
      <c r="CU95">
        <f t="shared" si="117"/>
        <v>0</v>
      </c>
      <c r="CV95">
        <f t="shared" si="118"/>
        <v>0</v>
      </c>
      <c r="CW95">
        <f t="shared" si="119"/>
        <v>0</v>
      </c>
      <c r="CX95">
        <f t="shared" si="120"/>
        <v>0</v>
      </c>
      <c r="CY95">
        <f t="shared" si="121"/>
        <v>0</v>
      </c>
      <c r="CZ95">
        <f t="shared" si="122"/>
        <v>0</v>
      </c>
      <c r="DC95" t="s">
        <v>3</v>
      </c>
      <c r="DD95" t="s">
        <v>3</v>
      </c>
      <c r="DE95" t="s">
        <v>3</v>
      </c>
      <c r="DF95" t="s">
        <v>3</v>
      </c>
      <c r="DG95" t="s">
        <v>3</v>
      </c>
      <c r="DH95" t="s">
        <v>3</v>
      </c>
      <c r="DI95" t="s">
        <v>3</v>
      </c>
      <c r="DJ95" t="s">
        <v>3</v>
      </c>
      <c r="DK95" t="s">
        <v>3</v>
      </c>
      <c r="DL95" t="s">
        <v>3</v>
      </c>
      <c r="DM95" t="s">
        <v>3</v>
      </c>
      <c r="DN95">
        <v>0</v>
      </c>
      <c r="DO95">
        <v>0</v>
      </c>
      <c r="DP95">
        <v>1</v>
      </c>
      <c r="DQ95">
        <v>1</v>
      </c>
      <c r="DU95">
        <v>1010</v>
      </c>
      <c r="DV95" t="s">
        <v>124</v>
      </c>
      <c r="DW95" t="s">
        <v>124</v>
      </c>
      <c r="DX95">
        <v>1</v>
      </c>
      <c r="EE95">
        <v>42165684</v>
      </c>
      <c r="EF95">
        <v>2</v>
      </c>
      <c r="EG95" t="s">
        <v>19</v>
      </c>
      <c r="EH95">
        <v>0</v>
      </c>
      <c r="EI95" t="s">
        <v>3</v>
      </c>
      <c r="EJ95">
        <v>1</v>
      </c>
      <c r="EK95">
        <v>24001</v>
      </c>
      <c r="EL95" t="s">
        <v>67</v>
      </c>
      <c r="EM95" t="s">
        <v>68</v>
      </c>
      <c r="EO95" t="s">
        <v>3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FQ95">
        <v>0</v>
      </c>
      <c r="FR95">
        <f t="shared" si="123"/>
        <v>0</v>
      </c>
      <c r="FS95">
        <v>0</v>
      </c>
      <c r="FX95">
        <v>130</v>
      </c>
      <c r="FY95">
        <v>89</v>
      </c>
      <c r="GA95" t="s">
        <v>3</v>
      </c>
      <c r="GD95">
        <v>1</v>
      </c>
      <c r="GF95">
        <v>1641279928</v>
      </c>
      <c r="GG95">
        <v>2</v>
      </c>
      <c r="GH95">
        <v>1</v>
      </c>
      <c r="GI95">
        <v>-2</v>
      </c>
      <c r="GJ95">
        <v>0</v>
      </c>
      <c r="GK95">
        <v>0</v>
      </c>
      <c r="GL95">
        <f t="shared" si="124"/>
        <v>0</v>
      </c>
      <c r="GM95">
        <f t="shared" si="125"/>
        <v>0</v>
      </c>
      <c r="GN95">
        <f t="shared" si="126"/>
        <v>0</v>
      </c>
      <c r="GO95">
        <f t="shared" si="127"/>
        <v>0</v>
      </c>
      <c r="GP95">
        <f t="shared" si="128"/>
        <v>0</v>
      </c>
      <c r="GR95">
        <v>0</v>
      </c>
      <c r="GS95">
        <v>0</v>
      </c>
      <c r="GT95">
        <v>0</v>
      </c>
      <c r="GU95" t="s">
        <v>3</v>
      </c>
      <c r="GV95">
        <f t="shared" si="129"/>
        <v>0</v>
      </c>
      <c r="GW95">
        <v>1</v>
      </c>
      <c r="GX95">
        <f t="shared" si="130"/>
        <v>0</v>
      </c>
      <c r="HA95">
        <v>0</v>
      </c>
      <c r="HB95">
        <v>0</v>
      </c>
      <c r="HC95">
        <f t="shared" si="131"/>
        <v>0</v>
      </c>
      <c r="IK95">
        <v>0</v>
      </c>
    </row>
    <row r="96" spans="1:245">
      <c r="A96">
        <v>17</v>
      </c>
      <c r="B96">
        <v>1</v>
      </c>
      <c r="E96" t="s">
        <v>334</v>
      </c>
      <c r="F96" t="s">
        <v>335</v>
      </c>
      <c r="G96" t="s">
        <v>336</v>
      </c>
      <c r="H96" t="s">
        <v>124</v>
      </c>
      <c r="I96">
        <v>1</v>
      </c>
      <c r="J96">
        <v>0</v>
      </c>
      <c r="O96">
        <f t="shared" si="94"/>
        <v>1113.1199999999999</v>
      </c>
      <c r="P96">
        <f t="shared" si="95"/>
        <v>1113.1199999999999</v>
      </c>
      <c r="Q96">
        <f t="shared" si="96"/>
        <v>0</v>
      </c>
      <c r="R96">
        <f t="shared" si="97"/>
        <v>0</v>
      </c>
      <c r="S96">
        <f t="shared" si="98"/>
        <v>0</v>
      </c>
      <c r="T96">
        <f t="shared" si="99"/>
        <v>0</v>
      </c>
      <c r="U96">
        <f t="shared" si="100"/>
        <v>0</v>
      </c>
      <c r="V96">
        <f t="shared" si="101"/>
        <v>0</v>
      </c>
      <c r="W96">
        <f t="shared" si="102"/>
        <v>0</v>
      </c>
      <c r="X96">
        <f t="shared" si="103"/>
        <v>0</v>
      </c>
      <c r="Y96">
        <f t="shared" si="104"/>
        <v>0</v>
      </c>
      <c r="AA96">
        <v>43686536</v>
      </c>
      <c r="AB96">
        <f t="shared" si="105"/>
        <v>773</v>
      </c>
      <c r="AC96">
        <f t="shared" si="132"/>
        <v>773</v>
      </c>
      <c r="AD96">
        <f t="shared" si="133"/>
        <v>0</v>
      </c>
      <c r="AE96">
        <f t="shared" si="134"/>
        <v>0</v>
      </c>
      <c r="AF96">
        <f t="shared" si="135"/>
        <v>0</v>
      </c>
      <c r="AG96">
        <f t="shared" si="109"/>
        <v>0</v>
      </c>
      <c r="AH96">
        <f t="shared" si="136"/>
        <v>0</v>
      </c>
      <c r="AI96">
        <f t="shared" si="137"/>
        <v>0</v>
      </c>
      <c r="AJ96">
        <f t="shared" si="111"/>
        <v>0</v>
      </c>
      <c r="AK96">
        <v>772.52</v>
      </c>
      <c r="AL96">
        <v>772.52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1</v>
      </c>
      <c r="AW96">
        <v>1</v>
      </c>
      <c r="AZ96">
        <v>1</v>
      </c>
      <c r="BA96">
        <v>1</v>
      </c>
      <c r="BB96">
        <v>1</v>
      </c>
      <c r="BC96">
        <v>1.44</v>
      </c>
      <c r="BD96" t="s">
        <v>3</v>
      </c>
      <c r="BE96" t="s">
        <v>3</v>
      </c>
      <c r="BF96" t="s">
        <v>3</v>
      </c>
      <c r="BG96" t="s">
        <v>3</v>
      </c>
      <c r="BH96">
        <v>3</v>
      </c>
      <c r="BI96">
        <v>2</v>
      </c>
      <c r="BJ96" t="s">
        <v>337</v>
      </c>
      <c r="BM96">
        <v>500002</v>
      </c>
      <c r="BN96">
        <v>0</v>
      </c>
      <c r="BO96" t="s">
        <v>335</v>
      </c>
      <c r="BP96">
        <v>1</v>
      </c>
      <c r="BQ96">
        <v>12</v>
      </c>
      <c r="BR96">
        <v>0</v>
      </c>
      <c r="BS96">
        <v>1</v>
      </c>
      <c r="BT96">
        <v>1</v>
      </c>
      <c r="BU96">
        <v>1</v>
      </c>
      <c r="BV96">
        <v>1</v>
      </c>
      <c r="BW96">
        <v>1</v>
      </c>
      <c r="BX96">
        <v>1</v>
      </c>
      <c r="BY96" t="s">
        <v>3</v>
      </c>
      <c r="BZ96">
        <v>0</v>
      </c>
      <c r="CA96">
        <v>0</v>
      </c>
      <c r="CE96">
        <v>0</v>
      </c>
      <c r="CF96">
        <v>0</v>
      </c>
      <c r="CG96">
        <v>0</v>
      </c>
      <c r="CM96">
        <v>0</v>
      </c>
      <c r="CN96" t="s">
        <v>3</v>
      </c>
      <c r="CO96">
        <v>0</v>
      </c>
      <c r="CP96">
        <f t="shared" si="112"/>
        <v>1113.1199999999999</v>
      </c>
      <c r="CQ96">
        <f t="shared" si="113"/>
        <v>1113.1199999999999</v>
      </c>
      <c r="CR96">
        <f t="shared" si="114"/>
        <v>0</v>
      </c>
      <c r="CS96">
        <f t="shared" si="115"/>
        <v>0</v>
      </c>
      <c r="CT96">
        <f t="shared" si="116"/>
        <v>0</v>
      </c>
      <c r="CU96">
        <f t="shared" si="117"/>
        <v>0</v>
      </c>
      <c r="CV96">
        <f t="shared" si="118"/>
        <v>0</v>
      </c>
      <c r="CW96">
        <f t="shared" si="119"/>
        <v>0</v>
      </c>
      <c r="CX96">
        <f t="shared" si="120"/>
        <v>0</v>
      </c>
      <c r="CY96">
        <f t="shared" si="121"/>
        <v>0</v>
      </c>
      <c r="CZ96">
        <f t="shared" si="122"/>
        <v>0</v>
      </c>
      <c r="DC96" t="s">
        <v>3</v>
      </c>
      <c r="DD96" t="s">
        <v>3</v>
      </c>
      <c r="DE96" t="s">
        <v>3</v>
      </c>
      <c r="DF96" t="s">
        <v>3</v>
      </c>
      <c r="DG96" t="s">
        <v>3</v>
      </c>
      <c r="DH96" t="s">
        <v>3</v>
      </c>
      <c r="DI96" t="s">
        <v>3</v>
      </c>
      <c r="DJ96" t="s">
        <v>3</v>
      </c>
      <c r="DK96" t="s">
        <v>3</v>
      </c>
      <c r="DL96" t="s">
        <v>3</v>
      </c>
      <c r="DM96" t="s">
        <v>3</v>
      </c>
      <c r="DN96">
        <v>0</v>
      </c>
      <c r="DO96">
        <v>0</v>
      </c>
      <c r="DP96">
        <v>1</v>
      </c>
      <c r="DQ96">
        <v>1</v>
      </c>
      <c r="DU96">
        <v>1010</v>
      </c>
      <c r="DV96" t="s">
        <v>124</v>
      </c>
      <c r="DW96" t="s">
        <v>124</v>
      </c>
      <c r="DX96">
        <v>1</v>
      </c>
      <c r="EE96">
        <v>42165583</v>
      </c>
      <c r="EF96">
        <v>12</v>
      </c>
      <c r="EG96" t="s">
        <v>74</v>
      </c>
      <c r="EH96">
        <v>0</v>
      </c>
      <c r="EI96" t="s">
        <v>3</v>
      </c>
      <c r="EJ96">
        <v>2</v>
      </c>
      <c r="EK96">
        <v>500002</v>
      </c>
      <c r="EL96" t="s">
        <v>75</v>
      </c>
      <c r="EM96" t="s">
        <v>76</v>
      </c>
      <c r="EO96" t="s">
        <v>3</v>
      </c>
      <c r="EQ96">
        <v>131072</v>
      </c>
      <c r="ER96">
        <v>772.52</v>
      </c>
      <c r="ES96">
        <v>772.52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FQ96">
        <v>0</v>
      </c>
      <c r="FR96">
        <f t="shared" si="123"/>
        <v>0</v>
      </c>
      <c r="FS96">
        <v>0</v>
      </c>
      <c r="FX96">
        <v>0</v>
      </c>
      <c r="FY96">
        <v>0</v>
      </c>
      <c r="GA96" t="s">
        <v>3</v>
      </c>
      <c r="GD96">
        <v>1</v>
      </c>
      <c r="GF96">
        <v>-2056426888</v>
      </c>
      <c r="GG96">
        <v>2</v>
      </c>
      <c r="GH96">
        <v>1</v>
      </c>
      <c r="GI96">
        <v>2</v>
      </c>
      <c r="GJ96">
        <v>0</v>
      </c>
      <c r="GK96">
        <v>0</v>
      </c>
      <c r="GL96">
        <f t="shared" si="124"/>
        <v>0</v>
      </c>
      <c r="GM96">
        <f t="shared" si="125"/>
        <v>1113.1199999999999</v>
      </c>
      <c r="GN96">
        <f t="shared" si="126"/>
        <v>0</v>
      </c>
      <c r="GO96">
        <f t="shared" si="127"/>
        <v>1113.1199999999999</v>
      </c>
      <c r="GP96">
        <f t="shared" si="128"/>
        <v>0</v>
      </c>
      <c r="GR96">
        <v>0</v>
      </c>
      <c r="GS96">
        <v>0</v>
      </c>
      <c r="GT96">
        <v>0</v>
      </c>
      <c r="GU96" t="s">
        <v>3</v>
      </c>
      <c r="GV96">
        <f t="shared" si="129"/>
        <v>0</v>
      </c>
      <c r="GW96">
        <v>1</v>
      </c>
      <c r="GX96">
        <f t="shared" si="130"/>
        <v>0</v>
      </c>
      <c r="HA96">
        <v>0</v>
      </c>
      <c r="HB96">
        <v>0</v>
      </c>
      <c r="HC96">
        <f t="shared" si="131"/>
        <v>0</v>
      </c>
      <c r="IK96">
        <v>0</v>
      </c>
    </row>
    <row r="97" spans="1:245">
      <c r="A97">
        <v>17</v>
      </c>
      <c r="B97">
        <v>1</v>
      </c>
      <c r="C97">
        <f>ROW(SmtRes!A273)</f>
        <v>273</v>
      </c>
      <c r="D97">
        <f>ROW(EtalonRes!A280)</f>
        <v>280</v>
      </c>
      <c r="E97" t="s">
        <v>338</v>
      </c>
      <c r="F97" t="s">
        <v>339</v>
      </c>
      <c r="G97" t="s">
        <v>340</v>
      </c>
      <c r="H97" t="s">
        <v>298</v>
      </c>
      <c r="I97">
        <v>5.8E-4</v>
      </c>
      <c r="J97">
        <v>0</v>
      </c>
      <c r="O97">
        <f t="shared" si="94"/>
        <v>754.2</v>
      </c>
      <c r="P97">
        <f t="shared" si="95"/>
        <v>654.24</v>
      </c>
      <c r="Q97">
        <f t="shared" si="96"/>
        <v>51.55</v>
      </c>
      <c r="R97">
        <f t="shared" si="97"/>
        <v>14.68</v>
      </c>
      <c r="S97">
        <f t="shared" si="98"/>
        <v>48.41</v>
      </c>
      <c r="T97">
        <f t="shared" si="99"/>
        <v>0</v>
      </c>
      <c r="U97">
        <f t="shared" si="100"/>
        <v>0.28361999999999998</v>
      </c>
      <c r="V97">
        <f t="shared" si="101"/>
        <v>7.0452600000000004E-2</v>
      </c>
      <c r="W97">
        <f t="shared" si="102"/>
        <v>0</v>
      </c>
      <c r="X97">
        <f t="shared" si="103"/>
        <v>82.02</v>
      </c>
      <c r="Y97">
        <f t="shared" si="104"/>
        <v>56.15</v>
      </c>
      <c r="AA97">
        <v>43686536</v>
      </c>
      <c r="AB97">
        <f t="shared" si="105"/>
        <v>240723</v>
      </c>
      <c r="AC97">
        <f t="shared" si="132"/>
        <v>220744</v>
      </c>
      <c r="AD97">
        <f t="shared" si="133"/>
        <v>15245</v>
      </c>
      <c r="AE97">
        <f t="shared" si="134"/>
        <v>1436</v>
      </c>
      <c r="AF97">
        <f t="shared" si="135"/>
        <v>4734</v>
      </c>
      <c r="AG97">
        <f t="shared" si="109"/>
        <v>0</v>
      </c>
      <c r="AH97">
        <f t="shared" si="136"/>
        <v>489</v>
      </c>
      <c r="AI97">
        <f t="shared" si="137"/>
        <v>121.47</v>
      </c>
      <c r="AJ97">
        <f t="shared" si="111"/>
        <v>0</v>
      </c>
      <c r="AK97">
        <v>240722.74</v>
      </c>
      <c r="AL97">
        <v>220744.38</v>
      </c>
      <c r="AM97">
        <v>15244.84</v>
      </c>
      <c r="AN97">
        <v>1435.78</v>
      </c>
      <c r="AO97">
        <v>4733.5200000000004</v>
      </c>
      <c r="AP97">
        <v>0</v>
      </c>
      <c r="AQ97">
        <v>489</v>
      </c>
      <c r="AR97">
        <v>121.47</v>
      </c>
      <c r="AS97">
        <v>0</v>
      </c>
      <c r="AT97">
        <v>130</v>
      </c>
      <c r="AU97">
        <v>89</v>
      </c>
      <c r="AV97">
        <v>1</v>
      </c>
      <c r="AW97">
        <v>1</v>
      </c>
      <c r="AZ97">
        <v>1</v>
      </c>
      <c r="BA97">
        <v>17.63</v>
      </c>
      <c r="BB97">
        <v>5.83</v>
      </c>
      <c r="BC97">
        <v>5.1100000000000003</v>
      </c>
      <c r="BD97" t="s">
        <v>3</v>
      </c>
      <c r="BE97" t="s">
        <v>3</v>
      </c>
      <c r="BF97" t="s">
        <v>3</v>
      </c>
      <c r="BG97" t="s">
        <v>3</v>
      </c>
      <c r="BH97">
        <v>0</v>
      </c>
      <c r="BI97">
        <v>1</v>
      </c>
      <c r="BJ97" t="s">
        <v>341</v>
      </c>
      <c r="BM97">
        <v>22001</v>
      </c>
      <c r="BN97">
        <v>0</v>
      </c>
      <c r="BO97" t="s">
        <v>339</v>
      </c>
      <c r="BP97">
        <v>1</v>
      </c>
      <c r="BQ97">
        <v>2</v>
      </c>
      <c r="BR97">
        <v>0</v>
      </c>
      <c r="BS97">
        <v>17.63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130</v>
      </c>
      <c r="CA97">
        <v>89</v>
      </c>
      <c r="CE97">
        <v>0</v>
      </c>
      <c r="CF97">
        <v>0</v>
      </c>
      <c r="CG97">
        <v>0</v>
      </c>
      <c r="CM97">
        <v>0</v>
      </c>
      <c r="CN97" t="s">
        <v>3</v>
      </c>
      <c r="CO97">
        <v>0</v>
      </c>
      <c r="CP97">
        <f t="shared" si="112"/>
        <v>754.19999999999993</v>
      </c>
      <c r="CQ97">
        <f t="shared" si="113"/>
        <v>1128001.8400000001</v>
      </c>
      <c r="CR97">
        <f t="shared" si="114"/>
        <v>88878.35</v>
      </c>
      <c r="CS97">
        <f t="shared" si="115"/>
        <v>25316.68</v>
      </c>
      <c r="CT97">
        <f t="shared" si="116"/>
        <v>83460.42</v>
      </c>
      <c r="CU97">
        <f t="shared" si="117"/>
        <v>0</v>
      </c>
      <c r="CV97">
        <f t="shared" si="118"/>
        <v>489</v>
      </c>
      <c r="CW97">
        <f t="shared" si="119"/>
        <v>121.47</v>
      </c>
      <c r="CX97">
        <f t="shared" si="120"/>
        <v>0</v>
      </c>
      <c r="CY97">
        <f t="shared" si="121"/>
        <v>82.016999999999996</v>
      </c>
      <c r="CZ97">
        <f t="shared" si="122"/>
        <v>56.150099999999995</v>
      </c>
      <c r="DC97" t="s">
        <v>3</v>
      </c>
      <c r="DD97" t="s">
        <v>3</v>
      </c>
      <c r="DE97" t="s">
        <v>3</v>
      </c>
      <c r="DF97" t="s">
        <v>3</v>
      </c>
      <c r="DG97" t="s">
        <v>3</v>
      </c>
      <c r="DH97" t="s">
        <v>3</v>
      </c>
      <c r="DI97" t="s">
        <v>3</v>
      </c>
      <c r="DJ97" t="s">
        <v>3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U97">
        <v>1013</v>
      </c>
      <c r="DV97" t="s">
        <v>298</v>
      </c>
      <c r="DW97" t="s">
        <v>298</v>
      </c>
      <c r="DX97">
        <v>1</v>
      </c>
      <c r="EE97">
        <v>42165682</v>
      </c>
      <c r="EF97">
        <v>2</v>
      </c>
      <c r="EG97" t="s">
        <v>19</v>
      </c>
      <c r="EH97">
        <v>0</v>
      </c>
      <c r="EI97" t="s">
        <v>3</v>
      </c>
      <c r="EJ97">
        <v>1</v>
      </c>
      <c r="EK97">
        <v>22001</v>
      </c>
      <c r="EL97" t="s">
        <v>300</v>
      </c>
      <c r="EM97" t="s">
        <v>301</v>
      </c>
      <c r="EO97" t="s">
        <v>3</v>
      </c>
      <c r="EQ97">
        <v>131072</v>
      </c>
      <c r="ER97">
        <v>240722.74</v>
      </c>
      <c r="ES97">
        <v>220744.38</v>
      </c>
      <c r="ET97">
        <v>15244.84</v>
      </c>
      <c r="EU97">
        <v>1435.78</v>
      </c>
      <c r="EV97">
        <v>4733.5200000000004</v>
      </c>
      <c r="EW97">
        <v>489</v>
      </c>
      <c r="EX97">
        <v>121.47</v>
      </c>
      <c r="EY97">
        <v>0</v>
      </c>
      <c r="FQ97">
        <v>0</v>
      </c>
      <c r="FR97">
        <f t="shared" si="123"/>
        <v>0</v>
      </c>
      <c r="FS97">
        <v>0</v>
      </c>
      <c r="FX97">
        <v>130</v>
      </c>
      <c r="FY97">
        <v>89</v>
      </c>
      <c r="GA97" t="s">
        <v>3</v>
      </c>
      <c r="GD97">
        <v>1</v>
      </c>
      <c r="GF97">
        <v>1448588832</v>
      </c>
      <c r="GG97">
        <v>2</v>
      </c>
      <c r="GH97">
        <v>1</v>
      </c>
      <c r="GI97">
        <v>2</v>
      </c>
      <c r="GJ97">
        <v>0</v>
      </c>
      <c r="GK97">
        <v>0</v>
      </c>
      <c r="GL97">
        <f t="shared" si="124"/>
        <v>0</v>
      </c>
      <c r="GM97">
        <f t="shared" si="125"/>
        <v>892.37</v>
      </c>
      <c r="GN97">
        <f t="shared" si="126"/>
        <v>892.37</v>
      </c>
      <c r="GO97">
        <f t="shared" si="127"/>
        <v>0</v>
      </c>
      <c r="GP97">
        <f t="shared" si="128"/>
        <v>0</v>
      </c>
      <c r="GR97">
        <v>0</v>
      </c>
      <c r="GS97">
        <v>0</v>
      </c>
      <c r="GT97">
        <v>0</v>
      </c>
      <c r="GU97" t="s">
        <v>3</v>
      </c>
      <c r="GV97">
        <f t="shared" si="129"/>
        <v>0</v>
      </c>
      <c r="GW97">
        <v>1</v>
      </c>
      <c r="GX97">
        <f t="shared" si="130"/>
        <v>0</v>
      </c>
      <c r="HA97">
        <v>0</v>
      </c>
      <c r="HB97">
        <v>0</v>
      </c>
      <c r="HC97">
        <f t="shared" si="131"/>
        <v>0</v>
      </c>
      <c r="IK97">
        <v>0</v>
      </c>
    </row>
    <row r="98" spans="1:245">
      <c r="A98">
        <v>17</v>
      </c>
      <c r="B98">
        <v>1</v>
      </c>
      <c r="C98">
        <f>ROW(SmtRes!A287)</f>
        <v>287</v>
      </c>
      <c r="D98">
        <f>ROW(EtalonRes!A294)</f>
        <v>294</v>
      </c>
      <c r="E98" t="s">
        <v>342</v>
      </c>
      <c r="F98" t="s">
        <v>343</v>
      </c>
      <c r="G98" t="s">
        <v>344</v>
      </c>
      <c r="H98" t="s">
        <v>298</v>
      </c>
      <c r="I98">
        <v>5.8E-4</v>
      </c>
      <c r="J98">
        <v>0</v>
      </c>
      <c r="O98">
        <f t="shared" si="94"/>
        <v>59.68</v>
      </c>
      <c r="P98">
        <f t="shared" si="95"/>
        <v>10.66</v>
      </c>
      <c r="Q98">
        <f t="shared" si="96"/>
        <v>21.51</v>
      </c>
      <c r="R98">
        <f t="shared" si="97"/>
        <v>3.22</v>
      </c>
      <c r="S98">
        <f t="shared" si="98"/>
        <v>27.51</v>
      </c>
      <c r="T98">
        <f t="shared" si="99"/>
        <v>0</v>
      </c>
      <c r="U98">
        <f t="shared" si="100"/>
        <v>0.17748</v>
      </c>
      <c r="V98">
        <f t="shared" si="101"/>
        <v>1.4227400000000001E-2</v>
      </c>
      <c r="W98">
        <f t="shared" si="102"/>
        <v>0</v>
      </c>
      <c r="X98">
        <f t="shared" si="103"/>
        <v>39.950000000000003</v>
      </c>
      <c r="Y98">
        <f t="shared" si="104"/>
        <v>27.35</v>
      </c>
      <c r="AA98">
        <v>43686536</v>
      </c>
      <c r="AB98">
        <f t="shared" si="105"/>
        <v>18256</v>
      </c>
      <c r="AC98">
        <f t="shared" si="132"/>
        <v>7323</v>
      </c>
      <c r="AD98">
        <f t="shared" si="133"/>
        <v>8243</v>
      </c>
      <c r="AE98">
        <f t="shared" si="134"/>
        <v>315</v>
      </c>
      <c r="AF98">
        <f t="shared" si="135"/>
        <v>2690</v>
      </c>
      <c r="AG98">
        <f t="shared" si="109"/>
        <v>0</v>
      </c>
      <c r="AH98">
        <f t="shared" si="136"/>
        <v>306</v>
      </c>
      <c r="AI98">
        <f t="shared" si="137"/>
        <v>24.53</v>
      </c>
      <c r="AJ98">
        <f t="shared" si="111"/>
        <v>0</v>
      </c>
      <c r="AK98">
        <v>18255.8</v>
      </c>
      <c r="AL98">
        <v>7323.33</v>
      </c>
      <c r="AM98">
        <v>8242.73</v>
      </c>
      <c r="AN98">
        <v>315.20999999999998</v>
      </c>
      <c r="AO98">
        <v>2689.74</v>
      </c>
      <c r="AP98">
        <v>0</v>
      </c>
      <c r="AQ98">
        <v>306</v>
      </c>
      <c r="AR98">
        <v>24.53</v>
      </c>
      <c r="AS98">
        <v>0</v>
      </c>
      <c r="AT98">
        <v>130</v>
      </c>
      <c r="AU98">
        <v>89</v>
      </c>
      <c r="AV98">
        <v>1</v>
      </c>
      <c r="AW98">
        <v>1</v>
      </c>
      <c r="AZ98">
        <v>1</v>
      </c>
      <c r="BA98">
        <v>17.63</v>
      </c>
      <c r="BB98">
        <v>4.5</v>
      </c>
      <c r="BC98">
        <v>2.5099999999999998</v>
      </c>
      <c r="BD98" t="s">
        <v>3</v>
      </c>
      <c r="BE98" t="s">
        <v>3</v>
      </c>
      <c r="BF98" t="s">
        <v>3</v>
      </c>
      <c r="BG98" t="s">
        <v>3</v>
      </c>
      <c r="BH98">
        <v>0</v>
      </c>
      <c r="BI98">
        <v>1</v>
      </c>
      <c r="BJ98" t="s">
        <v>345</v>
      </c>
      <c r="BM98">
        <v>22001</v>
      </c>
      <c r="BN98">
        <v>0</v>
      </c>
      <c r="BO98" t="s">
        <v>343</v>
      </c>
      <c r="BP98">
        <v>1</v>
      </c>
      <c r="BQ98">
        <v>2</v>
      </c>
      <c r="BR98">
        <v>0</v>
      </c>
      <c r="BS98">
        <v>17.63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3</v>
      </c>
      <c r="BZ98">
        <v>130</v>
      </c>
      <c r="CA98">
        <v>89</v>
      </c>
      <c r="CE98">
        <v>0</v>
      </c>
      <c r="CF98">
        <v>0</v>
      </c>
      <c r="CG98">
        <v>0</v>
      </c>
      <c r="CM98">
        <v>0</v>
      </c>
      <c r="CN98" t="s">
        <v>3</v>
      </c>
      <c r="CO98">
        <v>0</v>
      </c>
      <c r="CP98">
        <f t="shared" si="112"/>
        <v>59.680000000000007</v>
      </c>
      <c r="CQ98">
        <f t="shared" si="113"/>
        <v>18380.73</v>
      </c>
      <c r="CR98">
        <f t="shared" si="114"/>
        <v>37093.5</v>
      </c>
      <c r="CS98">
        <f t="shared" si="115"/>
        <v>5553.45</v>
      </c>
      <c r="CT98">
        <f t="shared" si="116"/>
        <v>47424.7</v>
      </c>
      <c r="CU98">
        <f t="shared" si="117"/>
        <v>0</v>
      </c>
      <c r="CV98">
        <f t="shared" si="118"/>
        <v>306</v>
      </c>
      <c r="CW98">
        <f t="shared" si="119"/>
        <v>24.53</v>
      </c>
      <c r="CX98">
        <f t="shared" si="120"/>
        <v>0</v>
      </c>
      <c r="CY98">
        <f t="shared" si="121"/>
        <v>39.948999999999998</v>
      </c>
      <c r="CZ98">
        <f t="shared" si="122"/>
        <v>27.349700000000002</v>
      </c>
      <c r="DC98" t="s">
        <v>3</v>
      </c>
      <c r="DD98" t="s">
        <v>3</v>
      </c>
      <c r="DE98" t="s">
        <v>3</v>
      </c>
      <c r="DF98" t="s">
        <v>3</v>
      </c>
      <c r="DG98" t="s">
        <v>3</v>
      </c>
      <c r="DH98" t="s">
        <v>3</v>
      </c>
      <c r="DI98" t="s">
        <v>3</v>
      </c>
      <c r="DJ98" t="s">
        <v>3</v>
      </c>
      <c r="DK98" t="s">
        <v>3</v>
      </c>
      <c r="DL98" t="s">
        <v>3</v>
      </c>
      <c r="DM98" t="s">
        <v>3</v>
      </c>
      <c r="DN98">
        <v>0</v>
      </c>
      <c r="DO98">
        <v>0</v>
      </c>
      <c r="DP98">
        <v>1</v>
      </c>
      <c r="DQ98">
        <v>1</v>
      </c>
      <c r="DU98">
        <v>1013</v>
      </c>
      <c r="DV98" t="s">
        <v>298</v>
      </c>
      <c r="DW98" t="s">
        <v>298</v>
      </c>
      <c r="DX98">
        <v>1</v>
      </c>
      <c r="EE98">
        <v>42165682</v>
      </c>
      <c r="EF98">
        <v>2</v>
      </c>
      <c r="EG98" t="s">
        <v>19</v>
      </c>
      <c r="EH98">
        <v>0</v>
      </c>
      <c r="EI98" t="s">
        <v>3</v>
      </c>
      <c r="EJ98">
        <v>1</v>
      </c>
      <c r="EK98">
        <v>22001</v>
      </c>
      <c r="EL98" t="s">
        <v>300</v>
      </c>
      <c r="EM98" t="s">
        <v>301</v>
      </c>
      <c r="EO98" t="s">
        <v>3</v>
      </c>
      <c r="EQ98">
        <v>131072</v>
      </c>
      <c r="ER98">
        <v>18255.8</v>
      </c>
      <c r="ES98">
        <v>7323.33</v>
      </c>
      <c r="ET98">
        <v>8242.73</v>
      </c>
      <c r="EU98">
        <v>315.20999999999998</v>
      </c>
      <c r="EV98">
        <v>2689.74</v>
      </c>
      <c r="EW98">
        <v>306</v>
      </c>
      <c r="EX98">
        <v>24.53</v>
      </c>
      <c r="EY98">
        <v>0</v>
      </c>
      <c r="FQ98">
        <v>0</v>
      </c>
      <c r="FR98">
        <f t="shared" si="123"/>
        <v>0</v>
      </c>
      <c r="FS98">
        <v>0</v>
      </c>
      <c r="FX98">
        <v>130</v>
      </c>
      <c r="FY98">
        <v>89</v>
      </c>
      <c r="GA98" t="s">
        <v>3</v>
      </c>
      <c r="GD98">
        <v>1</v>
      </c>
      <c r="GF98">
        <v>-298037037</v>
      </c>
      <c r="GG98">
        <v>2</v>
      </c>
      <c r="GH98">
        <v>1</v>
      </c>
      <c r="GI98">
        <v>2</v>
      </c>
      <c r="GJ98">
        <v>0</v>
      </c>
      <c r="GK98">
        <v>0</v>
      </c>
      <c r="GL98">
        <f t="shared" si="124"/>
        <v>0</v>
      </c>
      <c r="GM98">
        <f t="shared" si="125"/>
        <v>126.98</v>
      </c>
      <c r="GN98">
        <f t="shared" si="126"/>
        <v>126.98</v>
      </c>
      <c r="GO98">
        <f t="shared" si="127"/>
        <v>0</v>
      </c>
      <c r="GP98">
        <f t="shared" si="128"/>
        <v>0</v>
      </c>
      <c r="GR98">
        <v>0</v>
      </c>
      <c r="GS98">
        <v>3</v>
      </c>
      <c r="GT98">
        <v>0</v>
      </c>
      <c r="GU98" t="s">
        <v>3</v>
      </c>
      <c r="GV98">
        <f t="shared" si="129"/>
        <v>0</v>
      </c>
      <c r="GW98">
        <v>1</v>
      </c>
      <c r="GX98">
        <f t="shared" si="130"/>
        <v>0</v>
      </c>
      <c r="HA98">
        <v>0</v>
      </c>
      <c r="HB98">
        <v>0</v>
      </c>
      <c r="HC98">
        <f t="shared" si="131"/>
        <v>0</v>
      </c>
      <c r="IK98">
        <v>0</v>
      </c>
    </row>
    <row r="99" spans="1:245">
      <c r="A99">
        <v>18</v>
      </c>
      <c r="B99">
        <v>1</v>
      </c>
      <c r="C99">
        <v>285</v>
      </c>
      <c r="E99" t="s">
        <v>346</v>
      </c>
      <c r="F99" t="s">
        <v>347</v>
      </c>
      <c r="G99" t="s">
        <v>348</v>
      </c>
      <c r="H99" t="s">
        <v>278</v>
      </c>
      <c r="I99">
        <f>I98*J99</f>
        <v>3.8449999999999999E-3</v>
      </c>
      <c r="J99">
        <v>6.6293103448275863</v>
      </c>
      <c r="O99">
        <f t="shared" si="94"/>
        <v>0</v>
      </c>
      <c r="P99">
        <f t="shared" si="95"/>
        <v>0</v>
      </c>
      <c r="Q99">
        <f t="shared" si="96"/>
        <v>0</v>
      </c>
      <c r="R99">
        <f t="shared" si="97"/>
        <v>0</v>
      </c>
      <c r="S99">
        <f t="shared" si="98"/>
        <v>0</v>
      </c>
      <c r="T99">
        <f t="shared" si="99"/>
        <v>0</v>
      </c>
      <c r="U99">
        <f t="shared" si="100"/>
        <v>0</v>
      </c>
      <c r="V99">
        <f t="shared" si="101"/>
        <v>0</v>
      </c>
      <c r="W99">
        <f t="shared" si="102"/>
        <v>0</v>
      </c>
      <c r="X99">
        <f t="shared" si="103"/>
        <v>0</v>
      </c>
      <c r="Y99">
        <f t="shared" si="104"/>
        <v>0</v>
      </c>
      <c r="AA99">
        <v>43686536</v>
      </c>
      <c r="AB99">
        <f t="shared" si="105"/>
        <v>0</v>
      </c>
      <c r="AC99">
        <f t="shared" si="132"/>
        <v>0</v>
      </c>
      <c r="AD99">
        <f t="shared" si="133"/>
        <v>0</v>
      </c>
      <c r="AE99">
        <f t="shared" si="134"/>
        <v>0</v>
      </c>
      <c r="AF99">
        <f t="shared" si="135"/>
        <v>0</v>
      </c>
      <c r="AG99">
        <f t="shared" si="109"/>
        <v>0</v>
      </c>
      <c r="AH99">
        <f t="shared" si="136"/>
        <v>0</v>
      </c>
      <c r="AI99">
        <f t="shared" si="137"/>
        <v>0</v>
      </c>
      <c r="AJ99">
        <f t="shared" si="111"/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130</v>
      </c>
      <c r="AU99">
        <v>89</v>
      </c>
      <c r="AV99">
        <v>1</v>
      </c>
      <c r="AW99">
        <v>1</v>
      </c>
      <c r="AZ99">
        <v>1</v>
      </c>
      <c r="BA99">
        <v>1</v>
      </c>
      <c r="BB99">
        <v>1</v>
      </c>
      <c r="BC99">
        <v>1</v>
      </c>
      <c r="BD99" t="s">
        <v>3</v>
      </c>
      <c r="BE99" t="s">
        <v>3</v>
      </c>
      <c r="BF99" t="s">
        <v>3</v>
      </c>
      <c r="BG99" t="s">
        <v>3</v>
      </c>
      <c r="BH99">
        <v>3</v>
      </c>
      <c r="BI99">
        <v>1</v>
      </c>
      <c r="BJ99" t="s">
        <v>349</v>
      </c>
      <c r="BM99">
        <v>22001</v>
      </c>
      <c r="BN99">
        <v>0</v>
      </c>
      <c r="BO99" t="s">
        <v>3</v>
      </c>
      <c r="BP99">
        <v>0</v>
      </c>
      <c r="BQ99">
        <v>2</v>
      </c>
      <c r="BR99">
        <v>0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</v>
      </c>
      <c r="BZ99">
        <v>130</v>
      </c>
      <c r="CA99">
        <v>89</v>
      </c>
      <c r="CE99">
        <v>0</v>
      </c>
      <c r="CF99">
        <v>0</v>
      </c>
      <c r="CG99">
        <v>0</v>
      </c>
      <c r="CM99">
        <v>0</v>
      </c>
      <c r="CN99" t="s">
        <v>3</v>
      </c>
      <c r="CO99">
        <v>0</v>
      </c>
      <c r="CP99">
        <f t="shared" si="112"/>
        <v>0</v>
      </c>
      <c r="CQ99">
        <f t="shared" si="113"/>
        <v>0</v>
      </c>
      <c r="CR99">
        <f t="shared" si="114"/>
        <v>0</v>
      </c>
      <c r="CS99">
        <f t="shared" si="115"/>
        <v>0</v>
      </c>
      <c r="CT99">
        <f t="shared" si="116"/>
        <v>0</v>
      </c>
      <c r="CU99">
        <f t="shared" si="117"/>
        <v>0</v>
      </c>
      <c r="CV99">
        <f t="shared" si="118"/>
        <v>0</v>
      </c>
      <c r="CW99">
        <f t="shared" si="119"/>
        <v>0</v>
      </c>
      <c r="CX99">
        <f t="shared" si="120"/>
        <v>0</v>
      </c>
      <c r="CY99">
        <f t="shared" si="121"/>
        <v>0</v>
      </c>
      <c r="CZ99">
        <f t="shared" si="122"/>
        <v>0</v>
      </c>
      <c r="DC99" t="s">
        <v>3</v>
      </c>
      <c r="DD99" t="s">
        <v>3</v>
      </c>
      <c r="DE99" t="s">
        <v>3</v>
      </c>
      <c r="DF99" t="s">
        <v>3</v>
      </c>
      <c r="DG99" t="s">
        <v>3</v>
      </c>
      <c r="DH99" t="s">
        <v>3</v>
      </c>
      <c r="DI99" t="s">
        <v>3</v>
      </c>
      <c r="DJ99" t="s">
        <v>3</v>
      </c>
      <c r="DK99" t="s">
        <v>3</v>
      </c>
      <c r="DL99" t="s">
        <v>3</v>
      </c>
      <c r="DM99" t="s">
        <v>3</v>
      </c>
      <c r="DN99">
        <v>0</v>
      </c>
      <c r="DO99">
        <v>0</v>
      </c>
      <c r="DP99">
        <v>1</v>
      </c>
      <c r="DQ99">
        <v>1</v>
      </c>
      <c r="DU99">
        <v>1009</v>
      </c>
      <c r="DV99" t="s">
        <v>278</v>
      </c>
      <c r="DW99" t="s">
        <v>278</v>
      </c>
      <c r="DX99">
        <v>1000</v>
      </c>
      <c r="EE99">
        <v>42165682</v>
      </c>
      <c r="EF99">
        <v>2</v>
      </c>
      <c r="EG99" t="s">
        <v>19</v>
      </c>
      <c r="EH99">
        <v>0</v>
      </c>
      <c r="EI99" t="s">
        <v>3</v>
      </c>
      <c r="EJ99">
        <v>1</v>
      </c>
      <c r="EK99">
        <v>22001</v>
      </c>
      <c r="EL99" t="s">
        <v>300</v>
      </c>
      <c r="EM99" t="s">
        <v>301</v>
      </c>
      <c r="EO99" t="s">
        <v>3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FQ99">
        <v>0</v>
      </c>
      <c r="FR99">
        <f t="shared" si="123"/>
        <v>0</v>
      </c>
      <c r="FS99">
        <v>0</v>
      </c>
      <c r="FX99">
        <v>130</v>
      </c>
      <c r="FY99">
        <v>89</v>
      </c>
      <c r="GA99" t="s">
        <v>3</v>
      </c>
      <c r="GD99">
        <v>1</v>
      </c>
      <c r="GF99">
        <v>1207023194</v>
      </c>
      <c r="GG99">
        <v>2</v>
      </c>
      <c r="GH99">
        <v>1</v>
      </c>
      <c r="GI99">
        <v>-2</v>
      </c>
      <c r="GJ99">
        <v>0</v>
      </c>
      <c r="GK99">
        <v>0</v>
      </c>
      <c r="GL99">
        <f t="shared" si="124"/>
        <v>0</v>
      </c>
      <c r="GM99">
        <f t="shared" si="125"/>
        <v>0</v>
      </c>
      <c r="GN99">
        <f t="shared" si="126"/>
        <v>0</v>
      </c>
      <c r="GO99">
        <f t="shared" si="127"/>
        <v>0</v>
      </c>
      <c r="GP99">
        <f t="shared" si="128"/>
        <v>0</v>
      </c>
      <c r="GR99">
        <v>0</v>
      </c>
      <c r="GS99">
        <v>0</v>
      </c>
      <c r="GT99">
        <v>0</v>
      </c>
      <c r="GU99" t="s">
        <v>3</v>
      </c>
      <c r="GV99">
        <f t="shared" si="129"/>
        <v>0</v>
      </c>
      <c r="GW99">
        <v>1</v>
      </c>
      <c r="GX99">
        <f t="shared" si="130"/>
        <v>0</v>
      </c>
      <c r="HA99">
        <v>0</v>
      </c>
      <c r="HB99">
        <v>0</v>
      </c>
      <c r="HC99">
        <f t="shared" si="131"/>
        <v>0</v>
      </c>
      <c r="IK99">
        <v>0</v>
      </c>
    </row>
    <row r="100" spans="1:245">
      <c r="A100">
        <v>17</v>
      </c>
      <c r="B100">
        <v>1</v>
      </c>
      <c r="E100" t="s">
        <v>350</v>
      </c>
      <c r="F100" t="s">
        <v>351</v>
      </c>
      <c r="G100" t="s">
        <v>352</v>
      </c>
      <c r="H100" t="s">
        <v>278</v>
      </c>
      <c r="I100">
        <v>3.8454000000000001E-3</v>
      </c>
      <c r="J100">
        <v>0</v>
      </c>
      <c r="O100">
        <f t="shared" si="94"/>
        <v>128.88</v>
      </c>
      <c r="P100">
        <f t="shared" si="95"/>
        <v>128.88</v>
      </c>
      <c r="Q100">
        <f t="shared" si="96"/>
        <v>0</v>
      </c>
      <c r="R100">
        <f t="shared" si="97"/>
        <v>0</v>
      </c>
      <c r="S100">
        <f t="shared" si="98"/>
        <v>0</v>
      </c>
      <c r="T100">
        <f t="shared" si="99"/>
        <v>0</v>
      </c>
      <c r="U100">
        <f t="shared" si="100"/>
        <v>0</v>
      </c>
      <c r="V100">
        <f t="shared" si="101"/>
        <v>0</v>
      </c>
      <c r="W100">
        <f t="shared" si="102"/>
        <v>0</v>
      </c>
      <c r="X100">
        <f t="shared" si="103"/>
        <v>0</v>
      </c>
      <c r="Y100">
        <f t="shared" si="104"/>
        <v>0</v>
      </c>
      <c r="AA100">
        <v>43686536</v>
      </c>
      <c r="AB100">
        <f t="shared" si="105"/>
        <v>3434</v>
      </c>
      <c r="AC100">
        <f t="shared" si="132"/>
        <v>3434</v>
      </c>
      <c r="AD100">
        <f t="shared" si="133"/>
        <v>0</v>
      </c>
      <c r="AE100">
        <f t="shared" si="134"/>
        <v>0</v>
      </c>
      <c r="AF100">
        <f t="shared" si="135"/>
        <v>0</v>
      </c>
      <c r="AG100">
        <f t="shared" si="109"/>
        <v>0</v>
      </c>
      <c r="AH100">
        <f t="shared" si="136"/>
        <v>0</v>
      </c>
      <c r="AI100">
        <f t="shared" si="137"/>
        <v>0</v>
      </c>
      <c r="AJ100">
        <f t="shared" si="111"/>
        <v>0</v>
      </c>
      <c r="AK100">
        <v>3434</v>
      </c>
      <c r="AL100">
        <v>3434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1</v>
      </c>
      <c r="AW100">
        <v>1</v>
      </c>
      <c r="AZ100">
        <v>1</v>
      </c>
      <c r="BA100">
        <v>1</v>
      </c>
      <c r="BB100">
        <v>1</v>
      </c>
      <c r="BC100">
        <v>9.76</v>
      </c>
      <c r="BD100" t="s">
        <v>3</v>
      </c>
      <c r="BE100" t="s">
        <v>3</v>
      </c>
      <c r="BF100" t="s">
        <v>3</v>
      </c>
      <c r="BG100" t="s">
        <v>3</v>
      </c>
      <c r="BH100">
        <v>3</v>
      </c>
      <c r="BI100">
        <v>1</v>
      </c>
      <c r="BJ100" t="s">
        <v>353</v>
      </c>
      <c r="BM100">
        <v>500001</v>
      </c>
      <c r="BN100">
        <v>0</v>
      </c>
      <c r="BO100" t="s">
        <v>351</v>
      </c>
      <c r="BP100">
        <v>1</v>
      </c>
      <c r="BQ100">
        <v>8</v>
      </c>
      <c r="BR100">
        <v>0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 t="s">
        <v>3</v>
      </c>
      <c r="BZ100">
        <v>0</v>
      </c>
      <c r="CA100">
        <v>0</v>
      </c>
      <c r="CE100">
        <v>0</v>
      </c>
      <c r="CF100">
        <v>0</v>
      </c>
      <c r="CG100">
        <v>0</v>
      </c>
      <c r="CM100">
        <v>0</v>
      </c>
      <c r="CN100" t="s">
        <v>3</v>
      </c>
      <c r="CO100">
        <v>0</v>
      </c>
      <c r="CP100">
        <f t="shared" si="112"/>
        <v>128.88</v>
      </c>
      <c r="CQ100">
        <f t="shared" si="113"/>
        <v>33515.839999999997</v>
      </c>
      <c r="CR100">
        <f t="shared" si="114"/>
        <v>0</v>
      </c>
      <c r="CS100">
        <f t="shared" si="115"/>
        <v>0</v>
      </c>
      <c r="CT100">
        <f t="shared" si="116"/>
        <v>0</v>
      </c>
      <c r="CU100">
        <f t="shared" si="117"/>
        <v>0</v>
      </c>
      <c r="CV100">
        <f t="shared" si="118"/>
        <v>0</v>
      </c>
      <c r="CW100">
        <f t="shared" si="119"/>
        <v>0</v>
      </c>
      <c r="CX100">
        <f t="shared" si="120"/>
        <v>0</v>
      </c>
      <c r="CY100">
        <f t="shared" si="121"/>
        <v>0</v>
      </c>
      <c r="CZ100">
        <f t="shared" si="122"/>
        <v>0</v>
      </c>
      <c r="DC100" t="s">
        <v>3</v>
      </c>
      <c r="DD100" t="s">
        <v>3</v>
      </c>
      <c r="DE100" t="s">
        <v>3</v>
      </c>
      <c r="DF100" t="s">
        <v>3</v>
      </c>
      <c r="DG100" t="s">
        <v>3</v>
      </c>
      <c r="DH100" t="s">
        <v>3</v>
      </c>
      <c r="DI100" t="s">
        <v>3</v>
      </c>
      <c r="DJ100" t="s">
        <v>3</v>
      </c>
      <c r="DK100" t="s">
        <v>3</v>
      </c>
      <c r="DL100" t="s">
        <v>3</v>
      </c>
      <c r="DM100" t="s">
        <v>3</v>
      </c>
      <c r="DN100">
        <v>0</v>
      </c>
      <c r="DO100">
        <v>0</v>
      </c>
      <c r="DP100">
        <v>1</v>
      </c>
      <c r="DQ100">
        <v>1</v>
      </c>
      <c r="DU100">
        <v>1009</v>
      </c>
      <c r="DV100" t="s">
        <v>278</v>
      </c>
      <c r="DW100" t="s">
        <v>278</v>
      </c>
      <c r="DX100">
        <v>1000</v>
      </c>
      <c r="EE100">
        <v>42165582</v>
      </c>
      <c r="EF100">
        <v>8</v>
      </c>
      <c r="EG100" t="s">
        <v>50</v>
      </c>
      <c r="EH100">
        <v>0</v>
      </c>
      <c r="EI100" t="s">
        <v>3</v>
      </c>
      <c r="EJ100">
        <v>1</v>
      </c>
      <c r="EK100">
        <v>500001</v>
      </c>
      <c r="EL100" t="s">
        <v>51</v>
      </c>
      <c r="EM100" t="s">
        <v>52</v>
      </c>
      <c r="EO100" t="s">
        <v>3</v>
      </c>
      <c r="EQ100">
        <v>131072</v>
      </c>
      <c r="ER100">
        <v>3434</v>
      </c>
      <c r="ES100">
        <v>3434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FQ100">
        <v>0</v>
      </c>
      <c r="FR100">
        <f t="shared" si="123"/>
        <v>0</v>
      </c>
      <c r="FS100">
        <v>0</v>
      </c>
      <c r="FX100">
        <v>0</v>
      </c>
      <c r="FY100">
        <v>0</v>
      </c>
      <c r="GA100" t="s">
        <v>3</v>
      </c>
      <c r="GD100">
        <v>1</v>
      </c>
      <c r="GF100">
        <v>-1050380436</v>
      </c>
      <c r="GG100">
        <v>2</v>
      </c>
      <c r="GH100">
        <v>1</v>
      </c>
      <c r="GI100">
        <v>2</v>
      </c>
      <c r="GJ100">
        <v>0</v>
      </c>
      <c r="GK100">
        <v>0</v>
      </c>
      <c r="GL100">
        <f t="shared" si="124"/>
        <v>0</v>
      </c>
      <c r="GM100">
        <f t="shared" si="125"/>
        <v>128.88</v>
      </c>
      <c r="GN100">
        <f t="shared" si="126"/>
        <v>128.88</v>
      </c>
      <c r="GO100">
        <f t="shared" si="127"/>
        <v>0</v>
      </c>
      <c r="GP100">
        <f t="shared" si="128"/>
        <v>0</v>
      </c>
      <c r="GR100">
        <v>0</v>
      </c>
      <c r="GS100">
        <v>0</v>
      </c>
      <c r="GT100">
        <v>0</v>
      </c>
      <c r="GU100" t="s">
        <v>3</v>
      </c>
      <c r="GV100">
        <f t="shared" si="129"/>
        <v>0</v>
      </c>
      <c r="GW100">
        <v>1</v>
      </c>
      <c r="GX100">
        <f t="shared" si="130"/>
        <v>0</v>
      </c>
      <c r="HA100">
        <v>0</v>
      </c>
      <c r="HB100">
        <v>0</v>
      </c>
      <c r="HC100">
        <f t="shared" si="131"/>
        <v>0</v>
      </c>
      <c r="IK100">
        <v>0</v>
      </c>
    </row>
    <row r="101" spans="1:245">
      <c r="A101">
        <v>17</v>
      </c>
      <c r="B101">
        <v>1</v>
      </c>
      <c r="C101">
        <f>ROW(SmtRes!A308)</f>
        <v>308</v>
      </c>
      <c r="D101">
        <f>ROW(EtalonRes!A315)</f>
        <v>315</v>
      </c>
      <c r="E101" t="s">
        <v>354</v>
      </c>
      <c r="F101" t="s">
        <v>303</v>
      </c>
      <c r="G101" t="s">
        <v>304</v>
      </c>
      <c r="H101" t="s">
        <v>305</v>
      </c>
      <c r="I101">
        <v>7.9399999999999991E-3</v>
      </c>
      <c r="J101">
        <v>0</v>
      </c>
      <c r="O101">
        <f t="shared" si="94"/>
        <v>65.56</v>
      </c>
      <c r="P101">
        <f t="shared" si="95"/>
        <v>3.48</v>
      </c>
      <c r="Q101">
        <f t="shared" si="96"/>
        <v>5.39</v>
      </c>
      <c r="R101">
        <f t="shared" si="97"/>
        <v>0.14000000000000001</v>
      </c>
      <c r="S101">
        <f t="shared" si="98"/>
        <v>56.69</v>
      </c>
      <c r="T101">
        <f t="shared" si="99"/>
        <v>0</v>
      </c>
      <c r="U101">
        <f t="shared" si="100"/>
        <v>0.40327259999999993</v>
      </c>
      <c r="V101">
        <f t="shared" si="101"/>
        <v>9.5279999999999985E-4</v>
      </c>
      <c r="W101">
        <f t="shared" si="102"/>
        <v>0</v>
      </c>
      <c r="X101">
        <f t="shared" si="103"/>
        <v>51.15</v>
      </c>
      <c r="Y101">
        <f t="shared" si="104"/>
        <v>48.31</v>
      </c>
      <c r="AA101">
        <v>43686536</v>
      </c>
      <c r="AB101">
        <f t="shared" si="105"/>
        <v>619</v>
      </c>
      <c r="AC101">
        <f t="shared" si="132"/>
        <v>82</v>
      </c>
      <c r="AD101">
        <f t="shared" si="133"/>
        <v>132</v>
      </c>
      <c r="AE101">
        <f t="shared" si="134"/>
        <v>1</v>
      </c>
      <c r="AF101">
        <f t="shared" si="135"/>
        <v>405</v>
      </c>
      <c r="AG101">
        <f t="shared" si="109"/>
        <v>0</v>
      </c>
      <c r="AH101">
        <f t="shared" si="136"/>
        <v>50.79</v>
      </c>
      <c r="AI101">
        <f t="shared" si="137"/>
        <v>0.12</v>
      </c>
      <c r="AJ101">
        <f t="shared" si="111"/>
        <v>0</v>
      </c>
      <c r="AK101">
        <v>619.79</v>
      </c>
      <c r="AL101">
        <v>82.33</v>
      </c>
      <c r="AM101">
        <v>132.66</v>
      </c>
      <c r="AN101">
        <v>1.45</v>
      </c>
      <c r="AO101">
        <v>404.8</v>
      </c>
      <c r="AP101">
        <v>0</v>
      </c>
      <c r="AQ101">
        <v>50.79</v>
      </c>
      <c r="AR101">
        <v>0.12</v>
      </c>
      <c r="AS101">
        <v>0</v>
      </c>
      <c r="AT101">
        <v>90</v>
      </c>
      <c r="AU101">
        <v>85</v>
      </c>
      <c r="AV101">
        <v>1</v>
      </c>
      <c r="AW101">
        <v>1</v>
      </c>
      <c r="AZ101">
        <v>1</v>
      </c>
      <c r="BA101">
        <v>17.63</v>
      </c>
      <c r="BB101">
        <v>5.14</v>
      </c>
      <c r="BC101">
        <v>5.35</v>
      </c>
      <c r="BD101" t="s">
        <v>3</v>
      </c>
      <c r="BE101" t="s">
        <v>3</v>
      </c>
      <c r="BF101" t="s">
        <v>3</v>
      </c>
      <c r="BG101" t="s">
        <v>3</v>
      </c>
      <c r="BH101">
        <v>0</v>
      </c>
      <c r="BI101">
        <v>1</v>
      </c>
      <c r="BJ101" t="s">
        <v>306</v>
      </c>
      <c r="BM101">
        <v>9001</v>
      </c>
      <c r="BN101">
        <v>0</v>
      </c>
      <c r="BO101" t="s">
        <v>303</v>
      </c>
      <c r="BP101">
        <v>1</v>
      </c>
      <c r="BQ101">
        <v>2</v>
      </c>
      <c r="BR101">
        <v>0</v>
      </c>
      <c r="BS101">
        <v>17.63</v>
      </c>
      <c r="BT101">
        <v>1</v>
      </c>
      <c r="BU101">
        <v>1</v>
      </c>
      <c r="BV101">
        <v>1</v>
      </c>
      <c r="BW101">
        <v>1</v>
      </c>
      <c r="BX101">
        <v>1</v>
      </c>
      <c r="BY101" t="s">
        <v>3</v>
      </c>
      <c r="BZ101">
        <v>90</v>
      </c>
      <c r="CA101">
        <v>85</v>
      </c>
      <c r="CE101">
        <v>0</v>
      </c>
      <c r="CF101">
        <v>0</v>
      </c>
      <c r="CG101">
        <v>0</v>
      </c>
      <c r="CM101">
        <v>0</v>
      </c>
      <c r="CN101" t="s">
        <v>3</v>
      </c>
      <c r="CO101">
        <v>0</v>
      </c>
      <c r="CP101">
        <f t="shared" si="112"/>
        <v>65.56</v>
      </c>
      <c r="CQ101">
        <f t="shared" si="113"/>
        <v>438.7</v>
      </c>
      <c r="CR101">
        <f t="shared" si="114"/>
        <v>678.4799999999999</v>
      </c>
      <c r="CS101">
        <f t="shared" si="115"/>
        <v>17.63</v>
      </c>
      <c r="CT101">
        <f t="shared" si="116"/>
        <v>7140.15</v>
      </c>
      <c r="CU101">
        <f t="shared" si="117"/>
        <v>0</v>
      </c>
      <c r="CV101">
        <f t="shared" si="118"/>
        <v>50.79</v>
      </c>
      <c r="CW101">
        <f t="shared" si="119"/>
        <v>0.12</v>
      </c>
      <c r="CX101">
        <f t="shared" si="120"/>
        <v>0</v>
      </c>
      <c r="CY101">
        <f t="shared" si="121"/>
        <v>51.146999999999998</v>
      </c>
      <c r="CZ101">
        <f t="shared" si="122"/>
        <v>48.305500000000002</v>
      </c>
      <c r="DC101" t="s">
        <v>3</v>
      </c>
      <c r="DD101" t="s">
        <v>3</v>
      </c>
      <c r="DE101" t="s">
        <v>3</v>
      </c>
      <c r="DF101" t="s">
        <v>3</v>
      </c>
      <c r="DG101" t="s">
        <v>3</v>
      </c>
      <c r="DH101" t="s">
        <v>3</v>
      </c>
      <c r="DI101" t="s">
        <v>3</v>
      </c>
      <c r="DJ101" t="s">
        <v>3</v>
      </c>
      <c r="DK101" t="s">
        <v>3</v>
      </c>
      <c r="DL101" t="s">
        <v>3</v>
      </c>
      <c r="DM101" t="s">
        <v>3</v>
      </c>
      <c r="DN101">
        <v>0</v>
      </c>
      <c r="DO101">
        <v>0</v>
      </c>
      <c r="DP101">
        <v>1</v>
      </c>
      <c r="DQ101">
        <v>1</v>
      </c>
      <c r="DU101">
        <v>1013</v>
      </c>
      <c r="DV101" t="s">
        <v>305</v>
      </c>
      <c r="DW101" t="s">
        <v>305</v>
      </c>
      <c r="DX101">
        <v>1</v>
      </c>
      <c r="EE101">
        <v>42165648</v>
      </c>
      <c r="EF101">
        <v>2</v>
      </c>
      <c r="EG101" t="s">
        <v>19</v>
      </c>
      <c r="EH101">
        <v>0</v>
      </c>
      <c r="EI101" t="s">
        <v>3</v>
      </c>
      <c r="EJ101">
        <v>1</v>
      </c>
      <c r="EK101">
        <v>9001</v>
      </c>
      <c r="EL101" t="s">
        <v>307</v>
      </c>
      <c r="EM101" t="s">
        <v>308</v>
      </c>
      <c r="EO101" t="s">
        <v>3</v>
      </c>
      <c r="EQ101">
        <v>131072</v>
      </c>
      <c r="ER101">
        <v>619.79</v>
      </c>
      <c r="ES101">
        <v>82.33</v>
      </c>
      <c r="ET101">
        <v>132.66</v>
      </c>
      <c r="EU101">
        <v>1.45</v>
      </c>
      <c r="EV101">
        <v>404.8</v>
      </c>
      <c r="EW101">
        <v>50.79</v>
      </c>
      <c r="EX101">
        <v>0.12</v>
      </c>
      <c r="EY101">
        <v>0</v>
      </c>
      <c r="FQ101">
        <v>0</v>
      </c>
      <c r="FR101">
        <f t="shared" si="123"/>
        <v>0</v>
      </c>
      <c r="FS101">
        <v>0</v>
      </c>
      <c r="FX101">
        <v>90</v>
      </c>
      <c r="FY101">
        <v>85</v>
      </c>
      <c r="GA101" t="s">
        <v>3</v>
      </c>
      <c r="GD101">
        <v>1</v>
      </c>
      <c r="GF101">
        <v>1603510966</v>
      </c>
      <c r="GG101">
        <v>2</v>
      </c>
      <c r="GH101">
        <v>1</v>
      </c>
      <c r="GI101">
        <v>2</v>
      </c>
      <c r="GJ101">
        <v>0</v>
      </c>
      <c r="GK101">
        <v>0</v>
      </c>
      <c r="GL101">
        <f t="shared" si="124"/>
        <v>0</v>
      </c>
      <c r="GM101">
        <f t="shared" si="125"/>
        <v>165.02</v>
      </c>
      <c r="GN101">
        <f t="shared" si="126"/>
        <v>165.02</v>
      </c>
      <c r="GO101">
        <f t="shared" si="127"/>
        <v>0</v>
      </c>
      <c r="GP101">
        <f t="shared" si="128"/>
        <v>0</v>
      </c>
      <c r="GR101">
        <v>0</v>
      </c>
      <c r="GS101">
        <v>0</v>
      </c>
      <c r="GT101">
        <v>0</v>
      </c>
      <c r="GU101" t="s">
        <v>3</v>
      </c>
      <c r="GV101">
        <f t="shared" si="129"/>
        <v>0</v>
      </c>
      <c r="GW101">
        <v>1</v>
      </c>
      <c r="GX101">
        <f t="shared" si="130"/>
        <v>0</v>
      </c>
      <c r="HA101">
        <v>0</v>
      </c>
      <c r="HB101">
        <v>0</v>
      </c>
      <c r="HC101">
        <f t="shared" si="131"/>
        <v>0</v>
      </c>
      <c r="IK101">
        <v>0</v>
      </c>
    </row>
    <row r="102" spans="1:245">
      <c r="A102">
        <v>18</v>
      </c>
      <c r="B102">
        <v>1</v>
      </c>
      <c r="C102">
        <v>307</v>
      </c>
      <c r="E102" t="s">
        <v>355</v>
      </c>
      <c r="F102" t="s">
        <v>310</v>
      </c>
      <c r="G102" t="s">
        <v>311</v>
      </c>
      <c r="H102" t="s">
        <v>278</v>
      </c>
      <c r="I102">
        <f>I101*J102</f>
        <v>7.9399999999999991E-3</v>
      </c>
      <c r="J102">
        <v>1</v>
      </c>
      <c r="O102">
        <f t="shared" si="94"/>
        <v>0</v>
      </c>
      <c r="P102">
        <f t="shared" si="95"/>
        <v>0</v>
      </c>
      <c r="Q102">
        <f t="shared" si="96"/>
        <v>0</v>
      </c>
      <c r="R102">
        <f t="shared" si="97"/>
        <v>0</v>
      </c>
      <c r="S102">
        <f t="shared" si="98"/>
        <v>0</v>
      </c>
      <c r="T102">
        <f t="shared" si="99"/>
        <v>0</v>
      </c>
      <c r="U102">
        <f t="shared" si="100"/>
        <v>0</v>
      </c>
      <c r="V102">
        <f t="shared" si="101"/>
        <v>0</v>
      </c>
      <c r="W102">
        <f t="shared" si="102"/>
        <v>0</v>
      </c>
      <c r="X102">
        <f t="shared" si="103"/>
        <v>0</v>
      </c>
      <c r="Y102">
        <f t="shared" si="104"/>
        <v>0</v>
      </c>
      <c r="AA102">
        <v>43686536</v>
      </c>
      <c r="AB102">
        <f t="shared" si="105"/>
        <v>0</v>
      </c>
      <c r="AC102">
        <f t="shared" si="132"/>
        <v>0</v>
      </c>
      <c r="AD102">
        <f t="shared" si="133"/>
        <v>0</v>
      </c>
      <c r="AE102">
        <f t="shared" si="134"/>
        <v>0</v>
      </c>
      <c r="AF102">
        <f t="shared" si="135"/>
        <v>0</v>
      </c>
      <c r="AG102">
        <f t="shared" si="109"/>
        <v>0</v>
      </c>
      <c r="AH102">
        <f t="shared" si="136"/>
        <v>0</v>
      </c>
      <c r="AI102">
        <f t="shared" si="137"/>
        <v>0</v>
      </c>
      <c r="AJ102">
        <f t="shared" si="111"/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90</v>
      </c>
      <c r="AU102">
        <v>85</v>
      </c>
      <c r="AV102">
        <v>1</v>
      </c>
      <c r="AW102">
        <v>1</v>
      </c>
      <c r="AZ102">
        <v>1</v>
      </c>
      <c r="BA102">
        <v>1</v>
      </c>
      <c r="BB102">
        <v>1</v>
      </c>
      <c r="BC102">
        <v>1</v>
      </c>
      <c r="BD102" t="s">
        <v>3</v>
      </c>
      <c r="BE102" t="s">
        <v>3</v>
      </c>
      <c r="BF102" t="s">
        <v>3</v>
      </c>
      <c r="BG102" t="s">
        <v>3</v>
      </c>
      <c r="BH102">
        <v>3</v>
      </c>
      <c r="BI102">
        <v>1</v>
      </c>
      <c r="BJ102" t="s">
        <v>312</v>
      </c>
      <c r="BM102">
        <v>9001</v>
      </c>
      <c r="BN102">
        <v>0</v>
      </c>
      <c r="BO102" t="s">
        <v>3</v>
      </c>
      <c r="BP102">
        <v>0</v>
      </c>
      <c r="BQ102">
        <v>2</v>
      </c>
      <c r="BR102">
        <v>0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 t="s">
        <v>3</v>
      </c>
      <c r="BZ102">
        <v>90</v>
      </c>
      <c r="CA102">
        <v>85</v>
      </c>
      <c r="CE102">
        <v>0</v>
      </c>
      <c r="CF102">
        <v>0</v>
      </c>
      <c r="CG102">
        <v>0</v>
      </c>
      <c r="CM102">
        <v>0</v>
      </c>
      <c r="CN102" t="s">
        <v>3</v>
      </c>
      <c r="CO102">
        <v>0</v>
      </c>
      <c r="CP102">
        <f t="shared" si="112"/>
        <v>0</v>
      </c>
      <c r="CQ102">
        <f t="shared" si="113"/>
        <v>0</v>
      </c>
      <c r="CR102">
        <f t="shared" si="114"/>
        <v>0</v>
      </c>
      <c r="CS102">
        <f t="shared" si="115"/>
        <v>0</v>
      </c>
      <c r="CT102">
        <f t="shared" si="116"/>
        <v>0</v>
      </c>
      <c r="CU102">
        <f t="shared" si="117"/>
        <v>0</v>
      </c>
      <c r="CV102">
        <f t="shared" si="118"/>
        <v>0</v>
      </c>
      <c r="CW102">
        <f t="shared" si="119"/>
        <v>0</v>
      </c>
      <c r="CX102">
        <f t="shared" si="120"/>
        <v>0</v>
      </c>
      <c r="CY102">
        <f t="shared" si="121"/>
        <v>0</v>
      </c>
      <c r="CZ102">
        <f t="shared" si="122"/>
        <v>0</v>
      </c>
      <c r="DC102" t="s">
        <v>3</v>
      </c>
      <c r="DD102" t="s">
        <v>3</v>
      </c>
      <c r="DE102" t="s">
        <v>3</v>
      </c>
      <c r="DF102" t="s">
        <v>3</v>
      </c>
      <c r="DG102" t="s">
        <v>3</v>
      </c>
      <c r="DH102" t="s">
        <v>3</v>
      </c>
      <c r="DI102" t="s">
        <v>3</v>
      </c>
      <c r="DJ102" t="s">
        <v>3</v>
      </c>
      <c r="DK102" t="s">
        <v>3</v>
      </c>
      <c r="DL102" t="s">
        <v>3</v>
      </c>
      <c r="DM102" t="s">
        <v>3</v>
      </c>
      <c r="DN102">
        <v>0</v>
      </c>
      <c r="DO102">
        <v>0</v>
      </c>
      <c r="DP102">
        <v>1</v>
      </c>
      <c r="DQ102">
        <v>1</v>
      </c>
      <c r="DU102">
        <v>1009</v>
      </c>
      <c r="DV102" t="s">
        <v>278</v>
      </c>
      <c r="DW102" t="s">
        <v>278</v>
      </c>
      <c r="DX102">
        <v>1000</v>
      </c>
      <c r="EE102">
        <v>42165648</v>
      </c>
      <c r="EF102">
        <v>2</v>
      </c>
      <c r="EG102" t="s">
        <v>19</v>
      </c>
      <c r="EH102">
        <v>0</v>
      </c>
      <c r="EI102" t="s">
        <v>3</v>
      </c>
      <c r="EJ102">
        <v>1</v>
      </c>
      <c r="EK102">
        <v>9001</v>
      </c>
      <c r="EL102" t="s">
        <v>307</v>
      </c>
      <c r="EM102" t="s">
        <v>308</v>
      </c>
      <c r="EO102" t="s">
        <v>3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FQ102">
        <v>0</v>
      </c>
      <c r="FR102">
        <f t="shared" si="123"/>
        <v>0</v>
      </c>
      <c r="FS102">
        <v>0</v>
      </c>
      <c r="FX102">
        <v>90</v>
      </c>
      <c r="FY102">
        <v>85</v>
      </c>
      <c r="GA102" t="s">
        <v>3</v>
      </c>
      <c r="GD102">
        <v>1</v>
      </c>
      <c r="GF102">
        <v>-494558740</v>
      </c>
      <c r="GG102">
        <v>2</v>
      </c>
      <c r="GH102">
        <v>1</v>
      </c>
      <c r="GI102">
        <v>-2</v>
      </c>
      <c r="GJ102">
        <v>0</v>
      </c>
      <c r="GK102">
        <v>0</v>
      </c>
      <c r="GL102">
        <f t="shared" si="124"/>
        <v>0</v>
      </c>
      <c r="GM102">
        <f t="shared" si="125"/>
        <v>0</v>
      </c>
      <c r="GN102">
        <f t="shared" si="126"/>
        <v>0</v>
      </c>
      <c r="GO102">
        <f t="shared" si="127"/>
        <v>0</v>
      </c>
      <c r="GP102">
        <f t="shared" si="128"/>
        <v>0</v>
      </c>
      <c r="GR102">
        <v>0</v>
      </c>
      <c r="GS102">
        <v>0</v>
      </c>
      <c r="GT102">
        <v>0</v>
      </c>
      <c r="GU102" t="s">
        <v>3</v>
      </c>
      <c r="GV102">
        <f t="shared" si="129"/>
        <v>0</v>
      </c>
      <c r="GW102">
        <v>1</v>
      </c>
      <c r="GX102">
        <f t="shared" si="130"/>
        <v>0</v>
      </c>
      <c r="HA102">
        <v>0</v>
      </c>
      <c r="HB102">
        <v>0</v>
      </c>
      <c r="HC102">
        <f t="shared" si="131"/>
        <v>0</v>
      </c>
      <c r="IK102">
        <v>0</v>
      </c>
    </row>
    <row r="103" spans="1:245">
      <c r="A103">
        <v>17</v>
      </c>
      <c r="B103">
        <v>1</v>
      </c>
      <c r="E103" t="s">
        <v>356</v>
      </c>
      <c r="F103" t="s">
        <v>314</v>
      </c>
      <c r="G103" t="s">
        <v>315</v>
      </c>
      <c r="H103" t="s">
        <v>278</v>
      </c>
      <c r="I103">
        <v>7.9399999999999991E-3</v>
      </c>
      <c r="J103">
        <v>0</v>
      </c>
      <c r="O103">
        <f t="shared" si="94"/>
        <v>389.44</v>
      </c>
      <c r="P103">
        <f t="shared" si="95"/>
        <v>389.44</v>
      </c>
      <c r="Q103">
        <f t="shared" si="96"/>
        <v>0</v>
      </c>
      <c r="R103">
        <f t="shared" si="97"/>
        <v>0</v>
      </c>
      <c r="S103">
        <f t="shared" si="98"/>
        <v>0</v>
      </c>
      <c r="T103">
        <f t="shared" si="99"/>
        <v>0</v>
      </c>
      <c r="U103">
        <f t="shared" si="100"/>
        <v>0</v>
      </c>
      <c r="V103">
        <f t="shared" si="101"/>
        <v>0</v>
      </c>
      <c r="W103">
        <f t="shared" si="102"/>
        <v>0</v>
      </c>
      <c r="X103">
        <f t="shared" si="103"/>
        <v>0</v>
      </c>
      <c r="Y103">
        <f t="shared" si="104"/>
        <v>0</v>
      </c>
      <c r="AA103">
        <v>43686536</v>
      </c>
      <c r="AB103">
        <f t="shared" si="105"/>
        <v>10197</v>
      </c>
      <c r="AC103">
        <f t="shared" si="132"/>
        <v>10197</v>
      </c>
      <c r="AD103">
        <f t="shared" si="133"/>
        <v>0</v>
      </c>
      <c r="AE103">
        <f t="shared" si="134"/>
        <v>0</v>
      </c>
      <c r="AF103">
        <f t="shared" si="135"/>
        <v>0</v>
      </c>
      <c r="AG103">
        <f t="shared" si="109"/>
        <v>0</v>
      </c>
      <c r="AH103">
        <f t="shared" si="136"/>
        <v>0</v>
      </c>
      <c r="AI103">
        <f t="shared" si="137"/>
        <v>0</v>
      </c>
      <c r="AJ103">
        <f t="shared" si="111"/>
        <v>0</v>
      </c>
      <c r="AK103">
        <v>10196.700000000001</v>
      </c>
      <c r="AL103">
        <v>10196.700000000001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1</v>
      </c>
      <c r="AW103">
        <v>1</v>
      </c>
      <c r="AZ103">
        <v>1</v>
      </c>
      <c r="BA103">
        <v>1</v>
      </c>
      <c r="BB103">
        <v>1</v>
      </c>
      <c r="BC103">
        <v>4.8099999999999996</v>
      </c>
      <c r="BD103" t="s">
        <v>3</v>
      </c>
      <c r="BE103" t="s">
        <v>3</v>
      </c>
      <c r="BF103" t="s">
        <v>3</v>
      </c>
      <c r="BG103" t="s">
        <v>3</v>
      </c>
      <c r="BH103">
        <v>3</v>
      </c>
      <c r="BI103">
        <v>1</v>
      </c>
      <c r="BJ103" t="s">
        <v>316</v>
      </c>
      <c r="BM103">
        <v>500001</v>
      </c>
      <c r="BN103">
        <v>0</v>
      </c>
      <c r="BO103" t="s">
        <v>314</v>
      </c>
      <c r="BP103">
        <v>1</v>
      </c>
      <c r="BQ103">
        <v>8</v>
      </c>
      <c r="BR103">
        <v>0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3</v>
      </c>
      <c r="BZ103">
        <v>0</v>
      </c>
      <c r="CA103">
        <v>0</v>
      </c>
      <c r="CE103">
        <v>0</v>
      </c>
      <c r="CF103">
        <v>0</v>
      </c>
      <c r="CG103">
        <v>0</v>
      </c>
      <c r="CM103">
        <v>0</v>
      </c>
      <c r="CN103" t="s">
        <v>3</v>
      </c>
      <c r="CO103">
        <v>0</v>
      </c>
      <c r="CP103">
        <f t="shared" si="112"/>
        <v>389.44</v>
      </c>
      <c r="CQ103">
        <f t="shared" si="113"/>
        <v>49047.569999999992</v>
      </c>
      <c r="CR103">
        <f t="shared" si="114"/>
        <v>0</v>
      </c>
      <c r="CS103">
        <f t="shared" si="115"/>
        <v>0</v>
      </c>
      <c r="CT103">
        <f t="shared" si="116"/>
        <v>0</v>
      </c>
      <c r="CU103">
        <f t="shared" si="117"/>
        <v>0</v>
      </c>
      <c r="CV103">
        <f t="shared" si="118"/>
        <v>0</v>
      </c>
      <c r="CW103">
        <f t="shared" si="119"/>
        <v>0</v>
      </c>
      <c r="CX103">
        <f t="shared" si="120"/>
        <v>0</v>
      </c>
      <c r="CY103">
        <f t="shared" si="121"/>
        <v>0</v>
      </c>
      <c r="CZ103">
        <f t="shared" si="122"/>
        <v>0</v>
      </c>
      <c r="DC103" t="s">
        <v>3</v>
      </c>
      <c r="DD103" t="s">
        <v>3</v>
      </c>
      <c r="DE103" t="s">
        <v>3</v>
      </c>
      <c r="DF103" t="s">
        <v>3</v>
      </c>
      <c r="DG103" t="s">
        <v>3</v>
      </c>
      <c r="DH103" t="s">
        <v>3</v>
      </c>
      <c r="DI103" t="s">
        <v>3</v>
      </c>
      <c r="DJ103" t="s">
        <v>3</v>
      </c>
      <c r="DK103" t="s">
        <v>3</v>
      </c>
      <c r="DL103" t="s">
        <v>3</v>
      </c>
      <c r="DM103" t="s">
        <v>3</v>
      </c>
      <c r="DN103">
        <v>0</v>
      </c>
      <c r="DO103">
        <v>0</v>
      </c>
      <c r="DP103">
        <v>1</v>
      </c>
      <c r="DQ103">
        <v>1</v>
      </c>
      <c r="DU103">
        <v>1009</v>
      </c>
      <c r="DV103" t="s">
        <v>278</v>
      </c>
      <c r="DW103" t="s">
        <v>278</v>
      </c>
      <c r="DX103">
        <v>1000</v>
      </c>
      <c r="EE103">
        <v>42165582</v>
      </c>
      <c r="EF103">
        <v>8</v>
      </c>
      <c r="EG103" t="s">
        <v>50</v>
      </c>
      <c r="EH103">
        <v>0</v>
      </c>
      <c r="EI103" t="s">
        <v>3</v>
      </c>
      <c r="EJ103">
        <v>1</v>
      </c>
      <c r="EK103">
        <v>500001</v>
      </c>
      <c r="EL103" t="s">
        <v>51</v>
      </c>
      <c r="EM103" t="s">
        <v>52</v>
      </c>
      <c r="EO103" t="s">
        <v>3</v>
      </c>
      <c r="EQ103">
        <v>131072</v>
      </c>
      <c r="ER103">
        <v>10196.700000000001</v>
      </c>
      <c r="ES103">
        <v>10196.700000000001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FQ103">
        <v>0</v>
      </c>
      <c r="FR103">
        <f t="shared" si="123"/>
        <v>0</v>
      </c>
      <c r="FS103">
        <v>0</v>
      </c>
      <c r="FX103">
        <v>0</v>
      </c>
      <c r="FY103">
        <v>0</v>
      </c>
      <c r="GA103" t="s">
        <v>3</v>
      </c>
      <c r="GD103">
        <v>1</v>
      </c>
      <c r="GF103">
        <v>-1647939994</v>
      </c>
      <c r="GG103">
        <v>2</v>
      </c>
      <c r="GH103">
        <v>1</v>
      </c>
      <c r="GI103">
        <v>2</v>
      </c>
      <c r="GJ103">
        <v>0</v>
      </c>
      <c r="GK103">
        <v>0</v>
      </c>
      <c r="GL103">
        <f t="shared" si="124"/>
        <v>0</v>
      </c>
      <c r="GM103">
        <f t="shared" si="125"/>
        <v>389.44</v>
      </c>
      <c r="GN103">
        <f t="shared" si="126"/>
        <v>389.44</v>
      </c>
      <c r="GO103">
        <f t="shared" si="127"/>
        <v>0</v>
      </c>
      <c r="GP103">
        <f t="shared" si="128"/>
        <v>0</v>
      </c>
      <c r="GR103">
        <v>0</v>
      </c>
      <c r="GS103">
        <v>0</v>
      </c>
      <c r="GT103">
        <v>0</v>
      </c>
      <c r="GU103" t="s">
        <v>3</v>
      </c>
      <c r="GV103">
        <f t="shared" si="129"/>
        <v>0</v>
      </c>
      <c r="GW103">
        <v>1</v>
      </c>
      <c r="GX103">
        <f t="shared" si="130"/>
        <v>0</v>
      </c>
      <c r="HA103">
        <v>0</v>
      </c>
      <c r="HB103">
        <v>0</v>
      </c>
      <c r="HC103">
        <f t="shared" si="131"/>
        <v>0</v>
      </c>
      <c r="IK103">
        <v>0</v>
      </c>
    </row>
    <row r="104" spans="1:245">
      <c r="A104">
        <v>17</v>
      </c>
      <c r="B104">
        <v>1</v>
      </c>
      <c r="C104">
        <f>ROW(SmtRes!A314)</f>
        <v>314</v>
      </c>
      <c r="D104">
        <f>ROW(EtalonRes!A321)</f>
        <v>321</v>
      </c>
      <c r="E104" t="s">
        <v>357</v>
      </c>
      <c r="F104" t="s">
        <v>318</v>
      </c>
      <c r="G104" t="s">
        <v>319</v>
      </c>
      <c r="H104" t="s">
        <v>320</v>
      </c>
      <c r="I104">
        <v>5.7999999999999996E-3</v>
      </c>
      <c r="J104">
        <v>0</v>
      </c>
      <c r="O104">
        <f t="shared" si="94"/>
        <v>101.16</v>
      </c>
      <c r="P104">
        <f t="shared" si="95"/>
        <v>22.2</v>
      </c>
      <c r="Q104">
        <f t="shared" si="96"/>
        <v>1.35</v>
      </c>
      <c r="R104">
        <f t="shared" si="97"/>
        <v>0</v>
      </c>
      <c r="S104">
        <f t="shared" si="98"/>
        <v>77.61</v>
      </c>
      <c r="T104">
        <f t="shared" si="99"/>
        <v>0</v>
      </c>
      <c r="U104">
        <f t="shared" si="100"/>
        <v>0.48952000000000001</v>
      </c>
      <c r="V104">
        <f t="shared" si="101"/>
        <v>0</v>
      </c>
      <c r="W104">
        <f t="shared" si="102"/>
        <v>0</v>
      </c>
      <c r="X104">
        <f t="shared" si="103"/>
        <v>100.89</v>
      </c>
      <c r="Y104">
        <f t="shared" si="104"/>
        <v>69.069999999999993</v>
      </c>
      <c r="AA104">
        <v>43686536</v>
      </c>
      <c r="AB104">
        <f t="shared" si="105"/>
        <v>1716</v>
      </c>
      <c r="AC104">
        <f t="shared" si="132"/>
        <v>920</v>
      </c>
      <c r="AD104">
        <f t="shared" si="133"/>
        <v>37</v>
      </c>
      <c r="AE104">
        <f t="shared" si="134"/>
        <v>0</v>
      </c>
      <c r="AF104">
        <f t="shared" si="135"/>
        <v>759</v>
      </c>
      <c r="AG104">
        <f t="shared" si="109"/>
        <v>0</v>
      </c>
      <c r="AH104">
        <f t="shared" si="136"/>
        <v>84.4</v>
      </c>
      <c r="AI104">
        <f t="shared" si="137"/>
        <v>0</v>
      </c>
      <c r="AJ104">
        <f t="shared" si="111"/>
        <v>0</v>
      </c>
      <c r="AK104">
        <v>1715.53</v>
      </c>
      <c r="AL104">
        <v>919.79</v>
      </c>
      <c r="AM104">
        <v>36.979999999999997</v>
      </c>
      <c r="AN104">
        <v>0</v>
      </c>
      <c r="AO104">
        <v>758.76</v>
      </c>
      <c r="AP104">
        <v>0</v>
      </c>
      <c r="AQ104">
        <v>84.4</v>
      </c>
      <c r="AR104">
        <v>0</v>
      </c>
      <c r="AS104">
        <v>0</v>
      </c>
      <c r="AT104">
        <v>130</v>
      </c>
      <c r="AU104">
        <v>89</v>
      </c>
      <c r="AV104">
        <v>1</v>
      </c>
      <c r="AW104">
        <v>1</v>
      </c>
      <c r="AZ104">
        <v>1</v>
      </c>
      <c r="BA104">
        <v>17.63</v>
      </c>
      <c r="BB104">
        <v>6.31</v>
      </c>
      <c r="BC104">
        <v>4.16</v>
      </c>
      <c r="BD104" t="s">
        <v>3</v>
      </c>
      <c r="BE104" t="s">
        <v>3</v>
      </c>
      <c r="BF104" t="s">
        <v>3</v>
      </c>
      <c r="BG104" t="s">
        <v>3</v>
      </c>
      <c r="BH104">
        <v>0</v>
      </c>
      <c r="BI104">
        <v>1</v>
      </c>
      <c r="BJ104" t="s">
        <v>321</v>
      </c>
      <c r="BM104">
        <v>22001</v>
      </c>
      <c r="BN104">
        <v>0</v>
      </c>
      <c r="BO104" t="s">
        <v>318</v>
      </c>
      <c r="BP104">
        <v>1</v>
      </c>
      <c r="BQ104">
        <v>2</v>
      </c>
      <c r="BR104">
        <v>0</v>
      </c>
      <c r="BS104">
        <v>17.63</v>
      </c>
      <c r="BT104">
        <v>1</v>
      </c>
      <c r="BU104">
        <v>1</v>
      </c>
      <c r="BV104">
        <v>1</v>
      </c>
      <c r="BW104">
        <v>1</v>
      </c>
      <c r="BX104">
        <v>1</v>
      </c>
      <c r="BY104" t="s">
        <v>3</v>
      </c>
      <c r="BZ104">
        <v>130</v>
      </c>
      <c r="CA104">
        <v>89</v>
      </c>
      <c r="CE104">
        <v>0</v>
      </c>
      <c r="CF104">
        <v>0</v>
      </c>
      <c r="CG104">
        <v>0</v>
      </c>
      <c r="CM104">
        <v>0</v>
      </c>
      <c r="CN104" t="s">
        <v>3</v>
      </c>
      <c r="CO104">
        <v>0</v>
      </c>
      <c r="CP104">
        <f t="shared" si="112"/>
        <v>101.16</v>
      </c>
      <c r="CQ104">
        <f t="shared" si="113"/>
        <v>3827.2000000000003</v>
      </c>
      <c r="CR104">
        <f t="shared" si="114"/>
        <v>233.47</v>
      </c>
      <c r="CS104">
        <f t="shared" si="115"/>
        <v>0</v>
      </c>
      <c r="CT104">
        <f t="shared" si="116"/>
        <v>13381.17</v>
      </c>
      <c r="CU104">
        <f t="shared" si="117"/>
        <v>0</v>
      </c>
      <c r="CV104">
        <f t="shared" si="118"/>
        <v>84.4</v>
      </c>
      <c r="CW104">
        <f t="shared" si="119"/>
        <v>0</v>
      </c>
      <c r="CX104">
        <f t="shared" si="120"/>
        <v>0</v>
      </c>
      <c r="CY104">
        <f t="shared" si="121"/>
        <v>100.89299999999999</v>
      </c>
      <c r="CZ104">
        <f t="shared" si="122"/>
        <v>69.072900000000004</v>
      </c>
      <c r="DC104" t="s">
        <v>3</v>
      </c>
      <c r="DD104" t="s">
        <v>3</v>
      </c>
      <c r="DE104" t="s">
        <v>3</v>
      </c>
      <c r="DF104" t="s">
        <v>3</v>
      </c>
      <c r="DG104" t="s">
        <v>3</v>
      </c>
      <c r="DH104" t="s">
        <v>3</v>
      </c>
      <c r="DI104" t="s">
        <v>3</v>
      </c>
      <c r="DJ104" t="s">
        <v>3</v>
      </c>
      <c r="DK104" t="s">
        <v>3</v>
      </c>
      <c r="DL104" t="s">
        <v>3</v>
      </c>
      <c r="DM104" t="s">
        <v>3</v>
      </c>
      <c r="DN104">
        <v>0</v>
      </c>
      <c r="DO104">
        <v>0</v>
      </c>
      <c r="DP104">
        <v>1</v>
      </c>
      <c r="DQ104">
        <v>1</v>
      </c>
      <c r="DU104">
        <v>1013</v>
      </c>
      <c r="DV104" t="s">
        <v>320</v>
      </c>
      <c r="DW104" t="s">
        <v>320</v>
      </c>
      <c r="DX104">
        <v>1</v>
      </c>
      <c r="EE104">
        <v>42165682</v>
      </c>
      <c r="EF104">
        <v>2</v>
      </c>
      <c r="EG104" t="s">
        <v>19</v>
      </c>
      <c r="EH104">
        <v>0</v>
      </c>
      <c r="EI104" t="s">
        <v>3</v>
      </c>
      <c r="EJ104">
        <v>1</v>
      </c>
      <c r="EK104">
        <v>22001</v>
      </c>
      <c r="EL104" t="s">
        <v>300</v>
      </c>
      <c r="EM104" t="s">
        <v>301</v>
      </c>
      <c r="EO104" t="s">
        <v>3</v>
      </c>
      <c r="EQ104">
        <v>131072</v>
      </c>
      <c r="ER104">
        <v>1715.53</v>
      </c>
      <c r="ES104">
        <v>919.79</v>
      </c>
      <c r="ET104">
        <v>36.979999999999997</v>
      </c>
      <c r="EU104">
        <v>0</v>
      </c>
      <c r="EV104">
        <v>758.76</v>
      </c>
      <c r="EW104">
        <v>84.4</v>
      </c>
      <c r="EX104">
        <v>0</v>
      </c>
      <c r="EY104">
        <v>0</v>
      </c>
      <c r="FQ104">
        <v>0</v>
      </c>
      <c r="FR104">
        <f t="shared" si="123"/>
        <v>0</v>
      </c>
      <c r="FS104">
        <v>0</v>
      </c>
      <c r="FX104">
        <v>130</v>
      </c>
      <c r="FY104">
        <v>89</v>
      </c>
      <c r="GA104" t="s">
        <v>3</v>
      </c>
      <c r="GD104">
        <v>1</v>
      </c>
      <c r="GF104">
        <v>-1394206665</v>
      </c>
      <c r="GG104">
        <v>2</v>
      </c>
      <c r="GH104">
        <v>1</v>
      </c>
      <c r="GI104">
        <v>2</v>
      </c>
      <c r="GJ104">
        <v>0</v>
      </c>
      <c r="GK104">
        <v>0</v>
      </c>
      <c r="GL104">
        <f t="shared" si="124"/>
        <v>0</v>
      </c>
      <c r="GM104">
        <f t="shared" si="125"/>
        <v>271.12</v>
      </c>
      <c r="GN104">
        <f t="shared" si="126"/>
        <v>271.12</v>
      </c>
      <c r="GO104">
        <f t="shared" si="127"/>
        <v>0</v>
      </c>
      <c r="GP104">
        <f t="shared" si="128"/>
        <v>0</v>
      </c>
      <c r="GR104">
        <v>0</v>
      </c>
      <c r="GS104">
        <v>0</v>
      </c>
      <c r="GT104">
        <v>0</v>
      </c>
      <c r="GU104" t="s">
        <v>3</v>
      </c>
      <c r="GV104">
        <f t="shared" si="129"/>
        <v>0</v>
      </c>
      <c r="GW104">
        <v>1</v>
      </c>
      <c r="GX104">
        <f t="shared" si="130"/>
        <v>0</v>
      </c>
      <c r="HA104">
        <v>0</v>
      </c>
      <c r="HB104">
        <v>0</v>
      </c>
      <c r="HC104">
        <f t="shared" si="131"/>
        <v>0</v>
      </c>
      <c r="IK104">
        <v>0</v>
      </c>
    </row>
    <row r="105" spans="1:245">
      <c r="A105">
        <v>17</v>
      </c>
      <c r="B105">
        <v>1</v>
      </c>
      <c r="C105">
        <f>ROW(SmtRes!A323)</f>
        <v>323</v>
      </c>
      <c r="D105">
        <f>ROW(EtalonRes!A330)</f>
        <v>330</v>
      </c>
      <c r="E105" t="s">
        <v>358</v>
      </c>
      <c r="F105" t="s">
        <v>323</v>
      </c>
      <c r="G105" t="s">
        <v>324</v>
      </c>
      <c r="H105" t="s">
        <v>325</v>
      </c>
      <c r="I105">
        <v>1</v>
      </c>
      <c r="J105">
        <v>0</v>
      </c>
      <c r="O105">
        <f t="shared" si="94"/>
        <v>624.79999999999995</v>
      </c>
      <c r="P105">
        <f t="shared" si="95"/>
        <v>300.2</v>
      </c>
      <c r="Q105">
        <f t="shared" si="96"/>
        <v>113.04</v>
      </c>
      <c r="R105">
        <f t="shared" si="97"/>
        <v>0</v>
      </c>
      <c r="S105">
        <f t="shared" si="98"/>
        <v>211.56</v>
      </c>
      <c r="T105">
        <f t="shared" si="99"/>
        <v>0</v>
      </c>
      <c r="U105">
        <f t="shared" si="100"/>
        <v>1.4450000000000001</v>
      </c>
      <c r="V105">
        <f t="shared" si="101"/>
        <v>0</v>
      </c>
      <c r="W105">
        <f t="shared" si="102"/>
        <v>0</v>
      </c>
      <c r="X105">
        <f t="shared" si="103"/>
        <v>275.02999999999997</v>
      </c>
      <c r="Y105">
        <f t="shared" si="104"/>
        <v>188.29</v>
      </c>
      <c r="AA105">
        <v>43686536</v>
      </c>
      <c r="AB105">
        <f t="shared" si="105"/>
        <v>112</v>
      </c>
      <c r="AC105">
        <f>ROUND(((ES105*0.5)),0)</f>
        <v>76</v>
      </c>
      <c r="AD105">
        <f>ROUND(((((ET105*0.5))-((EU105*0.5)))+AE105),0)</f>
        <v>24</v>
      </c>
      <c r="AE105">
        <f>ROUND(((EU105*0.5)),0)</f>
        <v>0</v>
      </c>
      <c r="AF105">
        <f>ROUND(((EV105*0.5)),0)</f>
        <v>12</v>
      </c>
      <c r="AG105">
        <f t="shared" si="109"/>
        <v>0</v>
      </c>
      <c r="AH105">
        <f>((EW105*0.5))</f>
        <v>1.4450000000000001</v>
      </c>
      <c r="AI105">
        <f>((EX105*0.5))</f>
        <v>0</v>
      </c>
      <c r="AJ105">
        <f t="shared" si="111"/>
        <v>0</v>
      </c>
      <c r="AK105">
        <v>224.42</v>
      </c>
      <c r="AL105">
        <v>151.72</v>
      </c>
      <c r="AM105">
        <v>48.48</v>
      </c>
      <c r="AN105">
        <v>0</v>
      </c>
      <c r="AO105">
        <v>24.22</v>
      </c>
      <c r="AP105">
        <v>0</v>
      </c>
      <c r="AQ105">
        <v>2.89</v>
      </c>
      <c r="AR105">
        <v>0</v>
      </c>
      <c r="AS105">
        <v>0</v>
      </c>
      <c r="AT105">
        <v>130</v>
      </c>
      <c r="AU105">
        <v>89</v>
      </c>
      <c r="AV105">
        <v>1</v>
      </c>
      <c r="AW105">
        <v>1</v>
      </c>
      <c r="AZ105">
        <v>1</v>
      </c>
      <c r="BA105">
        <v>17.63</v>
      </c>
      <c r="BB105">
        <v>4.71</v>
      </c>
      <c r="BC105">
        <v>3.95</v>
      </c>
      <c r="BD105" t="s">
        <v>3</v>
      </c>
      <c r="BE105" t="s">
        <v>3</v>
      </c>
      <c r="BF105" t="s">
        <v>3</v>
      </c>
      <c r="BG105" t="s">
        <v>3</v>
      </c>
      <c r="BH105">
        <v>0</v>
      </c>
      <c r="BI105">
        <v>1</v>
      </c>
      <c r="BJ105" t="s">
        <v>326</v>
      </c>
      <c r="BM105">
        <v>22001</v>
      </c>
      <c r="BN105">
        <v>0</v>
      </c>
      <c r="BO105" t="s">
        <v>323</v>
      </c>
      <c r="BP105">
        <v>1</v>
      </c>
      <c r="BQ105">
        <v>2</v>
      </c>
      <c r="BR105">
        <v>0</v>
      </c>
      <c r="BS105">
        <v>17.63</v>
      </c>
      <c r="BT105">
        <v>1</v>
      </c>
      <c r="BU105">
        <v>1</v>
      </c>
      <c r="BV105">
        <v>1</v>
      </c>
      <c r="BW105">
        <v>1</v>
      </c>
      <c r="BX105">
        <v>1</v>
      </c>
      <c r="BY105" t="s">
        <v>3</v>
      </c>
      <c r="BZ105">
        <v>130</v>
      </c>
      <c r="CA105">
        <v>89</v>
      </c>
      <c r="CE105">
        <v>0</v>
      </c>
      <c r="CF105">
        <v>0</v>
      </c>
      <c r="CG105">
        <v>0</v>
      </c>
      <c r="CM105">
        <v>0</v>
      </c>
      <c r="CN105" t="s">
        <v>3</v>
      </c>
      <c r="CO105">
        <v>0</v>
      </c>
      <c r="CP105">
        <f t="shared" si="112"/>
        <v>624.79999999999995</v>
      </c>
      <c r="CQ105">
        <f t="shared" si="113"/>
        <v>300.2</v>
      </c>
      <c r="CR105">
        <f t="shared" si="114"/>
        <v>113.03999999999999</v>
      </c>
      <c r="CS105">
        <f t="shared" si="115"/>
        <v>0</v>
      </c>
      <c r="CT105">
        <f t="shared" si="116"/>
        <v>211.56</v>
      </c>
      <c r="CU105">
        <f t="shared" si="117"/>
        <v>0</v>
      </c>
      <c r="CV105">
        <f t="shared" si="118"/>
        <v>1.4450000000000001</v>
      </c>
      <c r="CW105">
        <f t="shared" si="119"/>
        <v>0</v>
      </c>
      <c r="CX105">
        <f t="shared" si="120"/>
        <v>0</v>
      </c>
      <c r="CY105">
        <f t="shared" si="121"/>
        <v>275.02800000000002</v>
      </c>
      <c r="CZ105">
        <f t="shared" si="122"/>
        <v>188.2884</v>
      </c>
      <c r="DC105" t="s">
        <v>3</v>
      </c>
      <c r="DD105" t="s">
        <v>359</v>
      </c>
      <c r="DE105" t="s">
        <v>359</v>
      </c>
      <c r="DF105" t="s">
        <v>359</v>
      </c>
      <c r="DG105" t="s">
        <v>359</v>
      </c>
      <c r="DH105" t="s">
        <v>3</v>
      </c>
      <c r="DI105" t="s">
        <v>359</v>
      </c>
      <c r="DJ105" t="s">
        <v>359</v>
      </c>
      <c r="DK105" t="s">
        <v>3</v>
      </c>
      <c r="DL105" t="s">
        <v>3</v>
      </c>
      <c r="DM105" t="s">
        <v>3</v>
      </c>
      <c r="DN105">
        <v>0</v>
      </c>
      <c r="DO105">
        <v>0</v>
      </c>
      <c r="DP105">
        <v>1</v>
      </c>
      <c r="DQ105">
        <v>1</v>
      </c>
      <c r="DU105">
        <v>1013</v>
      </c>
      <c r="DV105" t="s">
        <v>325</v>
      </c>
      <c r="DW105" t="s">
        <v>325</v>
      </c>
      <c r="DX105">
        <v>1</v>
      </c>
      <c r="EE105">
        <v>42165682</v>
      </c>
      <c r="EF105">
        <v>2</v>
      </c>
      <c r="EG105" t="s">
        <v>19</v>
      </c>
      <c r="EH105">
        <v>0</v>
      </c>
      <c r="EI105" t="s">
        <v>3</v>
      </c>
      <c r="EJ105">
        <v>1</v>
      </c>
      <c r="EK105">
        <v>22001</v>
      </c>
      <c r="EL105" t="s">
        <v>300</v>
      </c>
      <c r="EM105" t="s">
        <v>301</v>
      </c>
      <c r="EO105" t="s">
        <v>3</v>
      </c>
      <c r="EQ105">
        <v>131072</v>
      </c>
      <c r="ER105">
        <v>224.42</v>
      </c>
      <c r="ES105">
        <v>151.72</v>
      </c>
      <c r="ET105">
        <v>48.48</v>
      </c>
      <c r="EU105">
        <v>0</v>
      </c>
      <c r="EV105">
        <v>24.22</v>
      </c>
      <c r="EW105">
        <v>2.89</v>
      </c>
      <c r="EX105">
        <v>0</v>
      </c>
      <c r="EY105">
        <v>0</v>
      </c>
      <c r="FQ105">
        <v>0</v>
      </c>
      <c r="FR105">
        <f t="shared" si="123"/>
        <v>0</v>
      </c>
      <c r="FS105">
        <v>0</v>
      </c>
      <c r="FX105">
        <v>130</v>
      </c>
      <c r="FY105">
        <v>89</v>
      </c>
      <c r="GA105" t="s">
        <v>3</v>
      </c>
      <c r="GD105">
        <v>1</v>
      </c>
      <c r="GF105">
        <v>-106991851</v>
      </c>
      <c r="GG105">
        <v>2</v>
      </c>
      <c r="GH105">
        <v>1</v>
      </c>
      <c r="GI105">
        <v>2</v>
      </c>
      <c r="GJ105">
        <v>0</v>
      </c>
      <c r="GK105">
        <v>0</v>
      </c>
      <c r="GL105">
        <f t="shared" si="124"/>
        <v>0</v>
      </c>
      <c r="GM105">
        <f t="shared" si="125"/>
        <v>1088.1199999999999</v>
      </c>
      <c r="GN105">
        <f t="shared" si="126"/>
        <v>1088.1199999999999</v>
      </c>
      <c r="GO105">
        <f t="shared" si="127"/>
        <v>0</v>
      </c>
      <c r="GP105">
        <f t="shared" si="128"/>
        <v>0</v>
      </c>
      <c r="GR105">
        <v>0</v>
      </c>
      <c r="GS105">
        <v>0</v>
      </c>
      <c r="GT105">
        <v>0</v>
      </c>
      <c r="GU105" t="s">
        <v>3</v>
      </c>
      <c r="GV105">
        <f t="shared" si="129"/>
        <v>0</v>
      </c>
      <c r="GW105">
        <v>1</v>
      </c>
      <c r="GX105">
        <f t="shared" si="130"/>
        <v>0</v>
      </c>
      <c r="HA105">
        <v>0</v>
      </c>
      <c r="HB105">
        <v>0</v>
      </c>
      <c r="HC105">
        <f t="shared" si="131"/>
        <v>0</v>
      </c>
      <c r="IK105">
        <v>0</v>
      </c>
    </row>
    <row r="106" spans="1:245">
      <c r="A106">
        <v>18</v>
      </c>
      <c r="B106">
        <v>1</v>
      </c>
      <c r="C106">
        <v>321</v>
      </c>
      <c r="E106" t="s">
        <v>360</v>
      </c>
      <c r="F106" t="s">
        <v>329</v>
      </c>
      <c r="G106" t="s">
        <v>330</v>
      </c>
      <c r="H106" t="s">
        <v>278</v>
      </c>
      <c r="I106">
        <f>I105*J106</f>
        <v>0</v>
      </c>
      <c r="J106">
        <v>0</v>
      </c>
      <c r="O106">
        <f t="shared" si="94"/>
        <v>0</v>
      </c>
      <c r="P106">
        <f t="shared" si="95"/>
        <v>0</v>
      </c>
      <c r="Q106">
        <f t="shared" si="96"/>
        <v>0</v>
      </c>
      <c r="R106">
        <f t="shared" si="97"/>
        <v>0</v>
      </c>
      <c r="S106">
        <f t="shared" si="98"/>
        <v>0</v>
      </c>
      <c r="T106">
        <f t="shared" si="99"/>
        <v>0</v>
      </c>
      <c r="U106">
        <f t="shared" si="100"/>
        <v>0</v>
      </c>
      <c r="V106">
        <f t="shared" si="101"/>
        <v>0</v>
      </c>
      <c r="W106">
        <f t="shared" si="102"/>
        <v>0</v>
      </c>
      <c r="X106">
        <f t="shared" si="103"/>
        <v>0</v>
      </c>
      <c r="Y106">
        <f t="shared" si="104"/>
        <v>0</v>
      </c>
      <c r="AA106">
        <v>43686536</v>
      </c>
      <c r="AB106">
        <f t="shared" si="105"/>
        <v>5989</v>
      </c>
      <c r="AC106">
        <f>ROUND((ES106),0)</f>
        <v>5989</v>
      </c>
      <c r="AD106">
        <f>ROUND((((ET106)-(EU106))+AE106),0)</f>
        <v>0</v>
      </c>
      <c r="AE106">
        <f t="shared" ref="AE106:AF108" si="138">ROUND((EU106),0)</f>
        <v>0</v>
      </c>
      <c r="AF106">
        <f t="shared" si="138"/>
        <v>0</v>
      </c>
      <c r="AG106">
        <f t="shared" si="109"/>
        <v>0</v>
      </c>
      <c r="AH106">
        <f t="shared" ref="AH106:AI108" si="139">(EW106)</f>
        <v>0</v>
      </c>
      <c r="AI106">
        <f t="shared" si="139"/>
        <v>0</v>
      </c>
      <c r="AJ106">
        <f t="shared" si="111"/>
        <v>0</v>
      </c>
      <c r="AK106">
        <v>5989</v>
      </c>
      <c r="AL106">
        <v>5989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130</v>
      </c>
      <c r="AU106">
        <v>89</v>
      </c>
      <c r="AV106">
        <v>1</v>
      </c>
      <c r="AW106">
        <v>1</v>
      </c>
      <c r="AZ106">
        <v>1</v>
      </c>
      <c r="BA106">
        <v>1</v>
      </c>
      <c r="BB106">
        <v>1</v>
      </c>
      <c r="BC106">
        <v>5.55</v>
      </c>
      <c r="BD106" t="s">
        <v>3</v>
      </c>
      <c r="BE106" t="s">
        <v>3</v>
      </c>
      <c r="BF106" t="s">
        <v>3</v>
      </c>
      <c r="BG106" t="s">
        <v>3</v>
      </c>
      <c r="BH106">
        <v>3</v>
      </c>
      <c r="BI106">
        <v>1</v>
      </c>
      <c r="BJ106" t="s">
        <v>331</v>
      </c>
      <c r="BM106">
        <v>22001</v>
      </c>
      <c r="BN106">
        <v>0</v>
      </c>
      <c r="BO106" t="s">
        <v>329</v>
      </c>
      <c r="BP106">
        <v>1</v>
      </c>
      <c r="BQ106">
        <v>2</v>
      </c>
      <c r="BR106">
        <v>0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 t="s">
        <v>3</v>
      </c>
      <c r="BZ106">
        <v>130</v>
      </c>
      <c r="CA106">
        <v>89</v>
      </c>
      <c r="CE106">
        <v>0</v>
      </c>
      <c r="CF106">
        <v>0</v>
      </c>
      <c r="CG106">
        <v>0</v>
      </c>
      <c r="CM106">
        <v>0</v>
      </c>
      <c r="CN106" t="s">
        <v>3</v>
      </c>
      <c r="CO106">
        <v>0</v>
      </c>
      <c r="CP106">
        <f t="shared" si="112"/>
        <v>0</v>
      </c>
      <c r="CQ106">
        <f t="shared" si="113"/>
        <v>33238.949999999997</v>
      </c>
      <c r="CR106">
        <f t="shared" si="114"/>
        <v>0</v>
      </c>
      <c r="CS106">
        <f t="shared" si="115"/>
        <v>0</v>
      </c>
      <c r="CT106">
        <f t="shared" si="116"/>
        <v>0</v>
      </c>
      <c r="CU106">
        <f t="shared" si="117"/>
        <v>0</v>
      </c>
      <c r="CV106">
        <f t="shared" si="118"/>
        <v>0</v>
      </c>
      <c r="CW106">
        <f t="shared" si="119"/>
        <v>0</v>
      </c>
      <c r="CX106">
        <f t="shared" si="120"/>
        <v>0</v>
      </c>
      <c r="CY106">
        <f t="shared" si="121"/>
        <v>0</v>
      </c>
      <c r="CZ106">
        <f t="shared" si="122"/>
        <v>0</v>
      </c>
      <c r="DC106" t="s">
        <v>3</v>
      </c>
      <c r="DD106" t="s">
        <v>3</v>
      </c>
      <c r="DE106" t="s">
        <v>3</v>
      </c>
      <c r="DF106" t="s">
        <v>3</v>
      </c>
      <c r="DG106" t="s">
        <v>3</v>
      </c>
      <c r="DH106" t="s">
        <v>3</v>
      </c>
      <c r="DI106" t="s">
        <v>3</v>
      </c>
      <c r="DJ106" t="s">
        <v>3</v>
      </c>
      <c r="DK106" t="s">
        <v>3</v>
      </c>
      <c r="DL106" t="s">
        <v>3</v>
      </c>
      <c r="DM106" t="s">
        <v>3</v>
      </c>
      <c r="DN106">
        <v>0</v>
      </c>
      <c r="DO106">
        <v>0</v>
      </c>
      <c r="DP106">
        <v>1</v>
      </c>
      <c r="DQ106">
        <v>1</v>
      </c>
      <c r="DU106">
        <v>1009</v>
      </c>
      <c r="DV106" t="s">
        <v>278</v>
      </c>
      <c r="DW106" t="s">
        <v>278</v>
      </c>
      <c r="DX106">
        <v>1000</v>
      </c>
      <c r="EE106">
        <v>42165682</v>
      </c>
      <c r="EF106">
        <v>2</v>
      </c>
      <c r="EG106" t="s">
        <v>19</v>
      </c>
      <c r="EH106">
        <v>0</v>
      </c>
      <c r="EI106" t="s">
        <v>3</v>
      </c>
      <c r="EJ106">
        <v>1</v>
      </c>
      <c r="EK106">
        <v>22001</v>
      </c>
      <c r="EL106" t="s">
        <v>300</v>
      </c>
      <c r="EM106" t="s">
        <v>301</v>
      </c>
      <c r="EO106" t="s">
        <v>3</v>
      </c>
      <c r="EQ106">
        <v>0</v>
      </c>
      <c r="ER106">
        <v>5989</v>
      </c>
      <c r="ES106">
        <v>5989</v>
      </c>
      <c r="ET106">
        <v>0</v>
      </c>
      <c r="EU106">
        <v>0</v>
      </c>
      <c r="EV106">
        <v>0</v>
      </c>
      <c r="EW106">
        <v>0</v>
      </c>
      <c r="EX106">
        <v>0</v>
      </c>
      <c r="FQ106">
        <v>0</v>
      </c>
      <c r="FR106">
        <f t="shared" si="123"/>
        <v>0</v>
      </c>
      <c r="FS106">
        <v>0</v>
      </c>
      <c r="FX106">
        <v>130</v>
      </c>
      <c r="FY106">
        <v>89</v>
      </c>
      <c r="GA106" t="s">
        <v>3</v>
      </c>
      <c r="GD106">
        <v>1</v>
      </c>
      <c r="GF106">
        <v>-2108161735</v>
      </c>
      <c r="GG106">
        <v>2</v>
      </c>
      <c r="GH106">
        <v>1</v>
      </c>
      <c r="GI106">
        <v>2</v>
      </c>
      <c r="GJ106">
        <v>0</v>
      </c>
      <c r="GK106">
        <v>0</v>
      </c>
      <c r="GL106">
        <f t="shared" si="124"/>
        <v>0</v>
      </c>
      <c r="GM106">
        <f t="shared" si="125"/>
        <v>0</v>
      </c>
      <c r="GN106">
        <f t="shared" si="126"/>
        <v>0</v>
      </c>
      <c r="GO106">
        <f t="shared" si="127"/>
        <v>0</v>
      </c>
      <c r="GP106">
        <f t="shared" si="128"/>
        <v>0</v>
      </c>
      <c r="GR106">
        <v>0</v>
      </c>
      <c r="GS106">
        <v>0</v>
      </c>
      <c r="GT106">
        <v>0</v>
      </c>
      <c r="GU106" t="s">
        <v>3</v>
      </c>
      <c r="GV106">
        <f t="shared" si="129"/>
        <v>0</v>
      </c>
      <c r="GW106">
        <v>1</v>
      </c>
      <c r="GX106">
        <f t="shared" si="130"/>
        <v>0</v>
      </c>
      <c r="HA106">
        <v>0</v>
      </c>
      <c r="HB106">
        <v>0</v>
      </c>
      <c r="HC106">
        <f t="shared" si="131"/>
        <v>0</v>
      </c>
      <c r="IK106">
        <v>0</v>
      </c>
    </row>
    <row r="107" spans="1:245">
      <c r="A107">
        <v>17</v>
      </c>
      <c r="B107">
        <v>1</v>
      </c>
      <c r="C107">
        <f>ROW(SmtRes!A327)</f>
        <v>327</v>
      </c>
      <c r="D107">
        <f>ROW(EtalonRes!A334)</f>
        <v>334</v>
      </c>
      <c r="E107" t="s">
        <v>361</v>
      </c>
      <c r="F107" t="s">
        <v>35</v>
      </c>
      <c r="G107" t="s">
        <v>36</v>
      </c>
      <c r="H107" t="s">
        <v>37</v>
      </c>
      <c r="I107">
        <v>3.2</v>
      </c>
      <c r="J107">
        <v>0</v>
      </c>
      <c r="O107">
        <f t="shared" si="94"/>
        <v>22094.21</v>
      </c>
      <c r="P107">
        <f t="shared" si="95"/>
        <v>17022.72</v>
      </c>
      <c r="Q107">
        <f t="shared" si="96"/>
        <v>671.04</v>
      </c>
      <c r="R107">
        <f t="shared" si="97"/>
        <v>169.25</v>
      </c>
      <c r="S107">
        <f t="shared" si="98"/>
        <v>4400.45</v>
      </c>
      <c r="T107">
        <f t="shared" si="99"/>
        <v>0</v>
      </c>
      <c r="U107">
        <f t="shared" si="100"/>
        <v>32.64</v>
      </c>
      <c r="V107">
        <f t="shared" si="101"/>
        <v>1.1199999999999999</v>
      </c>
      <c r="W107">
        <f t="shared" si="102"/>
        <v>0</v>
      </c>
      <c r="X107">
        <f t="shared" si="103"/>
        <v>5940.61</v>
      </c>
      <c r="Y107">
        <f t="shared" si="104"/>
        <v>4067.03</v>
      </c>
      <c r="AA107">
        <v>43686536</v>
      </c>
      <c r="AB107">
        <f t="shared" si="105"/>
        <v>823</v>
      </c>
      <c r="AC107">
        <f>ROUND((ES107),0)</f>
        <v>715</v>
      </c>
      <c r="AD107">
        <f>ROUND((((ET107)-(EU107))+AE107),0)</f>
        <v>30</v>
      </c>
      <c r="AE107">
        <f t="shared" si="138"/>
        <v>3</v>
      </c>
      <c r="AF107">
        <f t="shared" si="138"/>
        <v>78</v>
      </c>
      <c r="AG107">
        <f t="shared" si="109"/>
        <v>0</v>
      </c>
      <c r="AH107">
        <f t="shared" si="139"/>
        <v>10.199999999999999</v>
      </c>
      <c r="AI107">
        <f t="shared" si="139"/>
        <v>0.35</v>
      </c>
      <c r="AJ107">
        <f t="shared" si="111"/>
        <v>0</v>
      </c>
      <c r="AK107">
        <v>823.36</v>
      </c>
      <c r="AL107">
        <v>715</v>
      </c>
      <c r="AM107">
        <v>30.53</v>
      </c>
      <c r="AN107">
        <v>3.15</v>
      </c>
      <c r="AO107">
        <v>77.83</v>
      </c>
      <c r="AP107">
        <v>0</v>
      </c>
      <c r="AQ107">
        <v>10.199999999999999</v>
      </c>
      <c r="AR107">
        <v>0.35</v>
      </c>
      <c r="AS107">
        <v>0</v>
      </c>
      <c r="AT107">
        <v>130</v>
      </c>
      <c r="AU107">
        <v>89</v>
      </c>
      <c r="AV107">
        <v>1</v>
      </c>
      <c r="AW107">
        <v>1</v>
      </c>
      <c r="AZ107">
        <v>1</v>
      </c>
      <c r="BA107">
        <v>17.63</v>
      </c>
      <c r="BB107">
        <v>6.99</v>
      </c>
      <c r="BC107">
        <v>7.44</v>
      </c>
      <c r="BD107" t="s">
        <v>3</v>
      </c>
      <c r="BE107" t="s">
        <v>3</v>
      </c>
      <c r="BF107" t="s">
        <v>3</v>
      </c>
      <c r="BG107" t="s">
        <v>3</v>
      </c>
      <c r="BH107">
        <v>0</v>
      </c>
      <c r="BI107">
        <v>1</v>
      </c>
      <c r="BJ107" t="s">
        <v>38</v>
      </c>
      <c r="BM107">
        <v>23001</v>
      </c>
      <c r="BN107">
        <v>0</v>
      </c>
      <c r="BO107" t="s">
        <v>35</v>
      </c>
      <c r="BP107">
        <v>1</v>
      </c>
      <c r="BQ107">
        <v>2</v>
      </c>
      <c r="BR107">
        <v>0</v>
      </c>
      <c r="BS107">
        <v>17.63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3</v>
      </c>
      <c r="BZ107">
        <v>130</v>
      </c>
      <c r="CA107">
        <v>89</v>
      </c>
      <c r="CE107">
        <v>0</v>
      </c>
      <c r="CF107">
        <v>0</v>
      </c>
      <c r="CG107">
        <v>0</v>
      </c>
      <c r="CM107">
        <v>0</v>
      </c>
      <c r="CN107" t="s">
        <v>3</v>
      </c>
      <c r="CO107">
        <v>0</v>
      </c>
      <c r="CP107">
        <f t="shared" si="112"/>
        <v>22094.210000000003</v>
      </c>
      <c r="CQ107">
        <f t="shared" si="113"/>
        <v>5319.6</v>
      </c>
      <c r="CR107">
        <f t="shared" si="114"/>
        <v>209.70000000000002</v>
      </c>
      <c r="CS107">
        <f t="shared" si="115"/>
        <v>52.89</v>
      </c>
      <c r="CT107">
        <f t="shared" si="116"/>
        <v>1375.1399999999999</v>
      </c>
      <c r="CU107">
        <f t="shared" si="117"/>
        <v>0</v>
      </c>
      <c r="CV107">
        <f t="shared" si="118"/>
        <v>10.199999999999999</v>
      </c>
      <c r="CW107">
        <f t="shared" si="119"/>
        <v>0.35</v>
      </c>
      <c r="CX107">
        <f t="shared" si="120"/>
        <v>0</v>
      </c>
      <c r="CY107">
        <f t="shared" si="121"/>
        <v>5940.61</v>
      </c>
      <c r="CZ107">
        <f t="shared" si="122"/>
        <v>4067.0329999999999</v>
      </c>
      <c r="DC107" t="s">
        <v>3</v>
      </c>
      <c r="DD107" t="s">
        <v>3</v>
      </c>
      <c r="DE107" t="s">
        <v>3</v>
      </c>
      <c r="DF107" t="s">
        <v>3</v>
      </c>
      <c r="DG107" t="s">
        <v>3</v>
      </c>
      <c r="DH107" t="s">
        <v>3</v>
      </c>
      <c r="DI107" t="s">
        <v>3</v>
      </c>
      <c r="DJ107" t="s">
        <v>3</v>
      </c>
      <c r="DK107" t="s">
        <v>3</v>
      </c>
      <c r="DL107" t="s">
        <v>3</v>
      </c>
      <c r="DM107" t="s">
        <v>3</v>
      </c>
      <c r="DN107">
        <v>0</v>
      </c>
      <c r="DO107">
        <v>0</v>
      </c>
      <c r="DP107">
        <v>1</v>
      </c>
      <c r="DQ107">
        <v>1</v>
      </c>
      <c r="DU107">
        <v>1013</v>
      </c>
      <c r="DV107" t="s">
        <v>37</v>
      </c>
      <c r="DW107" t="s">
        <v>37</v>
      </c>
      <c r="DX107">
        <v>1</v>
      </c>
      <c r="EE107">
        <v>42165683</v>
      </c>
      <c r="EF107">
        <v>2</v>
      </c>
      <c r="EG107" t="s">
        <v>19</v>
      </c>
      <c r="EH107">
        <v>0</v>
      </c>
      <c r="EI107" t="s">
        <v>3</v>
      </c>
      <c r="EJ107">
        <v>1</v>
      </c>
      <c r="EK107">
        <v>23001</v>
      </c>
      <c r="EL107" t="s">
        <v>39</v>
      </c>
      <c r="EM107" t="s">
        <v>40</v>
      </c>
      <c r="EO107" t="s">
        <v>3</v>
      </c>
      <c r="EQ107">
        <v>131072</v>
      </c>
      <c r="ER107">
        <v>823.36</v>
      </c>
      <c r="ES107">
        <v>715</v>
      </c>
      <c r="ET107">
        <v>30.53</v>
      </c>
      <c r="EU107">
        <v>3.15</v>
      </c>
      <c r="EV107">
        <v>77.83</v>
      </c>
      <c r="EW107">
        <v>10.199999999999999</v>
      </c>
      <c r="EX107">
        <v>0.35</v>
      </c>
      <c r="EY107">
        <v>0</v>
      </c>
      <c r="FQ107">
        <v>0</v>
      </c>
      <c r="FR107">
        <f t="shared" si="123"/>
        <v>0</v>
      </c>
      <c r="FS107">
        <v>0</v>
      </c>
      <c r="FX107">
        <v>130</v>
      </c>
      <c r="FY107">
        <v>89</v>
      </c>
      <c r="GA107" t="s">
        <v>3</v>
      </c>
      <c r="GD107">
        <v>1</v>
      </c>
      <c r="GF107">
        <v>618280458</v>
      </c>
      <c r="GG107">
        <v>2</v>
      </c>
      <c r="GH107">
        <v>1</v>
      </c>
      <c r="GI107">
        <v>2</v>
      </c>
      <c r="GJ107">
        <v>0</v>
      </c>
      <c r="GK107">
        <v>0</v>
      </c>
      <c r="GL107">
        <f t="shared" si="124"/>
        <v>0</v>
      </c>
      <c r="GM107">
        <f t="shared" si="125"/>
        <v>32101.85</v>
      </c>
      <c r="GN107">
        <f t="shared" si="126"/>
        <v>32101.85</v>
      </c>
      <c r="GO107">
        <f t="shared" si="127"/>
        <v>0</v>
      </c>
      <c r="GP107">
        <f t="shared" si="128"/>
        <v>0</v>
      </c>
      <c r="GR107">
        <v>0</v>
      </c>
      <c r="GS107">
        <v>3</v>
      </c>
      <c r="GT107">
        <v>0</v>
      </c>
      <c r="GU107" t="s">
        <v>3</v>
      </c>
      <c r="GV107">
        <f t="shared" si="129"/>
        <v>0</v>
      </c>
      <c r="GW107">
        <v>1</v>
      </c>
      <c r="GX107">
        <f t="shared" si="130"/>
        <v>0</v>
      </c>
      <c r="HA107">
        <v>0</v>
      </c>
      <c r="HB107">
        <v>0</v>
      </c>
      <c r="HC107">
        <f t="shared" si="131"/>
        <v>0</v>
      </c>
      <c r="IK107">
        <v>0</v>
      </c>
    </row>
    <row r="108" spans="1:245">
      <c r="A108">
        <v>17</v>
      </c>
      <c r="B108">
        <v>1</v>
      </c>
      <c r="C108">
        <f>ROW(SmtRes!A335)</f>
        <v>335</v>
      </c>
      <c r="D108">
        <f>ROW(EtalonRes!A342)</f>
        <v>342</v>
      </c>
      <c r="E108" t="s">
        <v>362</v>
      </c>
      <c r="F108" t="s">
        <v>363</v>
      </c>
      <c r="G108" t="s">
        <v>364</v>
      </c>
      <c r="H108" t="s">
        <v>365</v>
      </c>
      <c r="I108">
        <v>1E-3</v>
      </c>
      <c r="J108">
        <v>0</v>
      </c>
      <c r="O108">
        <f t="shared" si="94"/>
        <v>376.14</v>
      </c>
      <c r="P108">
        <f t="shared" si="95"/>
        <v>341.24</v>
      </c>
      <c r="Q108">
        <f t="shared" si="96"/>
        <v>11.77</v>
      </c>
      <c r="R108">
        <f t="shared" si="97"/>
        <v>3.84</v>
      </c>
      <c r="S108">
        <f t="shared" si="98"/>
        <v>23.13</v>
      </c>
      <c r="T108">
        <f t="shared" si="99"/>
        <v>0</v>
      </c>
      <c r="U108">
        <f t="shared" si="100"/>
        <v>0.18</v>
      </c>
      <c r="V108">
        <f t="shared" si="101"/>
        <v>1.8000000000000002E-2</v>
      </c>
      <c r="W108">
        <f t="shared" si="102"/>
        <v>0</v>
      </c>
      <c r="X108">
        <f t="shared" si="103"/>
        <v>28.32</v>
      </c>
      <c r="Y108">
        <f t="shared" si="104"/>
        <v>17.53</v>
      </c>
      <c r="AA108">
        <v>43686536</v>
      </c>
      <c r="AB108">
        <f t="shared" si="105"/>
        <v>57993</v>
      </c>
      <c r="AC108">
        <f>ROUND((ES108),0)</f>
        <v>54774</v>
      </c>
      <c r="AD108">
        <f>ROUND((((ET108)-(EU108))+AE108),0)</f>
        <v>1907</v>
      </c>
      <c r="AE108">
        <f t="shared" si="138"/>
        <v>218</v>
      </c>
      <c r="AF108">
        <f t="shared" si="138"/>
        <v>1312</v>
      </c>
      <c r="AG108">
        <f t="shared" si="109"/>
        <v>0</v>
      </c>
      <c r="AH108">
        <f t="shared" si="139"/>
        <v>180</v>
      </c>
      <c r="AI108">
        <f t="shared" si="139"/>
        <v>18</v>
      </c>
      <c r="AJ108">
        <f t="shared" si="111"/>
        <v>0</v>
      </c>
      <c r="AK108">
        <v>57993.120000000003</v>
      </c>
      <c r="AL108">
        <v>54774.49</v>
      </c>
      <c r="AM108">
        <v>1906.43</v>
      </c>
      <c r="AN108">
        <v>217.8</v>
      </c>
      <c r="AO108">
        <v>1312.2</v>
      </c>
      <c r="AP108">
        <v>0</v>
      </c>
      <c r="AQ108">
        <v>180</v>
      </c>
      <c r="AR108">
        <v>18</v>
      </c>
      <c r="AS108">
        <v>0</v>
      </c>
      <c r="AT108">
        <v>105</v>
      </c>
      <c r="AU108">
        <v>65</v>
      </c>
      <c r="AV108">
        <v>1</v>
      </c>
      <c r="AW108">
        <v>1</v>
      </c>
      <c r="AZ108">
        <v>1</v>
      </c>
      <c r="BA108">
        <v>17.63</v>
      </c>
      <c r="BB108">
        <v>6.17</v>
      </c>
      <c r="BC108">
        <v>6.23</v>
      </c>
      <c r="BD108" t="s">
        <v>3</v>
      </c>
      <c r="BE108" t="s">
        <v>3</v>
      </c>
      <c r="BF108" t="s">
        <v>3</v>
      </c>
      <c r="BG108" t="s">
        <v>3</v>
      </c>
      <c r="BH108">
        <v>0</v>
      </c>
      <c r="BI108">
        <v>1</v>
      </c>
      <c r="BJ108" t="s">
        <v>366</v>
      </c>
      <c r="BM108">
        <v>6001</v>
      </c>
      <c r="BN108">
        <v>0</v>
      </c>
      <c r="BO108" t="s">
        <v>363</v>
      </c>
      <c r="BP108">
        <v>1</v>
      </c>
      <c r="BQ108">
        <v>2</v>
      </c>
      <c r="BR108">
        <v>0</v>
      </c>
      <c r="BS108">
        <v>17.63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3</v>
      </c>
      <c r="BZ108">
        <v>105</v>
      </c>
      <c r="CA108">
        <v>65</v>
      </c>
      <c r="CE108">
        <v>0</v>
      </c>
      <c r="CF108">
        <v>0</v>
      </c>
      <c r="CG108">
        <v>0</v>
      </c>
      <c r="CM108">
        <v>0</v>
      </c>
      <c r="CN108" t="s">
        <v>3</v>
      </c>
      <c r="CO108">
        <v>0</v>
      </c>
      <c r="CP108">
        <f t="shared" si="112"/>
        <v>376.14</v>
      </c>
      <c r="CQ108">
        <f t="shared" si="113"/>
        <v>341242.02</v>
      </c>
      <c r="CR108">
        <f t="shared" si="114"/>
        <v>11766.19</v>
      </c>
      <c r="CS108">
        <f t="shared" si="115"/>
        <v>3843.3399999999997</v>
      </c>
      <c r="CT108">
        <f t="shared" si="116"/>
        <v>23130.559999999998</v>
      </c>
      <c r="CU108">
        <f t="shared" si="117"/>
        <v>0</v>
      </c>
      <c r="CV108">
        <f t="shared" si="118"/>
        <v>180</v>
      </c>
      <c r="CW108">
        <f t="shared" si="119"/>
        <v>18</v>
      </c>
      <c r="CX108">
        <f t="shared" si="120"/>
        <v>0</v>
      </c>
      <c r="CY108">
        <f t="shared" si="121"/>
        <v>28.3185</v>
      </c>
      <c r="CZ108">
        <f t="shared" si="122"/>
        <v>17.5305</v>
      </c>
      <c r="DC108" t="s">
        <v>3</v>
      </c>
      <c r="DD108" t="s">
        <v>3</v>
      </c>
      <c r="DE108" t="s">
        <v>3</v>
      </c>
      <c r="DF108" t="s">
        <v>3</v>
      </c>
      <c r="DG108" t="s">
        <v>3</v>
      </c>
      <c r="DH108" t="s">
        <v>3</v>
      </c>
      <c r="DI108" t="s">
        <v>3</v>
      </c>
      <c r="DJ108" t="s">
        <v>3</v>
      </c>
      <c r="DK108" t="s">
        <v>3</v>
      </c>
      <c r="DL108" t="s">
        <v>3</v>
      </c>
      <c r="DM108" t="s">
        <v>3</v>
      </c>
      <c r="DN108">
        <v>0</v>
      </c>
      <c r="DO108">
        <v>0</v>
      </c>
      <c r="DP108">
        <v>1</v>
      </c>
      <c r="DQ108">
        <v>1</v>
      </c>
      <c r="DU108">
        <v>1013</v>
      </c>
      <c r="DV108" t="s">
        <v>365</v>
      </c>
      <c r="DW108" t="s">
        <v>365</v>
      </c>
      <c r="DX108">
        <v>1</v>
      </c>
      <c r="EE108">
        <v>42165636</v>
      </c>
      <c r="EF108">
        <v>2</v>
      </c>
      <c r="EG108" t="s">
        <v>19</v>
      </c>
      <c r="EH108">
        <v>0</v>
      </c>
      <c r="EI108" t="s">
        <v>3</v>
      </c>
      <c r="EJ108">
        <v>1</v>
      </c>
      <c r="EK108">
        <v>6001</v>
      </c>
      <c r="EL108" t="s">
        <v>367</v>
      </c>
      <c r="EM108" t="s">
        <v>368</v>
      </c>
      <c r="EO108" t="s">
        <v>3</v>
      </c>
      <c r="EQ108">
        <v>131072</v>
      </c>
      <c r="ER108">
        <v>57993.120000000003</v>
      </c>
      <c r="ES108">
        <v>54774.49</v>
      </c>
      <c r="ET108">
        <v>1906.43</v>
      </c>
      <c r="EU108">
        <v>217.8</v>
      </c>
      <c r="EV108">
        <v>1312.2</v>
      </c>
      <c r="EW108">
        <v>180</v>
      </c>
      <c r="EX108">
        <v>18</v>
      </c>
      <c r="EY108">
        <v>0</v>
      </c>
      <c r="FQ108">
        <v>0</v>
      </c>
      <c r="FR108">
        <f t="shared" si="123"/>
        <v>0</v>
      </c>
      <c r="FS108">
        <v>0</v>
      </c>
      <c r="FX108">
        <v>105</v>
      </c>
      <c r="FY108">
        <v>65</v>
      </c>
      <c r="GA108" t="s">
        <v>3</v>
      </c>
      <c r="GD108">
        <v>1</v>
      </c>
      <c r="GF108">
        <v>-887114588</v>
      </c>
      <c r="GG108">
        <v>2</v>
      </c>
      <c r="GH108">
        <v>1</v>
      </c>
      <c r="GI108">
        <v>2</v>
      </c>
      <c r="GJ108">
        <v>0</v>
      </c>
      <c r="GK108">
        <v>0</v>
      </c>
      <c r="GL108">
        <f t="shared" si="124"/>
        <v>0</v>
      </c>
      <c r="GM108">
        <f t="shared" si="125"/>
        <v>421.99</v>
      </c>
      <c r="GN108">
        <f t="shared" si="126"/>
        <v>421.99</v>
      </c>
      <c r="GO108">
        <f t="shared" si="127"/>
        <v>0</v>
      </c>
      <c r="GP108">
        <f t="shared" si="128"/>
        <v>0</v>
      </c>
      <c r="GR108">
        <v>0</v>
      </c>
      <c r="GS108">
        <v>3</v>
      </c>
      <c r="GT108">
        <v>0</v>
      </c>
      <c r="GU108" t="s">
        <v>3</v>
      </c>
      <c r="GV108">
        <f t="shared" si="129"/>
        <v>0</v>
      </c>
      <c r="GW108">
        <v>1</v>
      </c>
      <c r="GX108">
        <f t="shared" si="130"/>
        <v>0</v>
      </c>
      <c r="HA108">
        <v>0</v>
      </c>
      <c r="HB108">
        <v>0</v>
      </c>
      <c r="HC108">
        <f t="shared" si="131"/>
        <v>0</v>
      </c>
      <c r="IK108">
        <v>0</v>
      </c>
    </row>
    <row r="109" spans="1:245">
      <c r="A109">
        <v>19</v>
      </c>
      <c r="B109">
        <v>1</v>
      </c>
      <c r="F109" t="s">
        <v>3</v>
      </c>
      <c r="G109" t="s">
        <v>369</v>
      </c>
      <c r="H109" t="s">
        <v>3</v>
      </c>
      <c r="AA109">
        <v>1</v>
      </c>
      <c r="IK109">
        <v>0</v>
      </c>
    </row>
    <row r="110" spans="1:245">
      <c r="A110">
        <v>17</v>
      </c>
      <c r="B110">
        <v>1</v>
      </c>
      <c r="C110">
        <f>ROW(SmtRes!A336)</f>
        <v>336</v>
      </c>
      <c r="D110">
        <f>ROW(EtalonRes!A344)</f>
        <v>344</v>
      </c>
      <c r="E110" t="s">
        <v>370</v>
      </c>
      <c r="F110" t="s">
        <v>371</v>
      </c>
      <c r="G110" t="s">
        <v>372</v>
      </c>
      <c r="H110" t="s">
        <v>206</v>
      </c>
      <c r="I110">
        <v>0.09</v>
      </c>
      <c r="J110">
        <v>0</v>
      </c>
      <c r="O110">
        <f t="shared" ref="O110:O140" si="140">ROUND(CP110,2)</f>
        <v>1954.81</v>
      </c>
      <c r="P110">
        <f t="shared" ref="P110:P140" si="141">ROUND(CQ110*I110,2)</f>
        <v>1942.12</v>
      </c>
      <c r="Q110">
        <f t="shared" ref="Q110:Q140" si="142">ROUND(CR110*I110,2)</f>
        <v>0</v>
      </c>
      <c r="R110">
        <f t="shared" ref="R110:R140" si="143">ROUND(CS110*I110,2)</f>
        <v>0</v>
      </c>
      <c r="S110">
        <f t="shared" ref="S110:S140" si="144">ROUND(CT110*I110,2)</f>
        <v>12.69</v>
      </c>
      <c r="T110">
        <f t="shared" ref="T110:T140" si="145">ROUND(CU110*I110,2)</f>
        <v>0</v>
      </c>
      <c r="U110">
        <f t="shared" ref="U110:U140" si="146">CV110*I110</f>
        <v>9.1799999999999993E-2</v>
      </c>
      <c r="V110">
        <f t="shared" ref="V110:V140" si="147">CW110*I110</f>
        <v>0</v>
      </c>
      <c r="W110">
        <f t="shared" ref="W110:W140" si="148">ROUND(CX110*I110,2)</f>
        <v>0</v>
      </c>
      <c r="X110">
        <f t="shared" ref="X110:X140" si="149">ROUND(CY110,2)</f>
        <v>16.5</v>
      </c>
      <c r="Y110">
        <f t="shared" ref="Y110:Y140" si="150">ROUND(CZ110,2)</f>
        <v>11.29</v>
      </c>
      <c r="AA110">
        <v>43686536</v>
      </c>
      <c r="AB110">
        <f t="shared" ref="AB110:AB140" si="151">ROUND((AC110+AD110+AF110),0)</f>
        <v>6587</v>
      </c>
      <c r="AC110">
        <f>ROUND((ES110),0)</f>
        <v>6579</v>
      </c>
      <c r="AD110">
        <f>ROUND((((ET110)-(EU110))+AE110),0)</f>
        <v>0</v>
      </c>
      <c r="AE110">
        <f t="shared" ref="AE110:AF113" si="152">ROUND((EU110),0)</f>
        <v>0</v>
      </c>
      <c r="AF110">
        <f t="shared" si="152"/>
        <v>8</v>
      </c>
      <c r="AG110">
        <f t="shared" ref="AG110:AG140" si="153">ROUND((AP110),0)</f>
        <v>0</v>
      </c>
      <c r="AH110">
        <f t="shared" ref="AH110:AI113" si="154">(EW110)</f>
        <v>1.02</v>
      </c>
      <c r="AI110">
        <f t="shared" si="154"/>
        <v>0</v>
      </c>
      <c r="AJ110">
        <f t="shared" ref="AJ110:AJ140" si="155">(AS110)</f>
        <v>0</v>
      </c>
      <c r="AK110">
        <v>6587.45</v>
      </c>
      <c r="AL110">
        <v>6579</v>
      </c>
      <c r="AM110">
        <v>0</v>
      </c>
      <c r="AN110">
        <v>0</v>
      </c>
      <c r="AO110">
        <v>8.4499999999999993</v>
      </c>
      <c r="AP110">
        <v>0</v>
      </c>
      <c r="AQ110">
        <v>1.02</v>
      </c>
      <c r="AR110">
        <v>0</v>
      </c>
      <c r="AS110">
        <v>0</v>
      </c>
      <c r="AT110">
        <v>130</v>
      </c>
      <c r="AU110">
        <v>89</v>
      </c>
      <c r="AV110">
        <v>1</v>
      </c>
      <c r="AW110">
        <v>1</v>
      </c>
      <c r="AZ110">
        <v>1</v>
      </c>
      <c r="BA110">
        <v>17.63</v>
      </c>
      <c r="BB110">
        <v>1</v>
      </c>
      <c r="BC110">
        <v>3.28</v>
      </c>
      <c r="BD110" t="s">
        <v>3</v>
      </c>
      <c r="BE110" t="s">
        <v>3</v>
      </c>
      <c r="BF110" t="s">
        <v>3</v>
      </c>
      <c r="BG110" t="s">
        <v>3</v>
      </c>
      <c r="BH110">
        <v>0</v>
      </c>
      <c r="BI110">
        <v>1</v>
      </c>
      <c r="BJ110" t="s">
        <v>373</v>
      </c>
      <c r="BM110">
        <v>24001</v>
      </c>
      <c r="BN110">
        <v>0</v>
      </c>
      <c r="BO110" t="s">
        <v>371</v>
      </c>
      <c r="BP110">
        <v>1</v>
      </c>
      <c r="BQ110">
        <v>2</v>
      </c>
      <c r="BR110">
        <v>0</v>
      </c>
      <c r="BS110">
        <v>17.63</v>
      </c>
      <c r="BT110">
        <v>1</v>
      </c>
      <c r="BU110">
        <v>1</v>
      </c>
      <c r="BV110">
        <v>1</v>
      </c>
      <c r="BW110">
        <v>1</v>
      </c>
      <c r="BX110">
        <v>1</v>
      </c>
      <c r="BY110" t="s">
        <v>3</v>
      </c>
      <c r="BZ110">
        <v>130</v>
      </c>
      <c r="CA110">
        <v>89</v>
      </c>
      <c r="CE110">
        <v>0</v>
      </c>
      <c r="CF110">
        <v>0</v>
      </c>
      <c r="CG110">
        <v>0</v>
      </c>
      <c r="CM110">
        <v>0</v>
      </c>
      <c r="CN110" t="s">
        <v>3</v>
      </c>
      <c r="CO110">
        <v>0</v>
      </c>
      <c r="CP110">
        <f t="shared" ref="CP110:CP140" si="156">(P110+Q110+S110)</f>
        <v>1954.81</v>
      </c>
      <c r="CQ110">
        <f t="shared" ref="CQ110:CQ140" si="157">AC110*BC110</f>
        <v>21579.119999999999</v>
      </c>
      <c r="CR110">
        <f t="shared" ref="CR110:CR140" si="158">AD110*BB110</f>
        <v>0</v>
      </c>
      <c r="CS110">
        <f t="shared" ref="CS110:CS140" si="159">AE110*BS110</f>
        <v>0</v>
      </c>
      <c r="CT110">
        <f t="shared" ref="CT110:CT140" si="160">AF110*BA110</f>
        <v>141.04</v>
      </c>
      <c r="CU110">
        <f t="shared" ref="CU110:CU140" si="161">AG110</f>
        <v>0</v>
      </c>
      <c r="CV110">
        <f t="shared" ref="CV110:CV140" si="162">AH110</f>
        <v>1.02</v>
      </c>
      <c r="CW110">
        <f t="shared" ref="CW110:CW140" si="163">AI110</f>
        <v>0</v>
      </c>
      <c r="CX110">
        <f t="shared" ref="CX110:CX140" si="164">AJ110</f>
        <v>0</v>
      </c>
      <c r="CY110">
        <f t="shared" ref="CY110:CY140" si="165">(((S110+R110)*AT110)/100)</f>
        <v>16.497</v>
      </c>
      <c r="CZ110">
        <f t="shared" ref="CZ110:CZ140" si="166">(((S110+R110)*AU110)/100)</f>
        <v>11.294099999999998</v>
      </c>
      <c r="DC110" t="s">
        <v>3</v>
      </c>
      <c r="DD110" t="s">
        <v>3</v>
      </c>
      <c r="DE110" t="s">
        <v>3</v>
      </c>
      <c r="DF110" t="s">
        <v>3</v>
      </c>
      <c r="DG110" t="s">
        <v>3</v>
      </c>
      <c r="DH110" t="s">
        <v>3</v>
      </c>
      <c r="DI110" t="s">
        <v>3</v>
      </c>
      <c r="DJ110" t="s">
        <v>3</v>
      </c>
      <c r="DK110" t="s">
        <v>3</v>
      </c>
      <c r="DL110" t="s">
        <v>3</v>
      </c>
      <c r="DM110" t="s">
        <v>3</v>
      </c>
      <c r="DN110">
        <v>0</v>
      </c>
      <c r="DO110">
        <v>0</v>
      </c>
      <c r="DP110">
        <v>1</v>
      </c>
      <c r="DQ110">
        <v>1</v>
      </c>
      <c r="DU110">
        <v>1013</v>
      </c>
      <c r="DV110" t="s">
        <v>206</v>
      </c>
      <c r="DW110" t="s">
        <v>206</v>
      </c>
      <c r="DX110">
        <v>1</v>
      </c>
      <c r="EE110">
        <v>42165684</v>
      </c>
      <c r="EF110">
        <v>2</v>
      </c>
      <c r="EG110" t="s">
        <v>19</v>
      </c>
      <c r="EH110">
        <v>0</v>
      </c>
      <c r="EI110" t="s">
        <v>3</v>
      </c>
      <c r="EJ110">
        <v>1</v>
      </c>
      <c r="EK110">
        <v>24001</v>
      </c>
      <c r="EL110" t="s">
        <v>67</v>
      </c>
      <c r="EM110" t="s">
        <v>68</v>
      </c>
      <c r="EO110" t="s">
        <v>3</v>
      </c>
      <c r="EQ110">
        <v>131072</v>
      </c>
      <c r="ER110">
        <v>6587.45</v>
      </c>
      <c r="ES110">
        <v>6579</v>
      </c>
      <c r="ET110">
        <v>0</v>
      </c>
      <c r="EU110">
        <v>0</v>
      </c>
      <c r="EV110">
        <v>8.4499999999999993</v>
      </c>
      <c r="EW110">
        <v>1.02</v>
      </c>
      <c r="EX110">
        <v>0</v>
      </c>
      <c r="EY110">
        <v>0</v>
      </c>
      <c r="FQ110">
        <v>0</v>
      </c>
      <c r="FR110">
        <f t="shared" ref="FR110:FR140" si="167">ROUND(IF(AND(BH110=3,BI110=3),P110,0),2)</f>
        <v>0</v>
      </c>
      <c r="FS110">
        <v>0</v>
      </c>
      <c r="FX110">
        <v>130</v>
      </c>
      <c r="FY110">
        <v>89</v>
      </c>
      <c r="GA110" t="s">
        <v>3</v>
      </c>
      <c r="GD110">
        <v>1</v>
      </c>
      <c r="GF110">
        <v>1592783686</v>
      </c>
      <c r="GG110">
        <v>2</v>
      </c>
      <c r="GH110">
        <v>1</v>
      </c>
      <c r="GI110">
        <v>2</v>
      </c>
      <c r="GJ110">
        <v>0</v>
      </c>
      <c r="GK110">
        <v>0</v>
      </c>
      <c r="GL110">
        <f t="shared" ref="GL110:GL140" si="168">ROUND(IF(AND(BH110=3,BI110=3,FS110&lt;&gt;0),P110,0),2)</f>
        <v>0</v>
      </c>
      <c r="GM110">
        <f t="shared" ref="GM110:GM140" si="169">ROUND(O110+X110+Y110,2)+GX110</f>
        <v>1982.6</v>
      </c>
      <c r="GN110">
        <f t="shared" ref="GN110:GN140" si="170">IF(OR(BI110=0,BI110=1),ROUND(O110+X110+Y110,2),0)</f>
        <v>1982.6</v>
      </c>
      <c r="GO110">
        <f t="shared" ref="GO110:GO140" si="171">IF(BI110=2,ROUND(O110+X110+Y110,2),0)</f>
        <v>0</v>
      </c>
      <c r="GP110">
        <f t="shared" ref="GP110:GP140" si="172">IF(BI110=4,ROUND(O110+X110+Y110,2)+GX110,0)</f>
        <v>0</v>
      </c>
      <c r="GR110">
        <v>0</v>
      </c>
      <c r="GS110">
        <v>0</v>
      </c>
      <c r="GT110">
        <v>0</v>
      </c>
      <c r="GU110" t="s">
        <v>3</v>
      </c>
      <c r="GV110">
        <f t="shared" ref="GV110:GV140" si="173">ROUND((GT110),0)</f>
        <v>0</v>
      </c>
      <c r="GW110">
        <v>1</v>
      </c>
      <c r="GX110">
        <f t="shared" ref="GX110:GX140" si="174">ROUND(HC110*I110,2)</f>
        <v>0</v>
      </c>
      <c r="HA110">
        <v>0</v>
      </c>
      <c r="HB110">
        <v>0</v>
      </c>
      <c r="HC110">
        <f t="shared" ref="HC110:HC140" si="175">GV110*GW110</f>
        <v>0</v>
      </c>
      <c r="IK110">
        <v>0</v>
      </c>
    </row>
    <row r="111" spans="1:245">
      <c r="A111">
        <v>17</v>
      </c>
      <c r="B111">
        <v>1</v>
      </c>
      <c r="E111" t="s">
        <v>374</v>
      </c>
      <c r="F111" t="s">
        <v>97</v>
      </c>
      <c r="G111" t="s">
        <v>98</v>
      </c>
      <c r="H111" t="s">
        <v>72</v>
      </c>
      <c r="I111">
        <f>ROUND(I110*-10.2,9)</f>
        <v>-0.91800000000000004</v>
      </c>
      <c r="J111">
        <v>0</v>
      </c>
      <c r="O111">
        <f t="shared" si="140"/>
        <v>-1942.12</v>
      </c>
      <c r="P111">
        <f t="shared" si="141"/>
        <v>-1942.12</v>
      </c>
      <c r="Q111">
        <f t="shared" si="142"/>
        <v>0</v>
      </c>
      <c r="R111">
        <f t="shared" si="143"/>
        <v>0</v>
      </c>
      <c r="S111">
        <f t="shared" si="144"/>
        <v>0</v>
      </c>
      <c r="T111">
        <f t="shared" si="145"/>
        <v>0</v>
      </c>
      <c r="U111">
        <f t="shared" si="146"/>
        <v>0</v>
      </c>
      <c r="V111">
        <f t="shared" si="147"/>
        <v>0</v>
      </c>
      <c r="W111">
        <f t="shared" si="148"/>
        <v>0</v>
      </c>
      <c r="X111">
        <f t="shared" si="149"/>
        <v>0</v>
      </c>
      <c r="Y111">
        <f t="shared" si="150"/>
        <v>0</v>
      </c>
      <c r="AA111">
        <v>43686536</v>
      </c>
      <c r="AB111">
        <f t="shared" si="151"/>
        <v>645</v>
      </c>
      <c r="AC111">
        <f>ROUND((ES111),0)</f>
        <v>645</v>
      </c>
      <c r="AD111">
        <f>ROUND((((ET111)-(EU111))+AE111),0)</f>
        <v>0</v>
      </c>
      <c r="AE111">
        <f t="shared" si="152"/>
        <v>0</v>
      </c>
      <c r="AF111">
        <f t="shared" si="152"/>
        <v>0</v>
      </c>
      <c r="AG111">
        <f t="shared" si="153"/>
        <v>0</v>
      </c>
      <c r="AH111">
        <f t="shared" si="154"/>
        <v>0</v>
      </c>
      <c r="AI111">
        <f t="shared" si="154"/>
        <v>0</v>
      </c>
      <c r="AJ111">
        <f t="shared" si="155"/>
        <v>0</v>
      </c>
      <c r="AK111">
        <v>645</v>
      </c>
      <c r="AL111">
        <v>645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1</v>
      </c>
      <c r="AW111">
        <v>1</v>
      </c>
      <c r="AZ111">
        <v>1</v>
      </c>
      <c r="BA111">
        <v>1</v>
      </c>
      <c r="BB111">
        <v>1</v>
      </c>
      <c r="BC111">
        <v>3.28</v>
      </c>
      <c r="BD111" t="s">
        <v>3</v>
      </c>
      <c r="BE111" t="s">
        <v>3</v>
      </c>
      <c r="BF111" t="s">
        <v>3</v>
      </c>
      <c r="BG111" t="s">
        <v>3</v>
      </c>
      <c r="BH111">
        <v>3</v>
      </c>
      <c r="BI111">
        <v>2</v>
      </c>
      <c r="BJ111" t="s">
        <v>99</v>
      </c>
      <c r="BM111">
        <v>500002</v>
      </c>
      <c r="BN111">
        <v>0</v>
      </c>
      <c r="BO111" t="s">
        <v>97</v>
      </c>
      <c r="BP111">
        <v>1</v>
      </c>
      <c r="BQ111">
        <v>12</v>
      </c>
      <c r="BR111">
        <v>1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 t="s">
        <v>3</v>
      </c>
      <c r="BZ111">
        <v>0</v>
      </c>
      <c r="CA111">
        <v>0</v>
      </c>
      <c r="CE111">
        <v>0</v>
      </c>
      <c r="CF111">
        <v>0</v>
      </c>
      <c r="CG111">
        <v>0</v>
      </c>
      <c r="CM111">
        <v>0</v>
      </c>
      <c r="CN111" t="s">
        <v>3</v>
      </c>
      <c r="CO111">
        <v>0</v>
      </c>
      <c r="CP111">
        <f t="shared" si="156"/>
        <v>-1942.12</v>
      </c>
      <c r="CQ111">
        <f t="shared" si="157"/>
        <v>2115.6</v>
      </c>
      <c r="CR111">
        <f t="shared" si="158"/>
        <v>0</v>
      </c>
      <c r="CS111">
        <f t="shared" si="159"/>
        <v>0</v>
      </c>
      <c r="CT111">
        <f t="shared" si="160"/>
        <v>0</v>
      </c>
      <c r="CU111">
        <f t="shared" si="161"/>
        <v>0</v>
      </c>
      <c r="CV111">
        <f t="shared" si="162"/>
        <v>0</v>
      </c>
      <c r="CW111">
        <f t="shared" si="163"/>
        <v>0</v>
      </c>
      <c r="CX111">
        <f t="shared" si="164"/>
        <v>0</v>
      </c>
      <c r="CY111">
        <f t="shared" si="165"/>
        <v>0</v>
      </c>
      <c r="CZ111">
        <f t="shared" si="166"/>
        <v>0</v>
      </c>
      <c r="DC111" t="s">
        <v>3</v>
      </c>
      <c r="DD111" t="s">
        <v>3</v>
      </c>
      <c r="DE111" t="s">
        <v>3</v>
      </c>
      <c r="DF111" t="s">
        <v>3</v>
      </c>
      <c r="DG111" t="s">
        <v>3</v>
      </c>
      <c r="DH111" t="s">
        <v>3</v>
      </c>
      <c r="DI111" t="s">
        <v>3</v>
      </c>
      <c r="DJ111" t="s">
        <v>3</v>
      </c>
      <c r="DK111" t="s">
        <v>3</v>
      </c>
      <c r="DL111" t="s">
        <v>3</v>
      </c>
      <c r="DM111" t="s">
        <v>3</v>
      </c>
      <c r="DN111">
        <v>0</v>
      </c>
      <c r="DO111">
        <v>0</v>
      </c>
      <c r="DP111">
        <v>1</v>
      </c>
      <c r="DQ111">
        <v>1</v>
      </c>
      <c r="DU111">
        <v>1003</v>
      </c>
      <c r="DV111" t="s">
        <v>72</v>
      </c>
      <c r="DW111" t="s">
        <v>72</v>
      </c>
      <c r="DX111">
        <v>10</v>
      </c>
      <c r="EE111">
        <v>42165583</v>
      </c>
      <c r="EF111">
        <v>12</v>
      </c>
      <c r="EG111" t="s">
        <v>74</v>
      </c>
      <c r="EH111">
        <v>0</v>
      </c>
      <c r="EI111" t="s">
        <v>3</v>
      </c>
      <c r="EJ111">
        <v>2</v>
      </c>
      <c r="EK111">
        <v>500002</v>
      </c>
      <c r="EL111" t="s">
        <v>75</v>
      </c>
      <c r="EM111" t="s">
        <v>76</v>
      </c>
      <c r="EO111" t="s">
        <v>3</v>
      </c>
      <c r="EQ111">
        <v>32768</v>
      </c>
      <c r="ER111">
        <v>645</v>
      </c>
      <c r="ES111">
        <v>645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FQ111">
        <v>0</v>
      </c>
      <c r="FR111">
        <f t="shared" si="167"/>
        <v>0</v>
      </c>
      <c r="FS111">
        <v>0</v>
      </c>
      <c r="FX111">
        <v>0</v>
      </c>
      <c r="FY111">
        <v>0</v>
      </c>
      <c r="GA111" t="s">
        <v>3</v>
      </c>
      <c r="GD111">
        <v>1</v>
      </c>
      <c r="GF111">
        <v>-1939746278</v>
      </c>
      <c r="GG111">
        <v>2</v>
      </c>
      <c r="GH111">
        <v>1</v>
      </c>
      <c r="GI111">
        <v>2</v>
      </c>
      <c r="GJ111">
        <v>0</v>
      </c>
      <c r="GK111">
        <v>0</v>
      </c>
      <c r="GL111">
        <f t="shared" si="168"/>
        <v>0</v>
      </c>
      <c r="GM111">
        <f t="shared" si="169"/>
        <v>-1942.12</v>
      </c>
      <c r="GN111">
        <f t="shared" si="170"/>
        <v>0</v>
      </c>
      <c r="GO111">
        <f t="shared" si="171"/>
        <v>-1942.12</v>
      </c>
      <c r="GP111">
        <f t="shared" si="172"/>
        <v>0</v>
      </c>
      <c r="GR111">
        <v>0</v>
      </c>
      <c r="GS111">
        <v>3</v>
      </c>
      <c r="GT111">
        <v>0</v>
      </c>
      <c r="GU111" t="s">
        <v>3</v>
      </c>
      <c r="GV111">
        <f t="shared" si="173"/>
        <v>0</v>
      </c>
      <c r="GW111">
        <v>1</v>
      </c>
      <c r="GX111">
        <f t="shared" si="174"/>
        <v>0</v>
      </c>
      <c r="HA111">
        <v>0</v>
      </c>
      <c r="HB111">
        <v>0</v>
      </c>
      <c r="HC111">
        <f t="shared" si="175"/>
        <v>0</v>
      </c>
      <c r="IK111">
        <v>0</v>
      </c>
    </row>
    <row r="112" spans="1:245">
      <c r="A112">
        <v>17</v>
      </c>
      <c r="B112">
        <v>1</v>
      </c>
      <c r="E112" t="s">
        <v>375</v>
      </c>
      <c r="F112" t="s">
        <v>376</v>
      </c>
      <c r="G112" t="s">
        <v>377</v>
      </c>
      <c r="H112" t="s">
        <v>80</v>
      </c>
      <c r="I112">
        <v>9.18</v>
      </c>
      <c r="J112">
        <v>0</v>
      </c>
      <c r="O112">
        <f t="shared" si="140"/>
        <v>3260</v>
      </c>
      <c r="P112">
        <f t="shared" si="141"/>
        <v>3260</v>
      </c>
      <c r="Q112">
        <f t="shared" si="142"/>
        <v>0</v>
      </c>
      <c r="R112">
        <f t="shared" si="143"/>
        <v>0</v>
      </c>
      <c r="S112">
        <f t="shared" si="144"/>
        <v>0</v>
      </c>
      <c r="T112">
        <f t="shared" si="145"/>
        <v>0</v>
      </c>
      <c r="U112">
        <f t="shared" si="146"/>
        <v>0</v>
      </c>
      <c r="V112">
        <f t="shared" si="147"/>
        <v>0</v>
      </c>
      <c r="W112">
        <f t="shared" si="148"/>
        <v>0</v>
      </c>
      <c r="X112">
        <f t="shared" si="149"/>
        <v>0</v>
      </c>
      <c r="Y112">
        <f t="shared" si="150"/>
        <v>0</v>
      </c>
      <c r="AA112">
        <v>43686536</v>
      </c>
      <c r="AB112">
        <f t="shared" si="151"/>
        <v>193</v>
      </c>
      <c r="AC112">
        <f>ROUND((ES112),0)</f>
        <v>193</v>
      </c>
      <c r="AD112">
        <f>ROUND((((ET112)-(EU112))+AE112),0)</f>
        <v>0</v>
      </c>
      <c r="AE112">
        <f t="shared" si="152"/>
        <v>0</v>
      </c>
      <c r="AF112">
        <f t="shared" si="152"/>
        <v>0</v>
      </c>
      <c r="AG112">
        <f t="shared" si="153"/>
        <v>0</v>
      </c>
      <c r="AH112">
        <f t="shared" si="154"/>
        <v>0</v>
      </c>
      <c r="AI112">
        <f t="shared" si="154"/>
        <v>0</v>
      </c>
      <c r="AJ112">
        <f t="shared" si="155"/>
        <v>0</v>
      </c>
      <c r="AK112">
        <v>193.23</v>
      </c>
      <c r="AL112">
        <v>193.23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1</v>
      </c>
      <c r="AW112">
        <v>1</v>
      </c>
      <c r="AZ112">
        <v>1</v>
      </c>
      <c r="BA112">
        <v>1</v>
      </c>
      <c r="BB112">
        <v>1</v>
      </c>
      <c r="BC112">
        <v>1.84</v>
      </c>
      <c r="BD112" t="s">
        <v>3</v>
      </c>
      <c r="BE112" t="s">
        <v>3</v>
      </c>
      <c r="BF112" t="s">
        <v>3</v>
      </c>
      <c r="BG112" t="s">
        <v>3</v>
      </c>
      <c r="BH112">
        <v>3</v>
      </c>
      <c r="BI112">
        <v>2</v>
      </c>
      <c r="BJ112" t="s">
        <v>378</v>
      </c>
      <c r="BM112">
        <v>500002</v>
      </c>
      <c r="BN112">
        <v>0</v>
      </c>
      <c r="BO112" t="s">
        <v>376</v>
      </c>
      <c r="BP112">
        <v>1</v>
      </c>
      <c r="BQ112">
        <v>12</v>
      </c>
      <c r="BR112">
        <v>0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 t="s">
        <v>3</v>
      </c>
      <c r="BZ112">
        <v>0</v>
      </c>
      <c r="CA112">
        <v>0</v>
      </c>
      <c r="CE112">
        <v>0</v>
      </c>
      <c r="CF112">
        <v>0</v>
      </c>
      <c r="CG112">
        <v>0</v>
      </c>
      <c r="CM112">
        <v>0</v>
      </c>
      <c r="CN112" t="s">
        <v>3</v>
      </c>
      <c r="CO112">
        <v>0</v>
      </c>
      <c r="CP112">
        <f t="shared" si="156"/>
        <v>3260</v>
      </c>
      <c r="CQ112">
        <f t="shared" si="157"/>
        <v>355.12</v>
      </c>
      <c r="CR112">
        <f t="shared" si="158"/>
        <v>0</v>
      </c>
      <c r="CS112">
        <f t="shared" si="159"/>
        <v>0</v>
      </c>
      <c r="CT112">
        <f t="shared" si="160"/>
        <v>0</v>
      </c>
      <c r="CU112">
        <f t="shared" si="161"/>
        <v>0</v>
      </c>
      <c r="CV112">
        <f t="shared" si="162"/>
        <v>0</v>
      </c>
      <c r="CW112">
        <f t="shared" si="163"/>
        <v>0</v>
      </c>
      <c r="CX112">
        <f t="shared" si="164"/>
        <v>0</v>
      </c>
      <c r="CY112">
        <f t="shared" si="165"/>
        <v>0</v>
      </c>
      <c r="CZ112">
        <f t="shared" si="166"/>
        <v>0</v>
      </c>
      <c r="DC112" t="s">
        <v>3</v>
      </c>
      <c r="DD112" t="s">
        <v>3</v>
      </c>
      <c r="DE112" t="s">
        <v>3</v>
      </c>
      <c r="DF112" t="s">
        <v>3</v>
      </c>
      <c r="DG112" t="s">
        <v>3</v>
      </c>
      <c r="DH112" t="s">
        <v>3</v>
      </c>
      <c r="DI112" t="s">
        <v>3</v>
      </c>
      <c r="DJ112" t="s">
        <v>3</v>
      </c>
      <c r="DK112" t="s">
        <v>3</v>
      </c>
      <c r="DL112" t="s">
        <v>3</v>
      </c>
      <c r="DM112" t="s">
        <v>3</v>
      </c>
      <c r="DN112">
        <v>0</v>
      </c>
      <c r="DO112">
        <v>0</v>
      </c>
      <c r="DP112">
        <v>1</v>
      </c>
      <c r="DQ112">
        <v>1</v>
      </c>
      <c r="DU112">
        <v>1003</v>
      </c>
      <c r="DV112" t="s">
        <v>80</v>
      </c>
      <c r="DW112" t="s">
        <v>80</v>
      </c>
      <c r="DX112">
        <v>1</v>
      </c>
      <c r="EE112">
        <v>42165583</v>
      </c>
      <c r="EF112">
        <v>12</v>
      </c>
      <c r="EG112" t="s">
        <v>74</v>
      </c>
      <c r="EH112">
        <v>0</v>
      </c>
      <c r="EI112" t="s">
        <v>3</v>
      </c>
      <c r="EJ112">
        <v>2</v>
      </c>
      <c r="EK112">
        <v>500002</v>
      </c>
      <c r="EL112" t="s">
        <v>75</v>
      </c>
      <c r="EM112" t="s">
        <v>76</v>
      </c>
      <c r="EO112" t="s">
        <v>3</v>
      </c>
      <c r="EQ112">
        <v>131072</v>
      </c>
      <c r="ER112">
        <v>193.23</v>
      </c>
      <c r="ES112">
        <v>193.23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FQ112">
        <v>0</v>
      </c>
      <c r="FR112">
        <f t="shared" si="167"/>
        <v>0</v>
      </c>
      <c r="FS112">
        <v>0</v>
      </c>
      <c r="FX112">
        <v>0</v>
      </c>
      <c r="FY112">
        <v>0</v>
      </c>
      <c r="GA112" t="s">
        <v>3</v>
      </c>
      <c r="GD112">
        <v>1</v>
      </c>
      <c r="GF112">
        <v>-2063421902</v>
      </c>
      <c r="GG112">
        <v>2</v>
      </c>
      <c r="GH112">
        <v>1</v>
      </c>
      <c r="GI112">
        <v>2</v>
      </c>
      <c r="GJ112">
        <v>0</v>
      </c>
      <c r="GK112">
        <v>0</v>
      </c>
      <c r="GL112">
        <f t="shared" si="168"/>
        <v>0</v>
      </c>
      <c r="GM112">
        <f t="shared" si="169"/>
        <v>3260</v>
      </c>
      <c r="GN112">
        <f t="shared" si="170"/>
        <v>0</v>
      </c>
      <c r="GO112">
        <f t="shared" si="171"/>
        <v>3260</v>
      </c>
      <c r="GP112">
        <f t="shared" si="172"/>
        <v>0</v>
      </c>
      <c r="GR112">
        <v>0</v>
      </c>
      <c r="GS112">
        <v>3</v>
      </c>
      <c r="GT112">
        <v>0</v>
      </c>
      <c r="GU112" t="s">
        <v>3</v>
      </c>
      <c r="GV112">
        <f t="shared" si="173"/>
        <v>0</v>
      </c>
      <c r="GW112">
        <v>1</v>
      </c>
      <c r="GX112">
        <f t="shared" si="174"/>
        <v>0</v>
      </c>
      <c r="HA112">
        <v>0</v>
      </c>
      <c r="HB112">
        <v>0</v>
      </c>
      <c r="HC112">
        <f t="shared" si="175"/>
        <v>0</v>
      </c>
      <c r="IK112">
        <v>0</v>
      </c>
    </row>
    <row r="113" spans="1:245">
      <c r="A113">
        <v>17</v>
      </c>
      <c r="B113">
        <v>1</v>
      </c>
      <c r="C113">
        <f>ROW(SmtRes!A342)</f>
        <v>342</v>
      </c>
      <c r="D113">
        <f>ROW(EtalonRes!A350)</f>
        <v>350</v>
      </c>
      <c r="E113" t="s">
        <v>379</v>
      </c>
      <c r="F113" t="s">
        <v>318</v>
      </c>
      <c r="G113" t="s">
        <v>319</v>
      </c>
      <c r="H113" t="s">
        <v>320</v>
      </c>
      <c r="I113">
        <v>0.09</v>
      </c>
      <c r="J113">
        <v>0</v>
      </c>
      <c r="O113">
        <f t="shared" si="140"/>
        <v>1569.77</v>
      </c>
      <c r="P113">
        <f t="shared" si="141"/>
        <v>344.45</v>
      </c>
      <c r="Q113">
        <f t="shared" si="142"/>
        <v>21.01</v>
      </c>
      <c r="R113">
        <f t="shared" si="143"/>
        <v>0</v>
      </c>
      <c r="S113">
        <f t="shared" si="144"/>
        <v>1204.31</v>
      </c>
      <c r="T113">
        <f t="shared" si="145"/>
        <v>0</v>
      </c>
      <c r="U113">
        <f t="shared" si="146"/>
        <v>7.5960000000000001</v>
      </c>
      <c r="V113">
        <f t="shared" si="147"/>
        <v>0</v>
      </c>
      <c r="W113">
        <f t="shared" si="148"/>
        <v>0</v>
      </c>
      <c r="X113">
        <f t="shared" si="149"/>
        <v>1565.6</v>
      </c>
      <c r="Y113">
        <f t="shared" si="150"/>
        <v>1071.8399999999999</v>
      </c>
      <c r="AA113">
        <v>43686536</v>
      </c>
      <c r="AB113">
        <f t="shared" si="151"/>
        <v>1716</v>
      </c>
      <c r="AC113">
        <f>ROUND((ES113),0)</f>
        <v>920</v>
      </c>
      <c r="AD113">
        <f>ROUND((((ET113)-(EU113))+AE113),0)</f>
        <v>37</v>
      </c>
      <c r="AE113">
        <f t="shared" si="152"/>
        <v>0</v>
      </c>
      <c r="AF113">
        <f t="shared" si="152"/>
        <v>759</v>
      </c>
      <c r="AG113">
        <f t="shared" si="153"/>
        <v>0</v>
      </c>
      <c r="AH113">
        <f t="shared" si="154"/>
        <v>84.4</v>
      </c>
      <c r="AI113">
        <f t="shared" si="154"/>
        <v>0</v>
      </c>
      <c r="AJ113">
        <f t="shared" si="155"/>
        <v>0</v>
      </c>
      <c r="AK113">
        <v>1715.53</v>
      </c>
      <c r="AL113">
        <v>919.79</v>
      </c>
      <c r="AM113">
        <v>36.979999999999997</v>
      </c>
      <c r="AN113">
        <v>0</v>
      </c>
      <c r="AO113">
        <v>758.76</v>
      </c>
      <c r="AP113">
        <v>0</v>
      </c>
      <c r="AQ113">
        <v>84.4</v>
      </c>
      <c r="AR113">
        <v>0</v>
      </c>
      <c r="AS113">
        <v>0</v>
      </c>
      <c r="AT113">
        <v>130</v>
      </c>
      <c r="AU113">
        <v>89</v>
      </c>
      <c r="AV113">
        <v>1</v>
      </c>
      <c r="AW113">
        <v>1</v>
      </c>
      <c r="AZ113">
        <v>1</v>
      </c>
      <c r="BA113">
        <v>17.63</v>
      </c>
      <c r="BB113">
        <v>6.31</v>
      </c>
      <c r="BC113">
        <v>4.16</v>
      </c>
      <c r="BD113" t="s">
        <v>3</v>
      </c>
      <c r="BE113" t="s">
        <v>3</v>
      </c>
      <c r="BF113" t="s">
        <v>3</v>
      </c>
      <c r="BG113" t="s">
        <v>3</v>
      </c>
      <c r="BH113">
        <v>0</v>
      </c>
      <c r="BI113">
        <v>1</v>
      </c>
      <c r="BJ113" t="s">
        <v>321</v>
      </c>
      <c r="BM113">
        <v>22001</v>
      </c>
      <c r="BN113">
        <v>0</v>
      </c>
      <c r="BO113" t="s">
        <v>318</v>
      </c>
      <c r="BP113">
        <v>1</v>
      </c>
      <c r="BQ113">
        <v>2</v>
      </c>
      <c r="BR113">
        <v>0</v>
      </c>
      <c r="BS113">
        <v>17.63</v>
      </c>
      <c r="BT113">
        <v>1</v>
      </c>
      <c r="BU113">
        <v>1</v>
      </c>
      <c r="BV113">
        <v>1</v>
      </c>
      <c r="BW113">
        <v>1</v>
      </c>
      <c r="BX113">
        <v>1</v>
      </c>
      <c r="BY113" t="s">
        <v>3</v>
      </c>
      <c r="BZ113">
        <v>130</v>
      </c>
      <c r="CA113">
        <v>89</v>
      </c>
      <c r="CE113">
        <v>0</v>
      </c>
      <c r="CF113">
        <v>0</v>
      </c>
      <c r="CG113">
        <v>0</v>
      </c>
      <c r="CM113">
        <v>0</v>
      </c>
      <c r="CN113" t="s">
        <v>3</v>
      </c>
      <c r="CO113">
        <v>0</v>
      </c>
      <c r="CP113">
        <f t="shared" si="156"/>
        <v>1569.77</v>
      </c>
      <c r="CQ113">
        <f t="shared" si="157"/>
        <v>3827.2000000000003</v>
      </c>
      <c r="CR113">
        <f t="shared" si="158"/>
        <v>233.47</v>
      </c>
      <c r="CS113">
        <f t="shared" si="159"/>
        <v>0</v>
      </c>
      <c r="CT113">
        <f t="shared" si="160"/>
        <v>13381.17</v>
      </c>
      <c r="CU113">
        <f t="shared" si="161"/>
        <v>0</v>
      </c>
      <c r="CV113">
        <f t="shared" si="162"/>
        <v>84.4</v>
      </c>
      <c r="CW113">
        <f t="shared" si="163"/>
        <v>0</v>
      </c>
      <c r="CX113">
        <f t="shared" si="164"/>
        <v>0</v>
      </c>
      <c r="CY113">
        <f t="shared" si="165"/>
        <v>1565.6029999999998</v>
      </c>
      <c r="CZ113">
        <f t="shared" si="166"/>
        <v>1071.8359</v>
      </c>
      <c r="DC113" t="s">
        <v>3</v>
      </c>
      <c r="DD113" t="s">
        <v>3</v>
      </c>
      <c r="DE113" t="s">
        <v>3</v>
      </c>
      <c r="DF113" t="s">
        <v>3</v>
      </c>
      <c r="DG113" t="s">
        <v>3</v>
      </c>
      <c r="DH113" t="s">
        <v>3</v>
      </c>
      <c r="DI113" t="s">
        <v>3</v>
      </c>
      <c r="DJ113" t="s">
        <v>3</v>
      </c>
      <c r="DK113" t="s">
        <v>3</v>
      </c>
      <c r="DL113" t="s">
        <v>3</v>
      </c>
      <c r="DM113" t="s">
        <v>3</v>
      </c>
      <c r="DN113">
        <v>0</v>
      </c>
      <c r="DO113">
        <v>0</v>
      </c>
      <c r="DP113">
        <v>1</v>
      </c>
      <c r="DQ113">
        <v>1</v>
      </c>
      <c r="DU113">
        <v>1013</v>
      </c>
      <c r="DV113" t="s">
        <v>320</v>
      </c>
      <c r="DW113" t="s">
        <v>320</v>
      </c>
      <c r="DX113">
        <v>1</v>
      </c>
      <c r="EE113">
        <v>42165682</v>
      </c>
      <c r="EF113">
        <v>2</v>
      </c>
      <c r="EG113" t="s">
        <v>19</v>
      </c>
      <c r="EH113">
        <v>0</v>
      </c>
      <c r="EI113" t="s">
        <v>3</v>
      </c>
      <c r="EJ113">
        <v>1</v>
      </c>
      <c r="EK113">
        <v>22001</v>
      </c>
      <c r="EL113" t="s">
        <v>300</v>
      </c>
      <c r="EM113" t="s">
        <v>301</v>
      </c>
      <c r="EO113" t="s">
        <v>3</v>
      </c>
      <c r="EQ113">
        <v>131072</v>
      </c>
      <c r="ER113">
        <v>1715.53</v>
      </c>
      <c r="ES113">
        <v>919.79</v>
      </c>
      <c r="ET113">
        <v>36.979999999999997</v>
      </c>
      <c r="EU113">
        <v>0</v>
      </c>
      <c r="EV113">
        <v>758.76</v>
      </c>
      <c r="EW113">
        <v>84.4</v>
      </c>
      <c r="EX113">
        <v>0</v>
      </c>
      <c r="EY113">
        <v>0</v>
      </c>
      <c r="FQ113">
        <v>0</v>
      </c>
      <c r="FR113">
        <f t="shared" si="167"/>
        <v>0</v>
      </c>
      <c r="FS113">
        <v>0</v>
      </c>
      <c r="FX113">
        <v>130</v>
      </c>
      <c r="FY113">
        <v>89</v>
      </c>
      <c r="GA113" t="s">
        <v>3</v>
      </c>
      <c r="GD113">
        <v>1</v>
      </c>
      <c r="GF113">
        <v>-1394206665</v>
      </c>
      <c r="GG113">
        <v>2</v>
      </c>
      <c r="GH113">
        <v>1</v>
      </c>
      <c r="GI113">
        <v>2</v>
      </c>
      <c r="GJ113">
        <v>0</v>
      </c>
      <c r="GK113">
        <v>0</v>
      </c>
      <c r="GL113">
        <f t="shared" si="168"/>
        <v>0</v>
      </c>
      <c r="GM113">
        <f t="shared" si="169"/>
        <v>4207.21</v>
      </c>
      <c r="GN113">
        <f t="shared" si="170"/>
        <v>4207.21</v>
      </c>
      <c r="GO113">
        <f t="shared" si="171"/>
        <v>0</v>
      </c>
      <c r="GP113">
        <f t="shared" si="172"/>
        <v>0</v>
      </c>
      <c r="GR113">
        <v>0</v>
      </c>
      <c r="GS113">
        <v>0</v>
      </c>
      <c r="GT113">
        <v>0</v>
      </c>
      <c r="GU113" t="s">
        <v>3</v>
      </c>
      <c r="GV113">
        <f t="shared" si="173"/>
        <v>0</v>
      </c>
      <c r="GW113">
        <v>1</v>
      </c>
      <c r="GX113">
        <f t="shared" si="174"/>
        <v>0</v>
      </c>
      <c r="HA113">
        <v>0</v>
      </c>
      <c r="HB113">
        <v>0</v>
      </c>
      <c r="HC113">
        <f t="shared" si="175"/>
        <v>0</v>
      </c>
      <c r="IK113">
        <v>0</v>
      </c>
    </row>
    <row r="114" spans="1:245">
      <c r="A114">
        <v>17</v>
      </c>
      <c r="B114">
        <v>1</v>
      </c>
      <c r="C114">
        <f>ROW(SmtRes!A351)</f>
        <v>351</v>
      </c>
      <c r="D114">
        <f>ROW(EtalonRes!A359)</f>
        <v>359</v>
      </c>
      <c r="E114" t="s">
        <v>380</v>
      </c>
      <c r="F114" t="s">
        <v>323</v>
      </c>
      <c r="G114" t="s">
        <v>324</v>
      </c>
      <c r="H114" t="s">
        <v>325</v>
      </c>
      <c r="I114">
        <v>1</v>
      </c>
      <c r="J114">
        <v>0</v>
      </c>
      <c r="O114">
        <f t="shared" si="140"/>
        <v>312.39999999999998</v>
      </c>
      <c r="P114">
        <f t="shared" si="141"/>
        <v>150.1</v>
      </c>
      <c r="Q114">
        <f t="shared" si="142"/>
        <v>56.52</v>
      </c>
      <c r="R114">
        <f t="shared" si="143"/>
        <v>0</v>
      </c>
      <c r="S114">
        <f t="shared" si="144"/>
        <v>105.78</v>
      </c>
      <c r="T114">
        <f t="shared" si="145"/>
        <v>0</v>
      </c>
      <c r="U114">
        <f t="shared" si="146"/>
        <v>0.72250000000000003</v>
      </c>
      <c r="V114">
        <f t="shared" si="147"/>
        <v>0</v>
      </c>
      <c r="W114">
        <f t="shared" si="148"/>
        <v>0</v>
      </c>
      <c r="X114">
        <f t="shared" si="149"/>
        <v>137.51</v>
      </c>
      <c r="Y114">
        <f t="shared" si="150"/>
        <v>94.14</v>
      </c>
      <c r="AA114">
        <v>43686536</v>
      </c>
      <c r="AB114">
        <f t="shared" si="151"/>
        <v>56</v>
      </c>
      <c r="AC114">
        <f>ROUND(((ES114*0.25)),0)</f>
        <v>38</v>
      </c>
      <c r="AD114">
        <f>ROUND(((((ET114*0.25))-((EU114*0.25)))+AE114),0)</f>
        <v>12</v>
      </c>
      <c r="AE114">
        <f>ROUND(((EU114*0.25)),0)</f>
        <v>0</v>
      </c>
      <c r="AF114">
        <f>ROUND(((EV114*0.25)),0)</f>
        <v>6</v>
      </c>
      <c r="AG114">
        <f t="shared" si="153"/>
        <v>0</v>
      </c>
      <c r="AH114">
        <f>((EW114*0.25))</f>
        <v>0.72250000000000003</v>
      </c>
      <c r="AI114">
        <f>((EX114*0.25))</f>
        <v>0</v>
      </c>
      <c r="AJ114">
        <f t="shared" si="155"/>
        <v>0</v>
      </c>
      <c r="AK114">
        <v>224.42</v>
      </c>
      <c r="AL114">
        <v>151.72</v>
      </c>
      <c r="AM114">
        <v>48.48</v>
      </c>
      <c r="AN114">
        <v>0</v>
      </c>
      <c r="AO114">
        <v>24.22</v>
      </c>
      <c r="AP114">
        <v>0</v>
      </c>
      <c r="AQ114">
        <v>2.89</v>
      </c>
      <c r="AR114">
        <v>0</v>
      </c>
      <c r="AS114">
        <v>0</v>
      </c>
      <c r="AT114">
        <v>130</v>
      </c>
      <c r="AU114">
        <v>89</v>
      </c>
      <c r="AV114">
        <v>1</v>
      </c>
      <c r="AW114">
        <v>1</v>
      </c>
      <c r="AZ114">
        <v>1</v>
      </c>
      <c r="BA114">
        <v>17.63</v>
      </c>
      <c r="BB114">
        <v>4.71</v>
      </c>
      <c r="BC114">
        <v>3.95</v>
      </c>
      <c r="BD114" t="s">
        <v>3</v>
      </c>
      <c r="BE114" t="s">
        <v>3</v>
      </c>
      <c r="BF114" t="s">
        <v>3</v>
      </c>
      <c r="BG114" t="s">
        <v>3</v>
      </c>
      <c r="BH114">
        <v>0</v>
      </c>
      <c r="BI114">
        <v>1</v>
      </c>
      <c r="BJ114" t="s">
        <v>326</v>
      </c>
      <c r="BM114">
        <v>22001</v>
      </c>
      <c r="BN114">
        <v>0</v>
      </c>
      <c r="BO114" t="s">
        <v>323</v>
      </c>
      <c r="BP114">
        <v>1</v>
      </c>
      <c r="BQ114">
        <v>2</v>
      </c>
      <c r="BR114">
        <v>0</v>
      </c>
      <c r="BS114">
        <v>17.63</v>
      </c>
      <c r="BT114">
        <v>1</v>
      </c>
      <c r="BU114">
        <v>1</v>
      </c>
      <c r="BV114">
        <v>1</v>
      </c>
      <c r="BW114">
        <v>1</v>
      </c>
      <c r="BX114">
        <v>1</v>
      </c>
      <c r="BY114" t="s">
        <v>3</v>
      </c>
      <c r="BZ114">
        <v>130</v>
      </c>
      <c r="CA114">
        <v>89</v>
      </c>
      <c r="CE114">
        <v>0</v>
      </c>
      <c r="CF114">
        <v>0</v>
      </c>
      <c r="CG114">
        <v>0</v>
      </c>
      <c r="CM114">
        <v>0</v>
      </c>
      <c r="CN114" t="s">
        <v>3</v>
      </c>
      <c r="CO114">
        <v>0</v>
      </c>
      <c r="CP114">
        <f t="shared" si="156"/>
        <v>312.39999999999998</v>
      </c>
      <c r="CQ114">
        <f t="shared" si="157"/>
        <v>150.1</v>
      </c>
      <c r="CR114">
        <f t="shared" si="158"/>
        <v>56.519999999999996</v>
      </c>
      <c r="CS114">
        <f t="shared" si="159"/>
        <v>0</v>
      </c>
      <c r="CT114">
        <f t="shared" si="160"/>
        <v>105.78</v>
      </c>
      <c r="CU114">
        <f t="shared" si="161"/>
        <v>0</v>
      </c>
      <c r="CV114">
        <f t="shared" si="162"/>
        <v>0.72250000000000003</v>
      </c>
      <c r="CW114">
        <f t="shared" si="163"/>
        <v>0</v>
      </c>
      <c r="CX114">
        <f t="shared" si="164"/>
        <v>0</v>
      </c>
      <c r="CY114">
        <f t="shared" si="165"/>
        <v>137.51400000000001</v>
      </c>
      <c r="CZ114">
        <f t="shared" si="166"/>
        <v>94.144199999999998</v>
      </c>
      <c r="DC114" t="s">
        <v>3</v>
      </c>
      <c r="DD114" t="s">
        <v>327</v>
      </c>
      <c r="DE114" t="s">
        <v>327</v>
      </c>
      <c r="DF114" t="s">
        <v>327</v>
      </c>
      <c r="DG114" t="s">
        <v>327</v>
      </c>
      <c r="DH114" t="s">
        <v>3</v>
      </c>
      <c r="DI114" t="s">
        <v>327</v>
      </c>
      <c r="DJ114" t="s">
        <v>327</v>
      </c>
      <c r="DK114" t="s">
        <v>3</v>
      </c>
      <c r="DL114" t="s">
        <v>3</v>
      </c>
      <c r="DM114" t="s">
        <v>3</v>
      </c>
      <c r="DN114">
        <v>0</v>
      </c>
      <c r="DO114">
        <v>0</v>
      </c>
      <c r="DP114">
        <v>1</v>
      </c>
      <c r="DQ114">
        <v>1</v>
      </c>
      <c r="DU114">
        <v>1013</v>
      </c>
      <c r="DV114" t="s">
        <v>325</v>
      </c>
      <c r="DW114" t="s">
        <v>325</v>
      </c>
      <c r="DX114">
        <v>1</v>
      </c>
      <c r="EE114">
        <v>42165682</v>
      </c>
      <c r="EF114">
        <v>2</v>
      </c>
      <c r="EG114" t="s">
        <v>19</v>
      </c>
      <c r="EH114">
        <v>0</v>
      </c>
      <c r="EI114" t="s">
        <v>3</v>
      </c>
      <c r="EJ114">
        <v>1</v>
      </c>
      <c r="EK114">
        <v>22001</v>
      </c>
      <c r="EL114" t="s">
        <v>300</v>
      </c>
      <c r="EM114" t="s">
        <v>301</v>
      </c>
      <c r="EO114" t="s">
        <v>3</v>
      </c>
      <c r="EQ114">
        <v>131072</v>
      </c>
      <c r="ER114">
        <v>224.42</v>
      </c>
      <c r="ES114">
        <v>151.72</v>
      </c>
      <c r="ET114">
        <v>48.48</v>
      </c>
      <c r="EU114">
        <v>0</v>
      </c>
      <c r="EV114">
        <v>24.22</v>
      </c>
      <c r="EW114">
        <v>2.89</v>
      </c>
      <c r="EX114">
        <v>0</v>
      </c>
      <c r="EY114">
        <v>0</v>
      </c>
      <c r="FQ114">
        <v>0</v>
      </c>
      <c r="FR114">
        <f t="shared" si="167"/>
        <v>0</v>
      </c>
      <c r="FS114">
        <v>0</v>
      </c>
      <c r="FX114">
        <v>130</v>
      </c>
      <c r="FY114">
        <v>89</v>
      </c>
      <c r="GA114" t="s">
        <v>3</v>
      </c>
      <c r="GD114">
        <v>1</v>
      </c>
      <c r="GF114">
        <v>-106991851</v>
      </c>
      <c r="GG114">
        <v>2</v>
      </c>
      <c r="GH114">
        <v>1</v>
      </c>
      <c r="GI114">
        <v>2</v>
      </c>
      <c r="GJ114">
        <v>0</v>
      </c>
      <c r="GK114">
        <v>0</v>
      </c>
      <c r="GL114">
        <f t="shared" si="168"/>
        <v>0</v>
      </c>
      <c r="GM114">
        <f t="shared" si="169"/>
        <v>544.04999999999995</v>
      </c>
      <c r="GN114">
        <f t="shared" si="170"/>
        <v>544.04999999999995</v>
      </c>
      <c r="GO114">
        <f t="shared" si="171"/>
        <v>0</v>
      </c>
      <c r="GP114">
        <f t="shared" si="172"/>
        <v>0</v>
      </c>
      <c r="GR114">
        <v>0</v>
      </c>
      <c r="GS114">
        <v>0</v>
      </c>
      <c r="GT114">
        <v>0</v>
      </c>
      <c r="GU114" t="s">
        <v>3</v>
      </c>
      <c r="GV114">
        <f t="shared" si="173"/>
        <v>0</v>
      </c>
      <c r="GW114">
        <v>1</v>
      </c>
      <c r="GX114">
        <f t="shared" si="174"/>
        <v>0</v>
      </c>
      <c r="HA114">
        <v>0</v>
      </c>
      <c r="HB114">
        <v>0</v>
      </c>
      <c r="HC114">
        <f t="shared" si="175"/>
        <v>0</v>
      </c>
      <c r="IK114">
        <v>0</v>
      </c>
    </row>
    <row r="115" spans="1:245">
      <c r="A115">
        <v>18</v>
      </c>
      <c r="B115">
        <v>1</v>
      </c>
      <c r="C115">
        <v>349</v>
      </c>
      <c r="E115" t="s">
        <v>381</v>
      </c>
      <c r="F115" t="s">
        <v>329</v>
      </c>
      <c r="G115" t="s">
        <v>330</v>
      </c>
      <c r="H115" t="s">
        <v>278</v>
      </c>
      <c r="I115">
        <f>I114*J115</f>
        <v>0</v>
      </c>
      <c r="J115">
        <v>0</v>
      </c>
      <c r="O115">
        <f t="shared" si="140"/>
        <v>0</v>
      </c>
      <c r="P115">
        <f t="shared" si="141"/>
        <v>0</v>
      </c>
      <c r="Q115">
        <f t="shared" si="142"/>
        <v>0</v>
      </c>
      <c r="R115">
        <f t="shared" si="143"/>
        <v>0</v>
      </c>
      <c r="S115">
        <f t="shared" si="144"/>
        <v>0</v>
      </c>
      <c r="T115">
        <f t="shared" si="145"/>
        <v>0</v>
      </c>
      <c r="U115">
        <f t="shared" si="146"/>
        <v>0</v>
      </c>
      <c r="V115">
        <f t="shared" si="147"/>
        <v>0</v>
      </c>
      <c r="W115">
        <f t="shared" si="148"/>
        <v>0</v>
      </c>
      <c r="X115">
        <f t="shared" si="149"/>
        <v>0</v>
      </c>
      <c r="Y115">
        <f t="shared" si="150"/>
        <v>0</v>
      </c>
      <c r="AA115">
        <v>43686536</v>
      </c>
      <c r="AB115">
        <f t="shared" si="151"/>
        <v>5989</v>
      </c>
      <c r="AC115">
        <f>ROUND((ES115),0)</f>
        <v>5989</v>
      </c>
      <c r="AD115">
        <f>ROUND((((ET115)-(EU115))+AE115),0)</f>
        <v>0</v>
      </c>
      <c r="AE115">
        <f t="shared" ref="AE115:AF119" si="176">ROUND((EU115),0)</f>
        <v>0</v>
      </c>
      <c r="AF115">
        <f t="shared" si="176"/>
        <v>0</v>
      </c>
      <c r="AG115">
        <f t="shared" si="153"/>
        <v>0</v>
      </c>
      <c r="AH115">
        <f t="shared" ref="AH115:AI119" si="177">(EW115)</f>
        <v>0</v>
      </c>
      <c r="AI115">
        <f t="shared" si="177"/>
        <v>0</v>
      </c>
      <c r="AJ115">
        <f t="shared" si="155"/>
        <v>0</v>
      </c>
      <c r="AK115">
        <v>5989</v>
      </c>
      <c r="AL115">
        <v>5989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130</v>
      </c>
      <c r="AU115">
        <v>89</v>
      </c>
      <c r="AV115">
        <v>1</v>
      </c>
      <c r="AW115">
        <v>1</v>
      </c>
      <c r="AZ115">
        <v>1</v>
      </c>
      <c r="BA115">
        <v>1</v>
      </c>
      <c r="BB115">
        <v>1</v>
      </c>
      <c r="BC115">
        <v>5.55</v>
      </c>
      <c r="BD115" t="s">
        <v>3</v>
      </c>
      <c r="BE115" t="s">
        <v>3</v>
      </c>
      <c r="BF115" t="s">
        <v>3</v>
      </c>
      <c r="BG115" t="s">
        <v>3</v>
      </c>
      <c r="BH115">
        <v>3</v>
      </c>
      <c r="BI115">
        <v>1</v>
      </c>
      <c r="BJ115" t="s">
        <v>331</v>
      </c>
      <c r="BM115">
        <v>22001</v>
      </c>
      <c r="BN115">
        <v>0</v>
      </c>
      <c r="BO115" t="s">
        <v>329</v>
      </c>
      <c r="BP115">
        <v>1</v>
      </c>
      <c r="BQ115">
        <v>2</v>
      </c>
      <c r="BR115">
        <v>0</v>
      </c>
      <c r="BS115">
        <v>1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130</v>
      </c>
      <c r="CA115">
        <v>89</v>
      </c>
      <c r="CE115">
        <v>0</v>
      </c>
      <c r="CF115">
        <v>0</v>
      </c>
      <c r="CG115">
        <v>0</v>
      </c>
      <c r="CM115">
        <v>0</v>
      </c>
      <c r="CN115" t="s">
        <v>3</v>
      </c>
      <c r="CO115">
        <v>0</v>
      </c>
      <c r="CP115">
        <f t="shared" si="156"/>
        <v>0</v>
      </c>
      <c r="CQ115">
        <f t="shared" si="157"/>
        <v>33238.949999999997</v>
      </c>
      <c r="CR115">
        <f t="shared" si="158"/>
        <v>0</v>
      </c>
      <c r="CS115">
        <f t="shared" si="159"/>
        <v>0</v>
      </c>
      <c r="CT115">
        <f t="shared" si="160"/>
        <v>0</v>
      </c>
      <c r="CU115">
        <f t="shared" si="161"/>
        <v>0</v>
      </c>
      <c r="CV115">
        <f t="shared" si="162"/>
        <v>0</v>
      </c>
      <c r="CW115">
        <f t="shared" si="163"/>
        <v>0</v>
      </c>
      <c r="CX115">
        <f t="shared" si="164"/>
        <v>0</v>
      </c>
      <c r="CY115">
        <f t="shared" si="165"/>
        <v>0</v>
      </c>
      <c r="CZ115">
        <f t="shared" si="166"/>
        <v>0</v>
      </c>
      <c r="DC115" t="s">
        <v>3</v>
      </c>
      <c r="DD115" t="s">
        <v>3</v>
      </c>
      <c r="DE115" t="s">
        <v>3</v>
      </c>
      <c r="DF115" t="s">
        <v>3</v>
      </c>
      <c r="DG115" t="s">
        <v>3</v>
      </c>
      <c r="DH115" t="s">
        <v>3</v>
      </c>
      <c r="DI115" t="s">
        <v>3</v>
      </c>
      <c r="DJ115" t="s">
        <v>3</v>
      </c>
      <c r="DK115" t="s">
        <v>3</v>
      </c>
      <c r="DL115" t="s">
        <v>3</v>
      </c>
      <c r="DM115" t="s">
        <v>3</v>
      </c>
      <c r="DN115">
        <v>0</v>
      </c>
      <c r="DO115">
        <v>0</v>
      </c>
      <c r="DP115">
        <v>1</v>
      </c>
      <c r="DQ115">
        <v>1</v>
      </c>
      <c r="DU115">
        <v>1009</v>
      </c>
      <c r="DV115" t="s">
        <v>278</v>
      </c>
      <c r="DW115" t="s">
        <v>278</v>
      </c>
      <c r="DX115">
        <v>1000</v>
      </c>
      <c r="EE115">
        <v>42165682</v>
      </c>
      <c r="EF115">
        <v>2</v>
      </c>
      <c r="EG115" t="s">
        <v>19</v>
      </c>
      <c r="EH115">
        <v>0</v>
      </c>
      <c r="EI115" t="s">
        <v>3</v>
      </c>
      <c r="EJ115">
        <v>1</v>
      </c>
      <c r="EK115">
        <v>22001</v>
      </c>
      <c r="EL115" t="s">
        <v>300</v>
      </c>
      <c r="EM115" t="s">
        <v>301</v>
      </c>
      <c r="EO115" t="s">
        <v>3</v>
      </c>
      <c r="EQ115">
        <v>0</v>
      </c>
      <c r="ER115">
        <v>5989</v>
      </c>
      <c r="ES115">
        <v>5989</v>
      </c>
      <c r="ET115">
        <v>0</v>
      </c>
      <c r="EU115">
        <v>0</v>
      </c>
      <c r="EV115">
        <v>0</v>
      </c>
      <c r="EW115">
        <v>0</v>
      </c>
      <c r="EX115">
        <v>0</v>
      </c>
      <c r="FQ115">
        <v>0</v>
      </c>
      <c r="FR115">
        <f t="shared" si="167"/>
        <v>0</v>
      </c>
      <c r="FS115">
        <v>0</v>
      </c>
      <c r="FX115">
        <v>130</v>
      </c>
      <c r="FY115">
        <v>89</v>
      </c>
      <c r="GA115" t="s">
        <v>3</v>
      </c>
      <c r="GD115">
        <v>1</v>
      </c>
      <c r="GF115">
        <v>-2108161735</v>
      </c>
      <c r="GG115">
        <v>2</v>
      </c>
      <c r="GH115">
        <v>1</v>
      </c>
      <c r="GI115">
        <v>2</v>
      </c>
      <c r="GJ115">
        <v>0</v>
      </c>
      <c r="GK115">
        <v>0</v>
      </c>
      <c r="GL115">
        <f t="shared" si="168"/>
        <v>0</v>
      </c>
      <c r="GM115">
        <f t="shared" si="169"/>
        <v>0</v>
      </c>
      <c r="GN115">
        <f t="shared" si="170"/>
        <v>0</v>
      </c>
      <c r="GO115">
        <f t="shared" si="171"/>
        <v>0</v>
      </c>
      <c r="GP115">
        <f t="shared" si="172"/>
        <v>0</v>
      </c>
      <c r="GR115">
        <v>0</v>
      </c>
      <c r="GS115">
        <v>0</v>
      </c>
      <c r="GT115">
        <v>0</v>
      </c>
      <c r="GU115" t="s">
        <v>3</v>
      </c>
      <c r="GV115">
        <f t="shared" si="173"/>
        <v>0</v>
      </c>
      <c r="GW115">
        <v>1</v>
      </c>
      <c r="GX115">
        <f t="shared" si="174"/>
        <v>0</v>
      </c>
      <c r="HA115">
        <v>0</v>
      </c>
      <c r="HB115">
        <v>0</v>
      </c>
      <c r="HC115">
        <f t="shared" si="175"/>
        <v>0</v>
      </c>
      <c r="IK115">
        <v>0</v>
      </c>
    </row>
    <row r="116" spans="1:245">
      <c r="A116">
        <v>17</v>
      </c>
      <c r="B116">
        <v>1</v>
      </c>
      <c r="C116">
        <f>ROW(SmtRes!A354)</f>
        <v>354</v>
      </c>
      <c r="D116">
        <f>ROW(EtalonRes!A363)</f>
        <v>363</v>
      </c>
      <c r="E116" t="s">
        <v>3</v>
      </c>
      <c r="F116" t="s">
        <v>382</v>
      </c>
      <c r="G116" t="s">
        <v>383</v>
      </c>
      <c r="H116" t="s">
        <v>206</v>
      </c>
      <c r="I116">
        <v>0.1</v>
      </c>
      <c r="J116">
        <v>0</v>
      </c>
      <c r="O116">
        <f t="shared" si="140"/>
        <v>9089.44</v>
      </c>
      <c r="P116">
        <f t="shared" si="141"/>
        <v>8990.67</v>
      </c>
      <c r="Q116">
        <f t="shared" si="142"/>
        <v>65.27</v>
      </c>
      <c r="R116">
        <f t="shared" si="143"/>
        <v>17.63</v>
      </c>
      <c r="S116">
        <f t="shared" si="144"/>
        <v>33.5</v>
      </c>
      <c r="T116">
        <f t="shared" si="145"/>
        <v>0</v>
      </c>
      <c r="U116">
        <f t="shared" si="146"/>
        <v>0.22799999999999998</v>
      </c>
      <c r="V116">
        <f t="shared" si="147"/>
        <v>7.3999999999999996E-2</v>
      </c>
      <c r="W116">
        <f t="shared" si="148"/>
        <v>0</v>
      </c>
      <c r="X116">
        <f t="shared" si="149"/>
        <v>66.47</v>
      </c>
      <c r="Y116">
        <f t="shared" si="150"/>
        <v>45.51</v>
      </c>
      <c r="AA116">
        <v>-1</v>
      </c>
      <c r="AB116">
        <f t="shared" si="151"/>
        <v>27140</v>
      </c>
      <c r="AC116">
        <f>ROUND((ES116),0)</f>
        <v>26999</v>
      </c>
      <c r="AD116">
        <f>ROUND((((ET116)-(EU116))+AE116),0)</f>
        <v>122</v>
      </c>
      <c r="AE116">
        <f t="shared" si="176"/>
        <v>10</v>
      </c>
      <c r="AF116">
        <f t="shared" si="176"/>
        <v>19</v>
      </c>
      <c r="AG116">
        <f t="shared" si="153"/>
        <v>0</v>
      </c>
      <c r="AH116">
        <f t="shared" si="177"/>
        <v>2.2799999999999998</v>
      </c>
      <c r="AI116">
        <f t="shared" si="177"/>
        <v>0.74</v>
      </c>
      <c r="AJ116">
        <f t="shared" si="155"/>
        <v>0</v>
      </c>
      <c r="AK116">
        <v>27139.56</v>
      </c>
      <c r="AL116">
        <v>26999.4</v>
      </c>
      <c r="AM116">
        <v>121.28</v>
      </c>
      <c r="AN116">
        <v>9.5500000000000007</v>
      </c>
      <c r="AO116">
        <v>18.88</v>
      </c>
      <c r="AP116">
        <v>0</v>
      </c>
      <c r="AQ116">
        <v>2.2799999999999998</v>
      </c>
      <c r="AR116">
        <v>0.74</v>
      </c>
      <c r="AS116">
        <v>0</v>
      </c>
      <c r="AT116">
        <v>130</v>
      </c>
      <c r="AU116">
        <v>89</v>
      </c>
      <c r="AV116">
        <v>1</v>
      </c>
      <c r="AW116">
        <v>1</v>
      </c>
      <c r="AZ116">
        <v>1</v>
      </c>
      <c r="BA116">
        <v>17.63</v>
      </c>
      <c r="BB116">
        <v>5.35</v>
      </c>
      <c r="BC116">
        <v>3.33</v>
      </c>
      <c r="BD116" t="s">
        <v>3</v>
      </c>
      <c r="BE116" t="s">
        <v>3</v>
      </c>
      <c r="BF116" t="s">
        <v>3</v>
      </c>
      <c r="BG116" t="s">
        <v>3</v>
      </c>
      <c r="BH116">
        <v>0</v>
      </c>
      <c r="BI116">
        <v>1</v>
      </c>
      <c r="BJ116" t="s">
        <v>384</v>
      </c>
      <c r="BM116">
        <v>24001</v>
      </c>
      <c r="BN116">
        <v>0</v>
      </c>
      <c r="BO116" t="s">
        <v>382</v>
      </c>
      <c r="BP116">
        <v>1</v>
      </c>
      <c r="BQ116">
        <v>2</v>
      </c>
      <c r="BR116">
        <v>0</v>
      </c>
      <c r="BS116">
        <v>17.63</v>
      </c>
      <c r="BT116">
        <v>1</v>
      </c>
      <c r="BU116">
        <v>1</v>
      </c>
      <c r="BV116">
        <v>1</v>
      </c>
      <c r="BW116">
        <v>1</v>
      </c>
      <c r="BX116">
        <v>1</v>
      </c>
      <c r="BY116" t="s">
        <v>3</v>
      </c>
      <c r="BZ116">
        <v>130</v>
      </c>
      <c r="CA116">
        <v>89</v>
      </c>
      <c r="CE116">
        <v>0</v>
      </c>
      <c r="CF116">
        <v>0</v>
      </c>
      <c r="CG116">
        <v>0</v>
      </c>
      <c r="CM116">
        <v>0</v>
      </c>
      <c r="CN116" t="s">
        <v>3</v>
      </c>
      <c r="CO116">
        <v>0</v>
      </c>
      <c r="CP116">
        <f t="shared" si="156"/>
        <v>9089.44</v>
      </c>
      <c r="CQ116">
        <f t="shared" si="157"/>
        <v>89906.67</v>
      </c>
      <c r="CR116">
        <f t="shared" si="158"/>
        <v>652.69999999999993</v>
      </c>
      <c r="CS116">
        <f t="shared" si="159"/>
        <v>176.29999999999998</v>
      </c>
      <c r="CT116">
        <f t="shared" si="160"/>
        <v>334.96999999999997</v>
      </c>
      <c r="CU116">
        <f t="shared" si="161"/>
        <v>0</v>
      </c>
      <c r="CV116">
        <f t="shared" si="162"/>
        <v>2.2799999999999998</v>
      </c>
      <c r="CW116">
        <f t="shared" si="163"/>
        <v>0.74</v>
      </c>
      <c r="CX116">
        <f t="shared" si="164"/>
        <v>0</v>
      </c>
      <c r="CY116">
        <f t="shared" si="165"/>
        <v>66.468999999999994</v>
      </c>
      <c r="CZ116">
        <f t="shared" si="166"/>
        <v>45.505699999999997</v>
      </c>
      <c r="DC116" t="s">
        <v>3</v>
      </c>
      <c r="DD116" t="s">
        <v>3</v>
      </c>
      <c r="DE116" t="s">
        <v>3</v>
      </c>
      <c r="DF116" t="s">
        <v>3</v>
      </c>
      <c r="DG116" t="s">
        <v>3</v>
      </c>
      <c r="DH116" t="s">
        <v>3</v>
      </c>
      <c r="DI116" t="s">
        <v>3</v>
      </c>
      <c r="DJ116" t="s">
        <v>3</v>
      </c>
      <c r="DK116" t="s">
        <v>3</v>
      </c>
      <c r="DL116" t="s">
        <v>3</v>
      </c>
      <c r="DM116" t="s">
        <v>3</v>
      </c>
      <c r="DN116">
        <v>0</v>
      </c>
      <c r="DO116">
        <v>0</v>
      </c>
      <c r="DP116">
        <v>1</v>
      </c>
      <c r="DQ116">
        <v>1</v>
      </c>
      <c r="DU116">
        <v>1013</v>
      </c>
      <c r="DV116" t="s">
        <v>206</v>
      </c>
      <c r="DW116" t="s">
        <v>206</v>
      </c>
      <c r="DX116">
        <v>1</v>
      </c>
      <c r="EE116">
        <v>42165684</v>
      </c>
      <c r="EF116">
        <v>2</v>
      </c>
      <c r="EG116" t="s">
        <v>19</v>
      </c>
      <c r="EH116">
        <v>0</v>
      </c>
      <c r="EI116" t="s">
        <v>3</v>
      </c>
      <c r="EJ116">
        <v>1</v>
      </c>
      <c r="EK116">
        <v>24001</v>
      </c>
      <c r="EL116" t="s">
        <v>67</v>
      </c>
      <c r="EM116" t="s">
        <v>68</v>
      </c>
      <c r="EO116" t="s">
        <v>3</v>
      </c>
      <c r="EQ116">
        <v>132096</v>
      </c>
      <c r="ER116">
        <v>27139.56</v>
      </c>
      <c r="ES116">
        <v>26999.4</v>
      </c>
      <c r="ET116">
        <v>121.28</v>
      </c>
      <c r="EU116">
        <v>9.5500000000000007</v>
      </c>
      <c r="EV116">
        <v>18.88</v>
      </c>
      <c r="EW116">
        <v>2.2799999999999998</v>
      </c>
      <c r="EX116">
        <v>0.74</v>
      </c>
      <c r="EY116">
        <v>0</v>
      </c>
      <c r="FQ116">
        <v>0</v>
      </c>
      <c r="FR116">
        <f t="shared" si="167"/>
        <v>0</v>
      </c>
      <c r="FS116">
        <v>0</v>
      </c>
      <c r="FX116">
        <v>130</v>
      </c>
      <c r="FY116">
        <v>89</v>
      </c>
      <c r="GA116" t="s">
        <v>3</v>
      </c>
      <c r="GD116">
        <v>1</v>
      </c>
      <c r="GF116">
        <v>1905393451</v>
      </c>
      <c r="GG116">
        <v>2</v>
      </c>
      <c r="GH116">
        <v>1</v>
      </c>
      <c r="GI116">
        <v>2</v>
      </c>
      <c r="GJ116">
        <v>0</v>
      </c>
      <c r="GK116">
        <v>0</v>
      </c>
      <c r="GL116">
        <f t="shared" si="168"/>
        <v>0</v>
      </c>
      <c r="GM116">
        <f t="shared" si="169"/>
        <v>9201.42</v>
      </c>
      <c r="GN116">
        <f t="shared" si="170"/>
        <v>9201.42</v>
      </c>
      <c r="GO116">
        <f t="shared" si="171"/>
        <v>0</v>
      </c>
      <c r="GP116">
        <f t="shared" si="172"/>
        <v>0</v>
      </c>
      <c r="GR116">
        <v>0</v>
      </c>
      <c r="GS116">
        <v>0</v>
      </c>
      <c r="GT116">
        <v>0</v>
      </c>
      <c r="GU116" t="s">
        <v>3</v>
      </c>
      <c r="GV116">
        <f t="shared" si="173"/>
        <v>0</v>
      </c>
      <c r="GW116">
        <v>1</v>
      </c>
      <c r="GX116">
        <f t="shared" si="174"/>
        <v>0</v>
      </c>
      <c r="HA116">
        <v>0</v>
      </c>
      <c r="HB116">
        <v>0</v>
      </c>
      <c r="HC116">
        <f t="shared" si="175"/>
        <v>0</v>
      </c>
      <c r="IK116">
        <v>0</v>
      </c>
    </row>
    <row r="117" spans="1:245">
      <c r="A117">
        <v>17</v>
      </c>
      <c r="B117">
        <v>1</v>
      </c>
      <c r="E117" t="s">
        <v>3</v>
      </c>
      <c r="F117" t="s">
        <v>385</v>
      </c>
      <c r="G117" t="s">
        <v>386</v>
      </c>
      <c r="H117" t="s">
        <v>72</v>
      </c>
      <c r="I117">
        <v>-1.02</v>
      </c>
      <c r="J117">
        <v>0</v>
      </c>
      <c r="O117">
        <f t="shared" si="140"/>
        <v>-8990.7999999999993</v>
      </c>
      <c r="P117">
        <f t="shared" si="141"/>
        <v>-8990.7999999999993</v>
      </c>
      <c r="Q117">
        <f t="shared" si="142"/>
        <v>0</v>
      </c>
      <c r="R117">
        <f t="shared" si="143"/>
        <v>0</v>
      </c>
      <c r="S117">
        <f t="shared" si="144"/>
        <v>0</v>
      </c>
      <c r="T117">
        <f t="shared" si="145"/>
        <v>0</v>
      </c>
      <c r="U117">
        <f t="shared" si="146"/>
        <v>0</v>
      </c>
      <c r="V117">
        <f t="shared" si="147"/>
        <v>0</v>
      </c>
      <c r="W117">
        <f t="shared" si="148"/>
        <v>0</v>
      </c>
      <c r="X117">
        <f t="shared" si="149"/>
        <v>0</v>
      </c>
      <c r="Y117">
        <f t="shared" si="150"/>
        <v>0</v>
      </c>
      <c r="AA117">
        <v>-1</v>
      </c>
      <c r="AB117">
        <f t="shared" si="151"/>
        <v>2647</v>
      </c>
      <c r="AC117">
        <f>ROUND((ES117),0)</f>
        <v>2647</v>
      </c>
      <c r="AD117">
        <f>ROUND((((ET117)-(EU117))+AE117),0)</f>
        <v>0</v>
      </c>
      <c r="AE117">
        <f t="shared" si="176"/>
        <v>0</v>
      </c>
      <c r="AF117">
        <f t="shared" si="176"/>
        <v>0</v>
      </c>
      <c r="AG117">
        <f t="shared" si="153"/>
        <v>0</v>
      </c>
      <c r="AH117">
        <f t="shared" si="177"/>
        <v>0</v>
      </c>
      <c r="AI117">
        <f t="shared" si="177"/>
        <v>0</v>
      </c>
      <c r="AJ117">
        <f t="shared" si="155"/>
        <v>0</v>
      </c>
      <c r="AK117">
        <v>2647</v>
      </c>
      <c r="AL117">
        <v>2647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</v>
      </c>
      <c r="AW117">
        <v>1</v>
      </c>
      <c r="AZ117">
        <v>1</v>
      </c>
      <c r="BA117">
        <v>1</v>
      </c>
      <c r="BB117">
        <v>1</v>
      </c>
      <c r="BC117">
        <v>3.33</v>
      </c>
      <c r="BD117" t="s">
        <v>3</v>
      </c>
      <c r="BE117" t="s">
        <v>3</v>
      </c>
      <c r="BF117" t="s">
        <v>3</v>
      </c>
      <c r="BG117" t="s">
        <v>3</v>
      </c>
      <c r="BH117">
        <v>3</v>
      </c>
      <c r="BI117">
        <v>2</v>
      </c>
      <c r="BJ117" t="s">
        <v>387</v>
      </c>
      <c r="BM117">
        <v>500002</v>
      </c>
      <c r="BN117">
        <v>0</v>
      </c>
      <c r="BO117" t="s">
        <v>385</v>
      </c>
      <c r="BP117">
        <v>1</v>
      </c>
      <c r="BQ117">
        <v>12</v>
      </c>
      <c r="BR117">
        <v>1</v>
      </c>
      <c r="BS117">
        <v>1</v>
      </c>
      <c r="BT117">
        <v>1</v>
      </c>
      <c r="BU117">
        <v>1</v>
      </c>
      <c r="BV117">
        <v>1</v>
      </c>
      <c r="BW117">
        <v>1</v>
      </c>
      <c r="BX117">
        <v>1</v>
      </c>
      <c r="BY117" t="s">
        <v>3</v>
      </c>
      <c r="BZ117">
        <v>0</v>
      </c>
      <c r="CA117">
        <v>0</v>
      </c>
      <c r="CE117">
        <v>0</v>
      </c>
      <c r="CF117">
        <v>0</v>
      </c>
      <c r="CG117">
        <v>0</v>
      </c>
      <c r="CM117">
        <v>0</v>
      </c>
      <c r="CN117" t="s">
        <v>3</v>
      </c>
      <c r="CO117">
        <v>0</v>
      </c>
      <c r="CP117">
        <f t="shared" si="156"/>
        <v>-8990.7999999999993</v>
      </c>
      <c r="CQ117">
        <f t="shared" si="157"/>
        <v>8814.51</v>
      </c>
      <c r="CR117">
        <f t="shared" si="158"/>
        <v>0</v>
      </c>
      <c r="CS117">
        <f t="shared" si="159"/>
        <v>0</v>
      </c>
      <c r="CT117">
        <f t="shared" si="160"/>
        <v>0</v>
      </c>
      <c r="CU117">
        <f t="shared" si="161"/>
        <v>0</v>
      </c>
      <c r="CV117">
        <f t="shared" si="162"/>
        <v>0</v>
      </c>
      <c r="CW117">
        <f t="shared" si="163"/>
        <v>0</v>
      </c>
      <c r="CX117">
        <f t="shared" si="164"/>
        <v>0</v>
      </c>
      <c r="CY117">
        <f t="shared" si="165"/>
        <v>0</v>
      </c>
      <c r="CZ117">
        <f t="shared" si="166"/>
        <v>0</v>
      </c>
      <c r="DC117" t="s">
        <v>3</v>
      </c>
      <c r="DD117" t="s">
        <v>3</v>
      </c>
      <c r="DE117" t="s">
        <v>3</v>
      </c>
      <c r="DF117" t="s">
        <v>3</v>
      </c>
      <c r="DG117" t="s">
        <v>3</v>
      </c>
      <c r="DH117" t="s">
        <v>3</v>
      </c>
      <c r="DI117" t="s">
        <v>3</v>
      </c>
      <c r="DJ117" t="s">
        <v>3</v>
      </c>
      <c r="DK117" t="s">
        <v>3</v>
      </c>
      <c r="DL117" t="s">
        <v>3</v>
      </c>
      <c r="DM117" t="s">
        <v>3</v>
      </c>
      <c r="DN117">
        <v>0</v>
      </c>
      <c r="DO117">
        <v>0</v>
      </c>
      <c r="DP117">
        <v>1</v>
      </c>
      <c r="DQ117">
        <v>1</v>
      </c>
      <c r="DU117">
        <v>1003</v>
      </c>
      <c r="DV117" t="s">
        <v>72</v>
      </c>
      <c r="DW117" t="s">
        <v>72</v>
      </c>
      <c r="DX117">
        <v>10</v>
      </c>
      <c r="EE117">
        <v>42165583</v>
      </c>
      <c r="EF117">
        <v>12</v>
      </c>
      <c r="EG117" t="s">
        <v>74</v>
      </c>
      <c r="EH117">
        <v>0</v>
      </c>
      <c r="EI117" t="s">
        <v>3</v>
      </c>
      <c r="EJ117">
        <v>2</v>
      </c>
      <c r="EK117">
        <v>500002</v>
      </c>
      <c r="EL117" t="s">
        <v>75</v>
      </c>
      <c r="EM117" t="s">
        <v>76</v>
      </c>
      <c r="EO117" t="s">
        <v>3</v>
      </c>
      <c r="EQ117">
        <v>164864</v>
      </c>
      <c r="ER117">
        <v>2647</v>
      </c>
      <c r="ES117">
        <v>2647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FQ117">
        <v>0</v>
      </c>
      <c r="FR117">
        <f t="shared" si="167"/>
        <v>0</v>
      </c>
      <c r="FS117">
        <v>0</v>
      </c>
      <c r="FX117">
        <v>0</v>
      </c>
      <c r="FY117">
        <v>0</v>
      </c>
      <c r="GA117" t="s">
        <v>3</v>
      </c>
      <c r="GD117">
        <v>1</v>
      </c>
      <c r="GF117">
        <v>-588634388</v>
      </c>
      <c r="GG117">
        <v>2</v>
      </c>
      <c r="GH117">
        <v>1</v>
      </c>
      <c r="GI117">
        <v>2</v>
      </c>
      <c r="GJ117">
        <v>0</v>
      </c>
      <c r="GK117">
        <v>0</v>
      </c>
      <c r="GL117">
        <f t="shared" si="168"/>
        <v>0</v>
      </c>
      <c r="GM117">
        <f t="shared" si="169"/>
        <v>-8990.7999999999993</v>
      </c>
      <c r="GN117">
        <f t="shared" si="170"/>
        <v>0</v>
      </c>
      <c r="GO117">
        <f t="shared" si="171"/>
        <v>-8990.7999999999993</v>
      </c>
      <c r="GP117">
        <f t="shared" si="172"/>
        <v>0</v>
      </c>
      <c r="GR117">
        <v>0</v>
      </c>
      <c r="GS117">
        <v>0</v>
      </c>
      <c r="GT117">
        <v>0</v>
      </c>
      <c r="GU117" t="s">
        <v>3</v>
      </c>
      <c r="GV117">
        <f t="shared" si="173"/>
        <v>0</v>
      </c>
      <c r="GW117">
        <v>1</v>
      </c>
      <c r="GX117">
        <f t="shared" si="174"/>
        <v>0</v>
      </c>
      <c r="HA117">
        <v>0</v>
      </c>
      <c r="HB117">
        <v>0</v>
      </c>
      <c r="HC117">
        <f t="shared" si="175"/>
        <v>0</v>
      </c>
      <c r="IK117">
        <v>0</v>
      </c>
    </row>
    <row r="118" spans="1:245">
      <c r="A118">
        <v>17</v>
      </c>
      <c r="B118">
        <v>1</v>
      </c>
      <c r="E118" t="s">
        <v>3</v>
      </c>
      <c r="F118" t="s">
        <v>388</v>
      </c>
      <c r="G118" t="s">
        <v>389</v>
      </c>
      <c r="H118" t="s">
        <v>80</v>
      </c>
      <c r="I118">
        <v>10.199999999999999</v>
      </c>
      <c r="J118">
        <v>0</v>
      </c>
      <c r="O118">
        <f t="shared" si="140"/>
        <v>7694.88</v>
      </c>
      <c r="P118">
        <f t="shared" si="141"/>
        <v>7694.88</v>
      </c>
      <c r="Q118">
        <f t="shared" si="142"/>
        <v>0</v>
      </c>
      <c r="R118">
        <f t="shared" si="143"/>
        <v>0</v>
      </c>
      <c r="S118">
        <f t="shared" si="144"/>
        <v>0</v>
      </c>
      <c r="T118">
        <f t="shared" si="145"/>
        <v>0</v>
      </c>
      <c r="U118">
        <f t="shared" si="146"/>
        <v>0</v>
      </c>
      <c r="V118">
        <f t="shared" si="147"/>
        <v>0</v>
      </c>
      <c r="W118">
        <f t="shared" si="148"/>
        <v>0</v>
      </c>
      <c r="X118">
        <f t="shared" si="149"/>
        <v>0</v>
      </c>
      <c r="Y118">
        <f t="shared" si="150"/>
        <v>0</v>
      </c>
      <c r="AA118">
        <v>-1</v>
      </c>
      <c r="AB118">
        <f t="shared" si="151"/>
        <v>410</v>
      </c>
      <c r="AC118">
        <f>ROUND((ES118),0)</f>
        <v>410</v>
      </c>
      <c r="AD118">
        <f>ROUND((((ET118)-(EU118))+AE118),0)</f>
        <v>0</v>
      </c>
      <c r="AE118">
        <f t="shared" si="176"/>
        <v>0</v>
      </c>
      <c r="AF118">
        <f t="shared" si="176"/>
        <v>0</v>
      </c>
      <c r="AG118">
        <f t="shared" si="153"/>
        <v>0</v>
      </c>
      <c r="AH118">
        <f t="shared" si="177"/>
        <v>0</v>
      </c>
      <c r="AI118">
        <f t="shared" si="177"/>
        <v>0</v>
      </c>
      <c r="AJ118">
        <f t="shared" si="155"/>
        <v>0</v>
      </c>
      <c r="AK118">
        <v>410.47</v>
      </c>
      <c r="AL118">
        <v>410.47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1</v>
      </c>
      <c r="AW118">
        <v>1</v>
      </c>
      <c r="AZ118">
        <v>1</v>
      </c>
      <c r="BA118">
        <v>1</v>
      </c>
      <c r="BB118">
        <v>1</v>
      </c>
      <c r="BC118">
        <v>1.84</v>
      </c>
      <c r="BD118" t="s">
        <v>3</v>
      </c>
      <c r="BE118" t="s">
        <v>3</v>
      </c>
      <c r="BF118" t="s">
        <v>3</v>
      </c>
      <c r="BG118" t="s">
        <v>3</v>
      </c>
      <c r="BH118">
        <v>3</v>
      </c>
      <c r="BI118">
        <v>2</v>
      </c>
      <c r="BJ118" t="s">
        <v>390</v>
      </c>
      <c r="BM118">
        <v>500002</v>
      </c>
      <c r="BN118">
        <v>0</v>
      </c>
      <c r="BO118" t="s">
        <v>388</v>
      </c>
      <c r="BP118">
        <v>1</v>
      </c>
      <c r="BQ118">
        <v>12</v>
      </c>
      <c r="BR118">
        <v>0</v>
      </c>
      <c r="BS118">
        <v>1</v>
      </c>
      <c r="BT118">
        <v>1</v>
      </c>
      <c r="BU118">
        <v>1</v>
      </c>
      <c r="BV118">
        <v>1</v>
      </c>
      <c r="BW118">
        <v>1</v>
      </c>
      <c r="BX118">
        <v>1</v>
      </c>
      <c r="BY118" t="s">
        <v>3</v>
      </c>
      <c r="BZ118">
        <v>0</v>
      </c>
      <c r="CA118">
        <v>0</v>
      </c>
      <c r="CE118">
        <v>0</v>
      </c>
      <c r="CF118">
        <v>0</v>
      </c>
      <c r="CG118">
        <v>0</v>
      </c>
      <c r="CM118">
        <v>0</v>
      </c>
      <c r="CN118" t="s">
        <v>3</v>
      </c>
      <c r="CO118">
        <v>0</v>
      </c>
      <c r="CP118">
        <f t="shared" si="156"/>
        <v>7694.88</v>
      </c>
      <c r="CQ118">
        <f t="shared" si="157"/>
        <v>754.4</v>
      </c>
      <c r="CR118">
        <f t="shared" si="158"/>
        <v>0</v>
      </c>
      <c r="CS118">
        <f t="shared" si="159"/>
        <v>0</v>
      </c>
      <c r="CT118">
        <f t="shared" si="160"/>
        <v>0</v>
      </c>
      <c r="CU118">
        <f t="shared" si="161"/>
        <v>0</v>
      </c>
      <c r="CV118">
        <f t="shared" si="162"/>
        <v>0</v>
      </c>
      <c r="CW118">
        <f t="shared" si="163"/>
        <v>0</v>
      </c>
      <c r="CX118">
        <f t="shared" si="164"/>
        <v>0</v>
      </c>
      <c r="CY118">
        <f t="shared" si="165"/>
        <v>0</v>
      </c>
      <c r="CZ118">
        <f t="shared" si="166"/>
        <v>0</v>
      </c>
      <c r="DC118" t="s">
        <v>3</v>
      </c>
      <c r="DD118" t="s">
        <v>3</v>
      </c>
      <c r="DE118" t="s">
        <v>3</v>
      </c>
      <c r="DF118" t="s">
        <v>3</v>
      </c>
      <c r="DG118" t="s">
        <v>3</v>
      </c>
      <c r="DH118" t="s">
        <v>3</v>
      </c>
      <c r="DI118" t="s">
        <v>3</v>
      </c>
      <c r="DJ118" t="s">
        <v>3</v>
      </c>
      <c r="DK118" t="s">
        <v>3</v>
      </c>
      <c r="DL118" t="s">
        <v>3</v>
      </c>
      <c r="DM118" t="s">
        <v>3</v>
      </c>
      <c r="DN118">
        <v>0</v>
      </c>
      <c r="DO118">
        <v>0</v>
      </c>
      <c r="DP118">
        <v>1</v>
      </c>
      <c r="DQ118">
        <v>1</v>
      </c>
      <c r="DU118">
        <v>1003</v>
      </c>
      <c r="DV118" t="s">
        <v>80</v>
      </c>
      <c r="DW118" t="s">
        <v>80</v>
      </c>
      <c r="DX118">
        <v>1</v>
      </c>
      <c r="EE118">
        <v>42165583</v>
      </c>
      <c r="EF118">
        <v>12</v>
      </c>
      <c r="EG118" t="s">
        <v>74</v>
      </c>
      <c r="EH118">
        <v>0</v>
      </c>
      <c r="EI118" t="s">
        <v>3</v>
      </c>
      <c r="EJ118">
        <v>2</v>
      </c>
      <c r="EK118">
        <v>500002</v>
      </c>
      <c r="EL118" t="s">
        <v>75</v>
      </c>
      <c r="EM118" t="s">
        <v>76</v>
      </c>
      <c r="EO118" t="s">
        <v>3</v>
      </c>
      <c r="EQ118">
        <v>132096</v>
      </c>
      <c r="ER118">
        <v>410.47</v>
      </c>
      <c r="ES118">
        <v>410.47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FQ118">
        <v>0</v>
      </c>
      <c r="FR118">
        <f t="shared" si="167"/>
        <v>0</v>
      </c>
      <c r="FS118">
        <v>0</v>
      </c>
      <c r="FX118">
        <v>0</v>
      </c>
      <c r="FY118">
        <v>0</v>
      </c>
      <c r="GA118" t="s">
        <v>3</v>
      </c>
      <c r="GD118">
        <v>1</v>
      </c>
      <c r="GF118">
        <v>1503060704</v>
      </c>
      <c r="GG118">
        <v>2</v>
      </c>
      <c r="GH118">
        <v>1</v>
      </c>
      <c r="GI118">
        <v>2</v>
      </c>
      <c r="GJ118">
        <v>0</v>
      </c>
      <c r="GK118">
        <v>0</v>
      </c>
      <c r="GL118">
        <f t="shared" si="168"/>
        <v>0</v>
      </c>
      <c r="GM118">
        <f t="shared" si="169"/>
        <v>7694.88</v>
      </c>
      <c r="GN118">
        <f t="shared" si="170"/>
        <v>0</v>
      </c>
      <c r="GO118">
        <f t="shared" si="171"/>
        <v>7694.88</v>
      </c>
      <c r="GP118">
        <f t="shared" si="172"/>
        <v>0</v>
      </c>
      <c r="GR118">
        <v>0</v>
      </c>
      <c r="GS118">
        <v>3</v>
      </c>
      <c r="GT118">
        <v>0</v>
      </c>
      <c r="GU118" t="s">
        <v>3</v>
      </c>
      <c r="GV118">
        <f t="shared" si="173"/>
        <v>0</v>
      </c>
      <c r="GW118">
        <v>1</v>
      </c>
      <c r="GX118">
        <f t="shared" si="174"/>
        <v>0</v>
      </c>
      <c r="HA118">
        <v>0</v>
      </c>
      <c r="HB118">
        <v>0</v>
      </c>
      <c r="HC118">
        <f t="shared" si="175"/>
        <v>0</v>
      </c>
      <c r="IK118">
        <v>0</v>
      </c>
    </row>
    <row r="119" spans="1:245">
      <c r="A119">
        <v>17</v>
      </c>
      <c r="B119">
        <v>1</v>
      </c>
      <c r="C119">
        <f>ROW(SmtRes!A360)</f>
        <v>360</v>
      </c>
      <c r="D119">
        <f>ROW(EtalonRes!A369)</f>
        <v>369</v>
      </c>
      <c r="E119" t="s">
        <v>3</v>
      </c>
      <c r="F119" t="s">
        <v>318</v>
      </c>
      <c r="G119" t="s">
        <v>319</v>
      </c>
      <c r="H119" t="s">
        <v>320</v>
      </c>
      <c r="I119">
        <v>0.1</v>
      </c>
      <c r="J119">
        <v>0</v>
      </c>
      <c r="O119">
        <f t="shared" si="140"/>
        <v>1744.19</v>
      </c>
      <c r="P119">
        <f t="shared" si="141"/>
        <v>382.72</v>
      </c>
      <c r="Q119">
        <f t="shared" si="142"/>
        <v>23.35</v>
      </c>
      <c r="R119">
        <f t="shared" si="143"/>
        <v>0</v>
      </c>
      <c r="S119">
        <f t="shared" si="144"/>
        <v>1338.12</v>
      </c>
      <c r="T119">
        <f t="shared" si="145"/>
        <v>0</v>
      </c>
      <c r="U119">
        <f t="shared" si="146"/>
        <v>8.4400000000000013</v>
      </c>
      <c r="V119">
        <f t="shared" si="147"/>
        <v>0</v>
      </c>
      <c r="W119">
        <f t="shared" si="148"/>
        <v>0</v>
      </c>
      <c r="X119">
        <f t="shared" si="149"/>
        <v>1739.56</v>
      </c>
      <c r="Y119">
        <f t="shared" si="150"/>
        <v>1190.93</v>
      </c>
      <c r="AA119">
        <v>-1</v>
      </c>
      <c r="AB119">
        <f t="shared" si="151"/>
        <v>1716</v>
      </c>
      <c r="AC119">
        <f>ROUND((ES119),0)</f>
        <v>920</v>
      </c>
      <c r="AD119">
        <f>ROUND((((ET119)-(EU119))+AE119),0)</f>
        <v>37</v>
      </c>
      <c r="AE119">
        <f t="shared" si="176"/>
        <v>0</v>
      </c>
      <c r="AF119">
        <f t="shared" si="176"/>
        <v>759</v>
      </c>
      <c r="AG119">
        <f t="shared" si="153"/>
        <v>0</v>
      </c>
      <c r="AH119">
        <f t="shared" si="177"/>
        <v>84.4</v>
      </c>
      <c r="AI119">
        <f t="shared" si="177"/>
        <v>0</v>
      </c>
      <c r="AJ119">
        <f t="shared" si="155"/>
        <v>0</v>
      </c>
      <c r="AK119">
        <v>1715.53</v>
      </c>
      <c r="AL119">
        <v>919.79</v>
      </c>
      <c r="AM119">
        <v>36.979999999999997</v>
      </c>
      <c r="AN119">
        <v>0</v>
      </c>
      <c r="AO119">
        <v>758.76</v>
      </c>
      <c r="AP119">
        <v>0</v>
      </c>
      <c r="AQ119">
        <v>84.4</v>
      </c>
      <c r="AR119">
        <v>0</v>
      </c>
      <c r="AS119">
        <v>0</v>
      </c>
      <c r="AT119">
        <v>130</v>
      </c>
      <c r="AU119">
        <v>89</v>
      </c>
      <c r="AV119">
        <v>1</v>
      </c>
      <c r="AW119">
        <v>1</v>
      </c>
      <c r="AZ119">
        <v>1</v>
      </c>
      <c r="BA119">
        <v>17.63</v>
      </c>
      <c r="BB119">
        <v>6.31</v>
      </c>
      <c r="BC119">
        <v>4.16</v>
      </c>
      <c r="BD119" t="s">
        <v>3</v>
      </c>
      <c r="BE119" t="s">
        <v>3</v>
      </c>
      <c r="BF119" t="s">
        <v>3</v>
      </c>
      <c r="BG119" t="s">
        <v>3</v>
      </c>
      <c r="BH119">
        <v>0</v>
      </c>
      <c r="BI119">
        <v>1</v>
      </c>
      <c r="BJ119" t="s">
        <v>321</v>
      </c>
      <c r="BM119">
        <v>22001</v>
      </c>
      <c r="BN119">
        <v>0</v>
      </c>
      <c r="BO119" t="s">
        <v>318</v>
      </c>
      <c r="BP119">
        <v>1</v>
      </c>
      <c r="BQ119">
        <v>2</v>
      </c>
      <c r="BR119">
        <v>0</v>
      </c>
      <c r="BS119">
        <v>17.63</v>
      </c>
      <c r="BT119">
        <v>1</v>
      </c>
      <c r="BU119">
        <v>1</v>
      </c>
      <c r="BV119">
        <v>1</v>
      </c>
      <c r="BW119">
        <v>1</v>
      </c>
      <c r="BX119">
        <v>1</v>
      </c>
      <c r="BY119" t="s">
        <v>3</v>
      </c>
      <c r="BZ119">
        <v>130</v>
      </c>
      <c r="CA119">
        <v>89</v>
      </c>
      <c r="CE119">
        <v>0</v>
      </c>
      <c r="CF119">
        <v>0</v>
      </c>
      <c r="CG119">
        <v>0</v>
      </c>
      <c r="CM119">
        <v>0</v>
      </c>
      <c r="CN119" t="s">
        <v>3</v>
      </c>
      <c r="CO119">
        <v>0</v>
      </c>
      <c r="CP119">
        <f t="shared" si="156"/>
        <v>1744.19</v>
      </c>
      <c r="CQ119">
        <f t="shared" si="157"/>
        <v>3827.2000000000003</v>
      </c>
      <c r="CR119">
        <f t="shared" si="158"/>
        <v>233.47</v>
      </c>
      <c r="CS119">
        <f t="shared" si="159"/>
        <v>0</v>
      </c>
      <c r="CT119">
        <f t="shared" si="160"/>
        <v>13381.17</v>
      </c>
      <c r="CU119">
        <f t="shared" si="161"/>
        <v>0</v>
      </c>
      <c r="CV119">
        <f t="shared" si="162"/>
        <v>84.4</v>
      </c>
      <c r="CW119">
        <f t="shared" si="163"/>
        <v>0</v>
      </c>
      <c r="CX119">
        <f t="shared" si="164"/>
        <v>0</v>
      </c>
      <c r="CY119">
        <f t="shared" si="165"/>
        <v>1739.5559999999998</v>
      </c>
      <c r="CZ119">
        <f t="shared" si="166"/>
        <v>1190.9268</v>
      </c>
      <c r="DC119" t="s">
        <v>3</v>
      </c>
      <c r="DD119" t="s">
        <v>3</v>
      </c>
      <c r="DE119" t="s">
        <v>3</v>
      </c>
      <c r="DF119" t="s">
        <v>3</v>
      </c>
      <c r="DG119" t="s">
        <v>3</v>
      </c>
      <c r="DH119" t="s">
        <v>3</v>
      </c>
      <c r="DI119" t="s">
        <v>3</v>
      </c>
      <c r="DJ119" t="s">
        <v>3</v>
      </c>
      <c r="DK119" t="s">
        <v>3</v>
      </c>
      <c r="DL119" t="s">
        <v>3</v>
      </c>
      <c r="DM119" t="s">
        <v>3</v>
      </c>
      <c r="DN119">
        <v>0</v>
      </c>
      <c r="DO119">
        <v>0</v>
      </c>
      <c r="DP119">
        <v>1</v>
      </c>
      <c r="DQ119">
        <v>1</v>
      </c>
      <c r="DU119">
        <v>1013</v>
      </c>
      <c r="DV119" t="s">
        <v>320</v>
      </c>
      <c r="DW119" t="s">
        <v>320</v>
      </c>
      <c r="DX119">
        <v>1</v>
      </c>
      <c r="EE119">
        <v>42165682</v>
      </c>
      <c r="EF119">
        <v>2</v>
      </c>
      <c r="EG119" t="s">
        <v>19</v>
      </c>
      <c r="EH119">
        <v>0</v>
      </c>
      <c r="EI119" t="s">
        <v>3</v>
      </c>
      <c r="EJ119">
        <v>1</v>
      </c>
      <c r="EK119">
        <v>22001</v>
      </c>
      <c r="EL119" t="s">
        <v>300</v>
      </c>
      <c r="EM119" t="s">
        <v>301</v>
      </c>
      <c r="EO119" t="s">
        <v>3</v>
      </c>
      <c r="EQ119">
        <v>132096</v>
      </c>
      <c r="ER119">
        <v>1715.53</v>
      </c>
      <c r="ES119">
        <v>919.79</v>
      </c>
      <c r="ET119">
        <v>36.979999999999997</v>
      </c>
      <c r="EU119">
        <v>0</v>
      </c>
      <c r="EV119">
        <v>758.76</v>
      </c>
      <c r="EW119">
        <v>84.4</v>
      </c>
      <c r="EX119">
        <v>0</v>
      </c>
      <c r="EY119">
        <v>0</v>
      </c>
      <c r="FQ119">
        <v>0</v>
      </c>
      <c r="FR119">
        <f t="shared" si="167"/>
        <v>0</v>
      </c>
      <c r="FS119">
        <v>0</v>
      </c>
      <c r="FX119">
        <v>130</v>
      </c>
      <c r="FY119">
        <v>89</v>
      </c>
      <c r="GA119" t="s">
        <v>3</v>
      </c>
      <c r="GD119">
        <v>1</v>
      </c>
      <c r="GF119">
        <v>-1394206665</v>
      </c>
      <c r="GG119">
        <v>2</v>
      </c>
      <c r="GH119">
        <v>1</v>
      </c>
      <c r="GI119">
        <v>2</v>
      </c>
      <c r="GJ119">
        <v>0</v>
      </c>
      <c r="GK119">
        <v>0</v>
      </c>
      <c r="GL119">
        <f t="shared" si="168"/>
        <v>0</v>
      </c>
      <c r="GM119">
        <f t="shared" si="169"/>
        <v>4674.68</v>
      </c>
      <c r="GN119">
        <f t="shared" si="170"/>
        <v>4674.68</v>
      </c>
      <c r="GO119">
        <f t="shared" si="171"/>
        <v>0</v>
      </c>
      <c r="GP119">
        <f t="shared" si="172"/>
        <v>0</v>
      </c>
      <c r="GR119">
        <v>0</v>
      </c>
      <c r="GS119">
        <v>0</v>
      </c>
      <c r="GT119">
        <v>0</v>
      </c>
      <c r="GU119" t="s">
        <v>3</v>
      </c>
      <c r="GV119">
        <f t="shared" si="173"/>
        <v>0</v>
      </c>
      <c r="GW119">
        <v>1</v>
      </c>
      <c r="GX119">
        <f t="shared" si="174"/>
        <v>0</v>
      </c>
      <c r="HA119">
        <v>0</v>
      </c>
      <c r="HB119">
        <v>0</v>
      </c>
      <c r="HC119">
        <f t="shared" si="175"/>
        <v>0</v>
      </c>
      <c r="IK119">
        <v>0</v>
      </c>
    </row>
    <row r="120" spans="1:245">
      <c r="A120">
        <v>17</v>
      </c>
      <c r="B120">
        <v>1</v>
      </c>
      <c r="C120">
        <f>ROW(SmtRes!A369)</f>
        <v>369</v>
      </c>
      <c r="D120">
        <f>ROW(EtalonRes!A378)</f>
        <v>378</v>
      </c>
      <c r="E120" t="s">
        <v>3</v>
      </c>
      <c r="F120" t="s">
        <v>323</v>
      </c>
      <c r="G120" t="s">
        <v>324</v>
      </c>
      <c r="H120" t="s">
        <v>325</v>
      </c>
      <c r="I120">
        <v>1</v>
      </c>
      <c r="J120">
        <v>0</v>
      </c>
      <c r="O120">
        <f t="shared" si="140"/>
        <v>506.74</v>
      </c>
      <c r="P120">
        <f t="shared" si="141"/>
        <v>240.95</v>
      </c>
      <c r="Q120">
        <f t="shared" si="142"/>
        <v>89.49</v>
      </c>
      <c r="R120">
        <f t="shared" si="143"/>
        <v>0</v>
      </c>
      <c r="S120">
        <f t="shared" si="144"/>
        <v>176.3</v>
      </c>
      <c r="T120">
        <f t="shared" si="145"/>
        <v>0</v>
      </c>
      <c r="U120">
        <f t="shared" si="146"/>
        <v>1.1560000000000001</v>
      </c>
      <c r="V120">
        <f t="shared" si="147"/>
        <v>0</v>
      </c>
      <c r="W120">
        <f t="shared" si="148"/>
        <v>0</v>
      </c>
      <c r="X120">
        <f t="shared" si="149"/>
        <v>229.19</v>
      </c>
      <c r="Y120">
        <f t="shared" si="150"/>
        <v>156.91</v>
      </c>
      <c r="AA120">
        <v>-1</v>
      </c>
      <c r="AB120">
        <f t="shared" si="151"/>
        <v>90</v>
      </c>
      <c r="AC120">
        <f>ROUND(((ES120*0.4)),0)</f>
        <v>61</v>
      </c>
      <c r="AD120">
        <f>ROUND(((((ET120*0.4))-((EU120*0.4)))+AE120),0)</f>
        <v>19</v>
      </c>
      <c r="AE120">
        <f>ROUND(((EU120*0.4)),0)</f>
        <v>0</v>
      </c>
      <c r="AF120">
        <f>ROUND(((EV120*0.4)),0)</f>
        <v>10</v>
      </c>
      <c r="AG120">
        <f t="shared" si="153"/>
        <v>0</v>
      </c>
      <c r="AH120">
        <f>((EW120*0.4))</f>
        <v>1.1560000000000001</v>
      </c>
      <c r="AI120">
        <f>((EX120*0.4))</f>
        <v>0</v>
      </c>
      <c r="AJ120">
        <f t="shared" si="155"/>
        <v>0</v>
      </c>
      <c r="AK120">
        <v>224.42</v>
      </c>
      <c r="AL120">
        <v>151.72</v>
      </c>
      <c r="AM120">
        <v>48.48</v>
      </c>
      <c r="AN120">
        <v>0</v>
      </c>
      <c r="AO120">
        <v>24.22</v>
      </c>
      <c r="AP120">
        <v>0</v>
      </c>
      <c r="AQ120">
        <v>2.89</v>
      </c>
      <c r="AR120">
        <v>0</v>
      </c>
      <c r="AS120">
        <v>0</v>
      </c>
      <c r="AT120">
        <v>130</v>
      </c>
      <c r="AU120">
        <v>89</v>
      </c>
      <c r="AV120">
        <v>1</v>
      </c>
      <c r="AW120">
        <v>1</v>
      </c>
      <c r="AZ120">
        <v>1</v>
      </c>
      <c r="BA120">
        <v>17.63</v>
      </c>
      <c r="BB120">
        <v>4.71</v>
      </c>
      <c r="BC120">
        <v>3.95</v>
      </c>
      <c r="BD120" t="s">
        <v>3</v>
      </c>
      <c r="BE120" t="s">
        <v>3</v>
      </c>
      <c r="BF120" t="s">
        <v>3</v>
      </c>
      <c r="BG120" t="s">
        <v>3</v>
      </c>
      <c r="BH120">
        <v>0</v>
      </c>
      <c r="BI120">
        <v>1</v>
      </c>
      <c r="BJ120" t="s">
        <v>326</v>
      </c>
      <c r="BM120">
        <v>22001</v>
      </c>
      <c r="BN120">
        <v>0</v>
      </c>
      <c r="BO120" t="s">
        <v>323</v>
      </c>
      <c r="BP120">
        <v>1</v>
      </c>
      <c r="BQ120">
        <v>2</v>
      </c>
      <c r="BR120">
        <v>0</v>
      </c>
      <c r="BS120">
        <v>17.63</v>
      </c>
      <c r="BT120">
        <v>1</v>
      </c>
      <c r="BU120">
        <v>1</v>
      </c>
      <c r="BV120">
        <v>1</v>
      </c>
      <c r="BW120">
        <v>1</v>
      </c>
      <c r="BX120">
        <v>1</v>
      </c>
      <c r="BY120" t="s">
        <v>3</v>
      </c>
      <c r="BZ120">
        <v>130</v>
      </c>
      <c r="CA120">
        <v>89</v>
      </c>
      <c r="CE120">
        <v>0</v>
      </c>
      <c r="CF120">
        <v>0</v>
      </c>
      <c r="CG120">
        <v>0</v>
      </c>
      <c r="CM120">
        <v>0</v>
      </c>
      <c r="CN120" t="s">
        <v>3</v>
      </c>
      <c r="CO120">
        <v>0</v>
      </c>
      <c r="CP120">
        <f t="shared" si="156"/>
        <v>506.74</v>
      </c>
      <c r="CQ120">
        <f t="shared" si="157"/>
        <v>240.95000000000002</v>
      </c>
      <c r="CR120">
        <f t="shared" si="158"/>
        <v>89.49</v>
      </c>
      <c r="CS120">
        <f t="shared" si="159"/>
        <v>0</v>
      </c>
      <c r="CT120">
        <f t="shared" si="160"/>
        <v>176.29999999999998</v>
      </c>
      <c r="CU120">
        <f t="shared" si="161"/>
        <v>0</v>
      </c>
      <c r="CV120">
        <f t="shared" si="162"/>
        <v>1.1560000000000001</v>
      </c>
      <c r="CW120">
        <f t="shared" si="163"/>
        <v>0</v>
      </c>
      <c r="CX120">
        <f t="shared" si="164"/>
        <v>0</v>
      </c>
      <c r="CY120">
        <f t="shared" si="165"/>
        <v>229.19</v>
      </c>
      <c r="CZ120">
        <f t="shared" si="166"/>
        <v>156.90700000000001</v>
      </c>
      <c r="DC120" t="s">
        <v>3</v>
      </c>
      <c r="DD120" t="s">
        <v>391</v>
      </c>
      <c r="DE120" t="s">
        <v>391</v>
      </c>
      <c r="DF120" t="s">
        <v>391</v>
      </c>
      <c r="DG120" t="s">
        <v>391</v>
      </c>
      <c r="DH120" t="s">
        <v>3</v>
      </c>
      <c r="DI120" t="s">
        <v>391</v>
      </c>
      <c r="DJ120" t="s">
        <v>391</v>
      </c>
      <c r="DK120" t="s">
        <v>3</v>
      </c>
      <c r="DL120" t="s">
        <v>3</v>
      </c>
      <c r="DM120" t="s">
        <v>3</v>
      </c>
      <c r="DN120">
        <v>0</v>
      </c>
      <c r="DO120">
        <v>0</v>
      </c>
      <c r="DP120">
        <v>1</v>
      </c>
      <c r="DQ120">
        <v>1</v>
      </c>
      <c r="DU120">
        <v>1013</v>
      </c>
      <c r="DV120" t="s">
        <v>325</v>
      </c>
      <c r="DW120" t="s">
        <v>325</v>
      </c>
      <c r="DX120">
        <v>1</v>
      </c>
      <c r="EE120">
        <v>42165682</v>
      </c>
      <c r="EF120">
        <v>2</v>
      </c>
      <c r="EG120" t="s">
        <v>19</v>
      </c>
      <c r="EH120">
        <v>0</v>
      </c>
      <c r="EI120" t="s">
        <v>3</v>
      </c>
      <c r="EJ120">
        <v>1</v>
      </c>
      <c r="EK120">
        <v>22001</v>
      </c>
      <c r="EL120" t="s">
        <v>300</v>
      </c>
      <c r="EM120" t="s">
        <v>301</v>
      </c>
      <c r="EO120" t="s">
        <v>3</v>
      </c>
      <c r="EQ120">
        <v>132096</v>
      </c>
      <c r="ER120">
        <v>224.42</v>
      </c>
      <c r="ES120">
        <v>151.72</v>
      </c>
      <c r="ET120">
        <v>48.48</v>
      </c>
      <c r="EU120">
        <v>0</v>
      </c>
      <c r="EV120">
        <v>24.22</v>
      </c>
      <c r="EW120">
        <v>2.89</v>
      </c>
      <c r="EX120">
        <v>0</v>
      </c>
      <c r="EY120">
        <v>0</v>
      </c>
      <c r="FQ120">
        <v>0</v>
      </c>
      <c r="FR120">
        <f t="shared" si="167"/>
        <v>0</v>
      </c>
      <c r="FS120">
        <v>0</v>
      </c>
      <c r="FX120">
        <v>130</v>
      </c>
      <c r="FY120">
        <v>89</v>
      </c>
      <c r="GA120" t="s">
        <v>3</v>
      </c>
      <c r="GD120">
        <v>1</v>
      </c>
      <c r="GF120">
        <v>-106991851</v>
      </c>
      <c r="GG120">
        <v>2</v>
      </c>
      <c r="GH120">
        <v>1</v>
      </c>
      <c r="GI120">
        <v>2</v>
      </c>
      <c r="GJ120">
        <v>0</v>
      </c>
      <c r="GK120">
        <v>0</v>
      </c>
      <c r="GL120">
        <f t="shared" si="168"/>
        <v>0</v>
      </c>
      <c r="GM120">
        <f t="shared" si="169"/>
        <v>892.84</v>
      </c>
      <c r="GN120">
        <f t="shared" si="170"/>
        <v>892.84</v>
      </c>
      <c r="GO120">
        <f t="shared" si="171"/>
        <v>0</v>
      </c>
      <c r="GP120">
        <f t="shared" si="172"/>
        <v>0</v>
      </c>
      <c r="GR120">
        <v>0</v>
      </c>
      <c r="GS120">
        <v>0</v>
      </c>
      <c r="GT120">
        <v>0</v>
      </c>
      <c r="GU120" t="s">
        <v>3</v>
      </c>
      <c r="GV120">
        <f t="shared" si="173"/>
        <v>0</v>
      </c>
      <c r="GW120">
        <v>1</v>
      </c>
      <c r="GX120">
        <f t="shared" si="174"/>
        <v>0</v>
      </c>
      <c r="HA120">
        <v>0</v>
      </c>
      <c r="HB120">
        <v>0</v>
      </c>
      <c r="HC120">
        <f t="shared" si="175"/>
        <v>0</v>
      </c>
      <c r="IK120">
        <v>0</v>
      </c>
    </row>
    <row r="121" spans="1:245">
      <c r="A121">
        <v>18</v>
      </c>
      <c r="B121">
        <v>1</v>
      </c>
      <c r="C121">
        <v>367</v>
      </c>
      <c r="E121" t="s">
        <v>3</v>
      </c>
      <c r="F121" t="s">
        <v>329</v>
      </c>
      <c r="G121" t="s">
        <v>330</v>
      </c>
      <c r="H121" t="s">
        <v>278</v>
      </c>
      <c r="I121">
        <f>I120*J121</f>
        <v>0</v>
      </c>
      <c r="J121">
        <v>0</v>
      </c>
      <c r="O121">
        <f t="shared" si="140"/>
        <v>0</v>
      </c>
      <c r="P121">
        <f t="shared" si="141"/>
        <v>0</v>
      </c>
      <c r="Q121">
        <f t="shared" si="142"/>
        <v>0</v>
      </c>
      <c r="R121">
        <f t="shared" si="143"/>
        <v>0</v>
      </c>
      <c r="S121">
        <f t="shared" si="144"/>
        <v>0</v>
      </c>
      <c r="T121">
        <f t="shared" si="145"/>
        <v>0</v>
      </c>
      <c r="U121">
        <f t="shared" si="146"/>
        <v>0</v>
      </c>
      <c r="V121">
        <f t="shared" si="147"/>
        <v>0</v>
      </c>
      <c r="W121">
        <f t="shared" si="148"/>
        <v>0</v>
      </c>
      <c r="X121">
        <f t="shared" si="149"/>
        <v>0</v>
      </c>
      <c r="Y121">
        <f t="shared" si="150"/>
        <v>0</v>
      </c>
      <c r="AA121">
        <v>-1</v>
      </c>
      <c r="AB121">
        <f t="shared" si="151"/>
        <v>5989</v>
      </c>
      <c r="AC121">
        <f t="shared" ref="AC121:AC137" si="178">ROUND((ES121),0)</f>
        <v>5989</v>
      </c>
      <c r="AD121">
        <f t="shared" ref="AD121:AD140" si="179">ROUND((((ET121)-(EU121))+AE121),0)</f>
        <v>0</v>
      </c>
      <c r="AE121">
        <f t="shared" ref="AE121:AE140" si="180">ROUND((EU121),0)</f>
        <v>0</v>
      </c>
      <c r="AF121">
        <f t="shared" ref="AF121:AF140" si="181">ROUND((EV121),0)</f>
        <v>0</v>
      </c>
      <c r="AG121">
        <f t="shared" si="153"/>
        <v>0</v>
      </c>
      <c r="AH121">
        <f t="shared" ref="AH121:AH140" si="182">(EW121)</f>
        <v>0</v>
      </c>
      <c r="AI121">
        <f t="shared" ref="AI121:AI140" si="183">(EX121)</f>
        <v>0</v>
      </c>
      <c r="AJ121">
        <f t="shared" si="155"/>
        <v>0</v>
      </c>
      <c r="AK121">
        <v>5989</v>
      </c>
      <c r="AL121">
        <v>5989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130</v>
      </c>
      <c r="AU121">
        <v>89</v>
      </c>
      <c r="AV121">
        <v>1</v>
      </c>
      <c r="AW121">
        <v>1</v>
      </c>
      <c r="AZ121">
        <v>1</v>
      </c>
      <c r="BA121">
        <v>1</v>
      </c>
      <c r="BB121">
        <v>1</v>
      </c>
      <c r="BC121">
        <v>5.55</v>
      </c>
      <c r="BD121" t="s">
        <v>3</v>
      </c>
      <c r="BE121" t="s">
        <v>3</v>
      </c>
      <c r="BF121" t="s">
        <v>3</v>
      </c>
      <c r="BG121" t="s">
        <v>3</v>
      </c>
      <c r="BH121">
        <v>3</v>
      </c>
      <c r="BI121">
        <v>1</v>
      </c>
      <c r="BJ121" t="s">
        <v>331</v>
      </c>
      <c r="BM121">
        <v>22001</v>
      </c>
      <c r="BN121">
        <v>0</v>
      </c>
      <c r="BO121" t="s">
        <v>329</v>
      </c>
      <c r="BP121">
        <v>1</v>
      </c>
      <c r="BQ121">
        <v>2</v>
      </c>
      <c r="BR121">
        <v>0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 t="s">
        <v>3</v>
      </c>
      <c r="BZ121">
        <v>130</v>
      </c>
      <c r="CA121">
        <v>89</v>
      </c>
      <c r="CE121">
        <v>0</v>
      </c>
      <c r="CF121">
        <v>0</v>
      </c>
      <c r="CG121">
        <v>0</v>
      </c>
      <c r="CM121">
        <v>0</v>
      </c>
      <c r="CN121" t="s">
        <v>3</v>
      </c>
      <c r="CO121">
        <v>0</v>
      </c>
      <c r="CP121">
        <f t="shared" si="156"/>
        <v>0</v>
      </c>
      <c r="CQ121">
        <f t="shared" si="157"/>
        <v>33238.949999999997</v>
      </c>
      <c r="CR121">
        <f t="shared" si="158"/>
        <v>0</v>
      </c>
      <c r="CS121">
        <f t="shared" si="159"/>
        <v>0</v>
      </c>
      <c r="CT121">
        <f t="shared" si="160"/>
        <v>0</v>
      </c>
      <c r="CU121">
        <f t="shared" si="161"/>
        <v>0</v>
      </c>
      <c r="CV121">
        <f t="shared" si="162"/>
        <v>0</v>
      </c>
      <c r="CW121">
        <f t="shared" si="163"/>
        <v>0</v>
      </c>
      <c r="CX121">
        <f t="shared" si="164"/>
        <v>0</v>
      </c>
      <c r="CY121">
        <f t="shared" si="165"/>
        <v>0</v>
      </c>
      <c r="CZ121">
        <f t="shared" si="166"/>
        <v>0</v>
      </c>
      <c r="DC121" t="s">
        <v>3</v>
      </c>
      <c r="DD121" t="s">
        <v>3</v>
      </c>
      <c r="DE121" t="s">
        <v>3</v>
      </c>
      <c r="DF121" t="s">
        <v>3</v>
      </c>
      <c r="DG121" t="s">
        <v>3</v>
      </c>
      <c r="DH121" t="s">
        <v>3</v>
      </c>
      <c r="DI121" t="s">
        <v>3</v>
      </c>
      <c r="DJ121" t="s">
        <v>3</v>
      </c>
      <c r="DK121" t="s">
        <v>3</v>
      </c>
      <c r="DL121" t="s">
        <v>3</v>
      </c>
      <c r="DM121" t="s">
        <v>3</v>
      </c>
      <c r="DN121">
        <v>0</v>
      </c>
      <c r="DO121">
        <v>0</v>
      </c>
      <c r="DP121">
        <v>1</v>
      </c>
      <c r="DQ121">
        <v>1</v>
      </c>
      <c r="DU121">
        <v>1009</v>
      </c>
      <c r="DV121" t="s">
        <v>278</v>
      </c>
      <c r="DW121" t="s">
        <v>278</v>
      </c>
      <c r="DX121">
        <v>1000</v>
      </c>
      <c r="EE121">
        <v>42165682</v>
      </c>
      <c r="EF121">
        <v>2</v>
      </c>
      <c r="EG121" t="s">
        <v>19</v>
      </c>
      <c r="EH121">
        <v>0</v>
      </c>
      <c r="EI121" t="s">
        <v>3</v>
      </c>
      <c r="EJ121">
        <v>1</v>
      </c>
      <c r="EK121">
        <v>22001</v>
      </c>
      <c r="EL121" t="s">
        <v>300</v>
      </c>
      <c r="EM121" t="s">
        <v>301</v>
      </c>
      <c r="EO121" t="s">
        <v>3</v>
      </c>
      <c r="EQ121">
        <v>1024</v>
      </c>
      <c r="ER121">
        <v>5989</v>
      </c>
      <c r="ES121">
        <v>5989</v>
      </c>
      <c r="ET121">
        <v>0</v>
      </c>
      <c r="EU121">
        <v>0</v>
      </c>
      <c r="EV121">
        <v>0</v>
      </c>
      <c r="EW121">
        <v>0</v>
      </c>
      <c r="EX121">
        <v>0</v>
      </c>
      <c r="FQ121">
        <v>0</v>
      </c>
      <c r="FR121">
        <f t="shared" si="167"/>
        <v>0</v>
      </c>
      <c r="FS121">
        <v>0</v>
      </c>
      <c r="FX121">
        <v>130</v>
      </c>
      <c r="FY121">
        <v>89</v>
      </c>
      <c r="GA121" t="s">
        <v>3</v>
      </c>
      <c r="GD121">
        <v>1</v>
      </c>
      <c r="GF121">
        <v>-2108161735</v>
      </c>
      <c r="GG121">
        <v>2</v>
      </c>
      <c r="GH121">
        <v>1</v>
      </c>
      <c r="GI121">
        <v>2</v>
      </c>
      <c r="GJ121">
        <v>0</v>
      </c>
      <c r="GK121">
        <v>0</v>
      </c>
      <c r="GL121">
        <f t="shared" si="168"/>
        <v>0</v>
      </c>
      <c r="GM121">
        <f t="shared" si="169"/>
        <v>0</v>
      </c>
      <c r="GN121">
        <f t="shared" si="170"/>
        <v>0</v>
      </c>
      <c r="GO121">
        <f t="shared" si="171"/>
        <v>0</v>
      </c>
      <c r="GP121">
        <f t="shared" si="172"/>
        <v>0</v>
      </c>
      <c r="GR121">
        <v>0</v>
      </c>
      <c r="GS121">
        <v>0</v>
      </c>
      <c r="GT121">
        <v>0</v>
      </c>
      <c r="GU121" t="s">
        <v>3</v>
      </c>
      <c r="GV121">
        <f t="shared" si="173"/>
        <v>0</v>
      </c>
      <c r="GW121">
        <v>1</v>
      </c>
      <c r="GX121">
        <f t="shared" si="174"/>
        <v>0</v>
      </c>
      <c r="HA121">
        <v>0</v>
      </c>
      <c r="HB121">
        <v>0</v>
      </c>
      <c r="HC121">
        <f t="shared" si="175"/>
        <v>0</v>
      </c>
      <c r="IK121">
        <v>0</v>
      </c>
    </row>
    <row r="122" spans="1:245">
      <c r="A122">
        <v>17</v>
      </c>
      <c r="B122">
        <v>1</v>
      </c>
      <c r="C122">
        <f>ROW(SmtRes!A376)</f>
        <v>376</v>
      </c>
      <c r="D122">
        <f>ROW(EtalonRes!A385)</f>
        <v>385</v>
      </c>
      <c r="E122" t="s">
        <v>392</v>
      </c>
      <c r="F122" t="s">
        <v>393</v>
      </c>
      <c r="G122" t="s">
        <v>394</v>
      </c>
      <c r="H122" t="s">
        <v>395</v>
      </c>
      <c r="I122">
        <v>1</v>
      </c>
      <c r="J122">
        <v>0</v>
      </c>
      <c r="O122">
        <f t="shared" si="140"/>
        <v>1134.49</v>
      </c>
      <c r="P122">
        <f t="shared" si="141"/>
        <v>692.01</v>
      </c>
      <c r="Q122">
        <f t="shared" si="142"/>
        <v>89.88</v>
      </c>
      <c r="R122">
        <f t="shared" si="143"/>
        <v>0</v>
      </c>
      <c r="S122">
        <f t="shared" si="144"/>
        <v>352.6</v>
      </c>
      <c r="T122">
        <f t="shared" si="145"/>
        <v>0</v>
      </c>
      <c r="U122">
        <f t="shared" si="146"/>
        <v>1.9</v>
      </c>
      <c r="V122">
        <f t="shared" si="147"/>
        <v>0</v>
      </c>
      <c r="W122">
        <f t="shared" si="148"/>
        <v>0</v>
      </c>
      <c r="X122">
        <f t="shared" si="149"/>
        <v>458.38</v>
      </c>
      <c r="Y122">
        <f t="shared" si="150"/>
        <v>313.81</v>
      </c>
      <c r="AA122">
        <v>43686536</v>
      </c>
      <c r="AB122">
        <f t="shared" si="151"/>
        <v>359</v>
      </c>
      <c r="AC122">
        <f t="shared" si="178"/>
        <v>297</v>
      </c>
      <c r="AD122">
        <f t="shared" si="179"/>
        <v>42</v>
      </c>
      <c r="AE122">
        <f t="shared" si="180"/>
        <v>0</v>
      </c>
      <c r="AF122">
        <f t="shared" si="181"/>
        <v>20</v>
      </c>
      <c r="AG122">
        <f t="shared" si="153"/>
        <v>0</v>
      </c>
      <c r="AH122">
        <f t="shared" si="182"/>
        <v>1.9</v>
      </c>
      <c r="AI122">
        <f t="shared" si="183"/>
        <v>0</v>
      </c>
      <c r="AJ122">
        <f t="shared" si="155"/>
        <v>0</v>
      </c>
      <c r="AK122">
        <v>358.64</v>
      </c>
      <c r="AL122">
        <v>296.83999999999997</v>
      </c>
      <c r="AM122">
        <v>42.12</v>
      </c>
      <c r="AN122">
        <v>0</v>
      </c>
      <c r="AO122">
        <v>19.68</v>
      </c>
      <c r="AP122">
        <v>0</v>
      </c>
      <c r="AQ122">
        <v>1.9</v>
      </c>
      <c r="AR122">
        <v>0</v>
      </c>
      <c r="AS122">
        <v>0</v>
      </c>
      <c r="AT122">
        <v>130</v>
      </c>
      <c r="AU122">
        <v>89</v>
      </c>
      <c r="AV122">
        <v>1</v>
      </c>
      <c r="AW122">
        <v>1</v>
      </c>
      <c r="AZ122">
        <v>1</v>
      </c>
      <c r="BA122">
        <v>17.63</v>
      </c>
      <c r="BB122">
        <v>2.14</v>
      </c>
      <c r="BC122">
        <v>2.33</v>
      </c>
      <c r="BD122" t="s">
        <v>3</v>
      </c>
      <c r="BE122" t="s">
        <v>3</v>
      </c>
      <c r="BF122" t="s">
        <v>3</v>
      </c>
      <c r="BG122" t="s">
        <v>3</v>
      </c>
      <c r="BH122">
        <v>0</v>
      </c>
      <c r="BI122">
        <v>1</v>
      </c>
      <c r="BJ122" t="s">
        <v>396</v>
      </c>
      <c r="BM122">
        <v>24001</v>
      </c>
      <c r="BN122">
        <v>0</v>
      </c>
      <c r="BO122" t="s">
        <v>393</v>
      </c>
      <c r="BP122">
        <v>1</v>
      </c>
      <c r="BQ122">
        <v>2</v>
      </c>
      <c r="BR122">
        <v>0</v>
      </c>
      <c r="BS122">
        <v>17.63</v>
      </c>
      <c r="BT122">
        <v>1</v>
      </c>
      <c r="BU122">
        <v>1</v>
      </c>
      <c r="BV122">
        <v>1</v>
      </c>
      <c r="BW122">
        <v>1</v>
      </c>
      <c r="BX122">
        <v>1</v>
      </c>
      <c r="BY122" t="s">
        <v>3</v>
      </c>
      <c r="BZ122">
        <v>130</v>
      </c>
      <c r="CA122">
        <v>89</v>
      </c>
      <c r="CE122">
        <v>0</v>
      </c>
      <c r="CF122">
        <v>0</v>
      </c>
      <c r="CG122">
        <v>0</v>
      </c>
      <c r="CM122">
        <v>0</v>
      </c>
      <c r="CN122" t="s">
        <v>3</v>
      </c>
      <c r="CO122">
        <v>0</v>
      </c>
      <c r="CP122">
        <f t="shared" si="156"/>
        <v>1134.49</v>
      </c>
      <c r="CQ122">
        <f t="shared" si="157"/>
        <v>692.01</v>
      </c>
      <c r="CR122">
        <f t="shared" si="158"/>
        <v>89.88000000000001</v>
      </c>
      <c r="CS122">
        <f t="shared" si="159"/>
        <v>0</v>
      </c>
      <c r="CT122">
        <f t="shared" si="160"/>
        <v>352.59999999999997</v>
      </c>
      <c r="CU122">
        <f t="shared" si="161"/>
        <v>0</v>
      </c>
      <c r="CV122">
        <f t="shared" si="162"/>
        <v>1.9</v>
      </c>
      <c r="CW122">
        <f t="shared" si="163"/>
        <v>0</v>
      </c>
      <c r="CX122">
        <f t="shared" si="164"/>
        <v>0</v>
      </c>
      <c r="CY122">
        <f t="shared" si="165"/>
        <v>458.38</v>
      </c>
      <c r="CZ122">
        <f t="shared" si="166"/>
        <v>313.81400000000002</v>
      </c>
      <c r="DC122" t="s">
        <v>3</v>
      </c>
      <c r="DD122" t="s">
        <v>3</v>
      </c>
      <c r="DE122" t="s">
        <v>3</v>
      </c>
      <c r="DF122" t="s">
        <v>3</v>
      </c>
      <c r="DG122" t="s">
        <v>3</v>
      </c>
      <c r="DH122" t="s">
        <v>3</v>
      </c>
      <c r="DI122" t="s">
        <v>3</v>
      </c>
      <c r="DJ122" t="s">
        <v>3</v>
      </c>
      <c r="DK122" t="s">
        <v>3</v>
      </c>
      <c r="DL122" t="s">
        <v>3</v>
      </c>
      <c r="DM122" t="s">
        <v>3</v>
      </c>
      <c r="DN122">
        <v>0</v>
      </c>
      <c r="DO122">
        <v>0</v>
      </c>
      <c r="DP122">
        <v>1</v>
      </c>
      <c r="DQ122">
        <v>1</v>
      </c>
      <c r="DU122">
        <v>1013</v>
      </c>
      <c r="DV122" t="s">
        <v>395</v>
      </c>
      <c r="DW122" t="s">
        <v>395</v>
      </c>
      <c r="DX122">
        <v>1</v>
      </c>
      <c r="EE122">
        <v>42165684</v>
      </c>
      <c r="EF122">
        <v>2</v>
      </c>
      <c r="EG122" t="s">
        <v>19</v>
      </c>
      <c r="EH122">
        <v>0</v>
      </c>
      <c r="EI122" t="s">
        <v>3</v>
      </c>
      <c r="EJ122">
        <v>1</v>
      </c>
      <c r="EK122">
        <v>24001</v>
      </c>
      <c r="EL122" t="s">
        <v>67</v>
      </c>
      <c r="EM122" t="s">
        <v>68</v>
      </c>
      <c r="EO122" t="s">
        <v>3</v>
      </c>
      <c r="EQ122">
        <v>131072</v>
      </c>
      <c r="ER122">
        <v>358.64</v>
      </c>
      <c r="ES122">
        <v>296.83999999999997</v>
      </c>
      <c r="ET122">
        <v>42.12</v>
      </c>
      <c r="EU122">
        <v>0</v>
      </c>
      <c r="EV122">
        <v>19.68</v>
      </c>
      <c r="EW122">
        <v>1.9</v>
      </c>
      <c r="EX122">
        <v>0</v>
      </c>
      <c r="EY122">
        <v>0</v>
      </c>
      <c r="FQ122">
        <v>0</v>
      </c>
      <c r="FR122">
        <f t="shared" si="167"/>
        <v>0</v>
      </c>
      <c r="FS122">
        <v>0</v>
      </c>
      <c r="FX122">
        <v>130</v>
      </c>
      <c r="FY122">
        <v>89</v>
      </c>
      <c r="GA122" t="s">
        <v>3</v>
      </c>
      <c r="GD122">
        <v>1</v>
      </c>
      <c r="GF122">
        <v>-495926623</v>
      </c>
      <c r="GG122">
        <v>2</v>
      </c>
      <c r="GH122">
        <v>1</v>
      </c>
      <c r="GI122">
        <v>2</v>
      </c>
      <c r="GJ122">
        <v>0</v>
      </c>
      <c r="GK122">
        <v>0</v>
      </c>
      <c r="GL122">
        <f t="shared" si="168"/>
        <v>0</v>
      </c>
      <c r="GM122">
        <f t="shared" si="169"/>
        <v>1906.68</v>
      </c>
      <c r="GN122">
        <f t="shared" si="170"/>
        <v>1906.68</v>
      </c>
      <c r="GO122">
        <f t="shared" si="171"/>
        <v>0</v>
      </c>
      <c r="GP122">
        <f t="shared" si="172"/>
        <v>0</v>
      </c>
      <c r="GR122">
        <v>0</v>
      </c>
      <c r="GS122">
        <v>0</v>
      </c>
      <c r="GT122">
        <v>0</v>
      </c>
      <c r="GU122" t="s">
        <v>3</v>
      </c>
      <c r="GV122">
        <f t="shared" si="173"/>
        <v>0</v>
      </c>
      <c r="GW122">
        <v>1</v>
      </c>
      <c r="GX122">
        <f t="shared" si="174"/>
        <v>0</v>
      </c>
      <c r="HA122">
        <v>0</v>
      </c>
      <c r="HB122">
        <v>0</v>
      </c>
      <c r="HC122">
        <f t="shared" si="175"/>
        <v>0</v>
      </c>
      <c r="IK122">
        <v>0</v>
      </c>
    </row>
    <row r="123" spans="1:245">
      <c r="A123">
        <v>18</v>
      </c>
      <c r="B123">
        <v>1</v>
      </c>
      <c r="C123">
        <v>376</v>
      </c>
      <c r="E123" t="s">
        <v>397</v>
      </c>
      <c r="F123" t="s">
        <v>122</v>
      </c>
      <c r="G123" t="s">
        <v>123</v>
      </c>
      <c r="H123" t="s">
        <v>124</v>
      </c>
      <c r="I123">
        <f>I122*J123</f>
        <v>1</v>
      </c>
      <c r="J123">
        <v>1</v>
      </c>
      <c r="O123">
        <f t="shared" si="140"/>
        <v>0</v>
      </c>
      <c r="P123">
        <f t="shared" si="141"/>
        <v>0</v>
      </c>
      <c r="Q123">
        <f t="shared" si="142"/>
        <v>0</v>
      </c>
      <c r="R123">
        <f t="shared" si="143"/>
        <v>0</v>
      </c>
      <c r="S123">
        <f t="shared" si="144"/>
        <v>0</v>
      </c>
      <c r="T123">
        <f t="shared" si="145"/>
        <v>0</v>
      </c>
      <c r="U123">
        <f t="shared" si="146"/>
        <v>0</v>
      </c>
      <c r="V123">
        <f t="shared" si="147"/>
        <v>0</v>
      </c>
      <c r="W123">
        <f t="shared" si="148"/>
        <v>0</v>
      </c>
      <c r="X123">
        <f t="shared" si="149"/>
        <v>0</v>
      </c>
      <c r="Y123">
        <f t="shared" si="150"/>
        <v>0</v>
      </c>
      <c r="AA123">
        <v>43686536</v>
      </c>
      <c r="AB123">
        <f t="shared" si="151"/>
        <v>0</v>
      </c>
      <c r="AC123">
        <f t="shared" si="178"/>
        <v>0</v>
      </c>
      <c r="AD123">
        <f t="shared" si="179"/>
        <v>0</v>
      </c>
      <c r="AE123">
        <f t="shared" si="180"/>
        <v>0</v>
      </c>
      <c r="AF123">
        <f t="shared" si="181"/>
        <v>0</v>
      </c>
      <c r="AG123">
        <f t="shared" si="153"/>
        <v>0</v>
      </c>
      <c r="AH123">
        <f t="shared" si="182"/>
        <v>0</v>
      </c>
      <c r="AI123">
        <f t="shared" si="183"/>
        <v>0</v>
      </c>
      <c r="AJ123">
        <f t="shared" si="155"/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130</v>
      </c>
      <c r="AU123">
        <v>89</v>
      </c>
      <c r="AV123">
        <v>1</v>
      </c>
      <c r="AW123">
        <v>1</v>
      </c>
      <c r="AZ123">
        <v>1</v>
      </c>
      <c r="BA123">
        <v>1</v>
      </c>
      <c r="BB123">
        <v>1</v>
      </c>
      <c r="BC123">
        <v>1</v>
      </c>
      <c r="BD123" t="s">
        <v>3</v>
      </c>
      <c r="BE123" t="s">
        <v>3</v>
      </c>
      <c r="BF123" t="s">
        <v>3</v>
      </c>
      <c r="BG123" t="s">
        <v>3</v>
      </c>
      <c r="BH123">
        <v>3</v>
      </c>
      <c r="BI123">
        <v>1</v>
      </c>
      <c r="BJ123" t="s">
        <v>125</v>
      </c>
      <c r="BM123">
        <v>24001</v>
      </c>
      <c r="BN123">
        <v>0</v>
      </c>
      <c r="BO123" t="s">
        <v>3</v>
      </c>
      <c r="BP123">
        <v>0</v>
      </c>
      <c r="BQ123">
        <v>2</v>
      </c>
      <c r="BR123">
        <v>0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3</v>
      </c>
      <c r="BZ123">
        <v>130</v>
      </c>
      <c r="CA123">
        <v>89</v>
      </c>
      <c r="CE123">
        <v>0</v>
      </c>
      <c r="CF123">
        <v>0</v>
      </c>
      <c r="CG123">
        <v>0</v>
      </c>
      <c r="CM123">
        <v>0</v>
      </c>
      <c r="CN123" t="s">
        <v>3</v>
      </c>
      <c r="CO123">
        <v>0</v>
      </c>
      <c r="CP123">
        <f t="shared" si="156"/>
        <v>0</v>
      </c>
      <c r="CQ123">
        <f t="shared" si="157"/>
        <v>0</v>
      </c>
      <c r="CR123">
        <f t="shared" si="158"/>
        <v>0</v>
      </c>
      <c r="CS123">
        <f t="shared" si="159"/>
        <v>0</v>
      </c>
      <c r="CT123">
        <f t="shared" si="160"/>
        <v>0</v>
      </c>
      <c r="CU123">
        <f t="shared" si="161"/>
        <v>0</v>
      </c>
      <c r="CV123">
        <f t="shared" si="162"/>
        <v>0</v>
      </c>
      <c r="CW123">
        <f t="shared" si="163"/>
        <v>0</v>
      </c>
      <c r="CX123">
        <f t="shared" si="164"/>
        <v>0</v>
      </c>
      <c r="CY123">
        <f t="shared" si="165"/>
        <v>0</v>
      </c>
      <c r="CZ123">
        <f t="shared" si="166"/>
        <v>0</v>
      </c>
      <c r="DC123" t="s">
        <v>3</v>
      </c>
      <c r="DD123" t="s">
        <v>3</v>
      </c>
      <c r="DE123" t="s">
        <v>3</v>
      </c>
      <c r="DF123" t="s">
        <v>3</v>
      </c>
      <c r="DG123" t="s">
        <v>3</v>
      </c>
      <c r="DH123" t="s">
        <v>3</v>
      </c>
      <c r="DI123" t="s">
        <v>3</v>
      </c>
      <c r="DJ123" t="s">
        <v>3</v>
      </c>
      <c r="DK123" t="s">
        <v>3</v>
      </c>
      <c r="DL123" t="s">
        <v>3</v>
      </c>
      <c r="DM123" t="s">
        <v>3</v>
      </c>
      <c r="DN123">
        <v>0</v>
      </c>
      <c r="DO123">
        <v>0</v>
      </c>
      <c r="DP123">
        <v>1</v>
      </c>
      <c r="DQ123">
        <v>1</v>
      </c>
      <c r="DU123">
        <v>1010</v>
      </c>
      <c r="DV123" t="s">
        <v>124</v>
      </c>
      <c r="DW123" t="s">
        <v>124</v>
      </c>
      <c r="DX123">
        <v>1</v>
      </c>
      <c r="EE123">
        <v>42165684</v>
      </c>
      <c r="EF123">
        <v>2</v>
      </c>
      <c r="EG123" t="s">
        <v>19</v>
      </c>
      <c r="EH123">
        <v>0</v>
      </c>
      <c r="EI123" t="s">
        <v>3</v>
      </c>
      <c r="EJ123">
        <v>1</v>
      </c>
      <c r="EK123">
        <v>24001</v>
      </c>
      <c r="EL123" t="s">
        <v>67</v>
      </c>
      <c r="EM123" t="s">
        <v>68</v>
      </c>
      <c r="EO123" t="s">
        <v>3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FQ123">
        <v>0</v>
      </c>
      <c r="FR123">
        <f t="shared" si="167"/>
        <v>0</v>
      </c>
      <c r="FS123">
        <v>0</v>
      </c>
      <c r="FX123">
        <v>130</v>
      </c>
      <c r="FY123">
        <v>89</v>
      </c>
      <c r="GA123" t="s">
        <v>3</v>
      </c>
      <c r="GD123">
        <v>1</v>
      </c>
      <c r="GF123">
        <v>1641279928</v>
      </c>
      <c r="GG123">
        <v>2</v>
      </c>
      <c r="GH123">
        <v>1</v>
      </c>
      <c r="GI123">
        <v>-2</v>
      </c>
      <c r="GJ123">
        <v>0</v>
      </c>
      <c r="GK123">
        <v>0</v>
      </c>
      <c r="GL123">
        <f t="shared" si="168"/>
        <v>0</v>
      </c>
      <c r="GM123">
        <f t="shared" si="169"/>
        <v>0</v>
      </c>
      <c r="GN123">
        <f t="shared" si="170"/>
        <v>0</v>
      </c>
      <c r="GO123">
        <f t="shared" si="171"/>
        <v>0</v>
      </c>
      <c r="GP123">
        <f t="shared" si="172"/>
        <v>0</v>
      </c>
      <c r="GR123">
        <v>0</v>
      </c>
      <c r="GS123">
        <v>0</v>
      </c>
      <c r="GT123">
        <v>0</v>
      </c>
      <c r="GU123" t="s">
        <v>3</v>
      </c>
      <c r="GV123">
        <f t="shared" si="173"/>
        <v>0</v>
      </c>
      <c r="GW123">
        <v>1</v>
      </c>
      <c r="GX123">
        <f t="shared" si="174"/>
        <v>0</v>
      </c>
      <c r="HA123">
        <v>0</v>
      </c>
      <c r="HB123">
        <v>0</v>
      </c>
      <c r="HC123">
        <f t="shared" si="175"/>
        <v>0</v>
      </c>
      <c r="IK123">
        <v>0</v>
      </c>
    </row>
    <row r="124" spans="1:245">
      <c r="A124">
        <v>17</v>
      </c>
      <c r="B124">
        <v>1</v>
      </c>
      <c r="E124" t="s">
        <v>398</v>
      </c>
      <c r="F124" t="s">
        <v>399</v>
      </c>
      <c r="G124" t="s">
        <v>400</v>
      </c>
      <c r="H124" t="s">
        <v>124</v>
      </c>
      <c r="I124">
        <v>1</v>
      </c>
      <c r="J124">
        <v>0</v>
      </c>
      <c r="O124">
        <f t="shared" si="140"/>
        <v>520.20000000000005</v>
      </c>
      <c r="P124">
        <f t="shared" si="141"/>
        <v>520.20000000000005</v>
      </c>
      <c r="Q124">
        <f t="shared" si="142"/>
        <v>0</v>
      </c>
      <c r="R124">
        <f t="shared" si="143"/>
        <v>0</v>
      </c>
      <c r="S124">
        <f t="shared" si="144"/>
        <v>0</v>
      </c>
      <c r="T124">
        <f t="shared" si="145"/>
        <v>0</v>
      </c>
      <c r="U124">
        <f t="shared" si="146"/>
        <v>0</v>
      </c>
      <c r="V124">
        <f t="shared" si="147"/>
        <v>0</v>
      </c>
      <c r="W124">
        <f t="shared" si="148"/>
        <v>0</v>
      </c>
      <c r="X124">
        <f t="shared" si="149"/>
        <v>0</v>
      </c>
      <c r="Y124">
        <f t="shared" si="150"/>
        <v>0</v>
      </c>
      <c r="AA124">
        <v>43686536</v>
      </c>
      <c r="AB124">
        <f t="shared" si="151"/>
        <v>204</v>
      </c>
      <c r="AC124">
        <f t="shared" si="178"/>
        <v>204</v>
      </c>
      <c r="AD124">
        <f t="shared" si="179"/>
        <v>0</v>
      </c>
      <c r="AE124">
        <f t="shared" si="180"/>
        <v>0</v>
      </c>
      <c r="AF124">
        <f t="shared" si="181"/>
        <v>0</v>
      </c>
      <c r="AG124">
        <f t="shared" si="153"/>
        <v>0</v>
      </c>
      <c r="AH124">
        <f t="shared" si="182"/>
        <v>0</v>
      </c>
      <c r="AI124">
        <f t="shared" si="183"/>
        <v>0</v>
      </c>
      <c r="AJ124">
        <f t="shared" si="155"/>
        <v>0</v>
      </c>
      <c r="AK124">
        <v>204.32</v>
      </c>
      <c r="AL124">
        <v>204.32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1</v>
      </c>
      <c r="AW124">
        <v>1</v>
      </c>
      <c r="AZ124">
        <v>1</v>
      </c>
      <c r="BA124">
        <v>1</v>
      </c>
      <c r="BB124">
        <v>1</v>
      </c>
      <c r="BC124">
        <v>2.5499999999999998</v>
      </c>
      <c r="BD124" t="s">
        <v>3</v>
      </c>
      <c r="BE124" t="s">
        <v>3</v>
      </c>
      <c r="BF124" t="s">
        <v>3</v>
      </c>
      <c r="BG124" t="s">
        <v>3</v>
      </c>
      <c r="BH124">
        <v>3</v>
      </c>
      <c r="BI124">
        <v>2</v>
      </c>
      <c r="BJ124" t="s">
        <v>401</v>
      </c>
      <c r="BM124">
        <v>500002</v>
      </c>
      <c r="BN124">
        <v>0</v>
      </c>
      <c r="BO124" t="s">
        <v>399</v>
      </c>
      <c r="BP124">
        <v>1</v>
      </c>
      <c r="BQ124">
        <v>12</v>
      </c>
      <c r="BR124">
        <v>0</v>
      </c>
      <c r="BS124">
        <v>1</v>
      </c>
      <c r="BT124">
        <v>1</v>
      </c>
      <c r="BU124">
        <v>1</v>
      </c>
      <c r="BV124">
        <v>1</v>
      </c>
      <c r="BW124">
        <v>1</v>
      </c>
      <c r="BX124">
        <v>1</v>
      </c>
      <c r="BY124" t="s">
        <v>3</v>
      </c>
      <c r="BZ124">
        <v>0</v>
      </c>
      <c r="CA124">
        <v>0</v>
      </c>
      <c r="CE124">
        <v>0</v>
      </c>
      <c r="CF124">
        <v>0</v>
      </c>
      <c r="CG124">
        <v>0</v>
      </c>
      <c r="CM124">
        <v>0</v>
      </c>
      <c r="CN124" t="s">
        <v>3</v>
      </c>
      <c r="CO124">
        <v>0</v>
      </c>
      <c r="CP124">
        <f t="shared" si="156"/>
        <v>520.20000000000005</v>
      </c>
      <c r="CQ124">
        <f t="shared" si="157"/>
        <v>520.19999999999993</v>
      </c>
      <c r="CR124">
        <f t="shared" si="158"/>
        <v>0</v>
      </c>
      <c r="CS124">
        <f t="shared" si="159"/>
        <v>0</v>
      </c>
      <c r="CT124">
        <f t="shared" si="160"/>
        <v>0</v>
      </c>
      <c r="CU124">
        <f t="shared" si="161"/>
        <v>0</v>
      </c>
      <c r="CV124">
        <f t="shared" si="162"/>
        <v>0</v>
      </c>
      <c r="CW124">
        <f t="shared" si="163"/>
        <v>0</v>
      </c>
      <c r="CX124">
        <f t="shared" si="164"/>
        <v>0</v>
      </c>
      <c r="CY124">
        <f t="shared" si="165"/>
        <v>0</v>
      </c>
      <c r="CZ124">
        <f t="shared" si="166"/>
        <v>0</v>
      </c>
      <c r="DC124" t="s">
        <v>3</v>
      </c>
      <c r="DD124" t="s">
        <v>3</v>
      </c>
      <c r="DE124" t="s">
        <v>3</v>
      </c>
      <c r="DF124" t="s">
        <v>3</v>
      </c>
      <c r="DG124" t="s">
        <v>3</v>
      </c>
      <c r="DH124" t="s">
        <v>3</v>
      </c>
      <c r="DI124" t="s">
        <v>3</v>
      </c>
      <c r="DJ124" t="s">
        <v>3</v>
      </c>
      <c r="DK124" t="s">
        <v>3</v>
      </c>
      <c r="DL124" t="s">
        <v>3</v>
      </c>
      <c r="DM124" t="s">
        <v>3</v>
      </c>
      <c r="DN124">
        <v>0</v>
      </c>
      <c r="DO124">
        <v>0</v>
      </c>
      <c r="DP124">
        <v>1</v>
      </c>
      <c r="DQ124">
        <v>1</v>
      </c>
      <c r="DU124">
        <v>1010</v>
      </c>
      <c r="DV124" t="s">
        <v>124</v>
      </c>
      <c r="DW124" t="s">
        <v>124</v>
      </c>
      <c r="DX124">
        <v>1</v>
      </c>
      <c r="EE124">
        <v>42165583</v>
      </c>
      <c r="EF124">
        <v>12</v>
      </c>
      <c r="EG124" t="s">
        <v>74</v>
      </c>
      <c r="EH124">
        <v>0</v>
      </c>
      <c r="EI124" t="s">
        <v>3</v>
      </c>
      <c r="EJ124">
        <v>2</v>
      </c>
      <c r="EK124">
        <v>500002</v>
      </c>
      <c r="EL124" t="s">
        <v>75</v>
      </c>
      <c r="EM124" t="s">
        <v>76</v>
      </c>
      <c r="EO124" t="s">
        <v>3</v>
      </c>
      <c r="EQ124">
        <v>131072</v>
      </c>
      <c r="ER124">
        <v>204.32</v>
      </c>
      <c r="ES124">
        <v>204.32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FQ124">
        <v>0</v>
      </c>
      <c r="FR124">
        <f t="shared" si="167"/>
        <v>0</v>
      </c>
      <c r="FS124">
        <v>0</v>
      </c>
      <c r="FX124">
        <v>0</v>
      </c>
      <c r="FY124">
        <v>0</v>
      </c>
      <c r="GA124" t="s">
        <v>3</v>
      </c>
      <c r="GD124">
        <v>1</v>
      </c>
      <c r="GF124">
        <v>-2030497143</v>
      </c>
      <c r="GG124">
        <v>2</v>
      </c>
      <c r="GH124">
        <v>1</v>
      </c>
      <c r="GI124">
        <v>2</v>
      </c>
      <c r="GJ124">
        <v>0</v>
      </c>
      <c r="GK124">
        <v>0</v>
      </c>
      <c r="GL124">
        <f t="shared" si="168"/>
        <v>0</v>
      </c>
      <c r="GM124">
        <f t="shared" si="169"/>
        <v>520.20000000000005</v>
      </c>
      <c r="GN124">
        <f t="shared" si="170"/>
        <v>0</v>
      </c>
      <c r="GO124">
        <f t="shared" si="171"/>
        <v>520.20000000000005</v>
      </c>
      <c r="GP124">
        <f t="shared" si="172"/>
        <v>0</v>
      </c>
      <c r="GR124">
        <v>0</v>
      </c>
      <c r="GS124">
        <v>3</v>
      </c>
      <c r="GT124">
        <v>0</v>
      </c>
      <c r="GU124" t="s">
        <v>3</v>
      </c>
      <c r="GV124">
        <f t="shared" si="173"/>
        <v>0</v>
      </c>
      <c r="GW124">
        <v>1</v>
      </c>
      <c r="GX124">
        <f t="shared" si="174"/>
        <v>0</v>
      </c>
      <c r="HA124">
        <v>0</v>
      </c>
      <c r="HB124">
        <v>0</v>
      </c>
      <c r="HC124">
        <f t="shared" si="175"/>
        <v>0</v>
      </c>
      <c r="IK124">
        <v>0</v>
      </c>
    </row>
    <row r="125" spans="1:245">
      <c r="A125">
        <v>17</v>
      </c>
      <c r="B125">
        <v>1</v>
      </c>
      <c r="C125">
        <f>ROW(SmtRes!A383)</f>
        <v>383</v>
      </c>
      <c r="D125">
        <f>ROW(EtalonRes!A392)</f>
        <v>392</v>
      </c>
      <c r="E125" t="s">
        <v>3</v>
      </c>
      <c r="F125" t="s">
        <v>402</v>
      </c>
      <c r="G125" t="s">
        <v>403</v>
      </c>
      <c r="H125" t="s">
        <v>395</v>
      </c>
      <c r="I125">
        <v>1</v>
      </c>
      <c r="J125">
        <v>0</v>
      </c>
      <c r="O125">
        <f t="shared" si="140"/>
        <v>1724.69</v>
      </c>
      <c r="P125">
        <f t="shared" si="141"/>
        <v>1009.36</v>
      </c>
      <c r="Q125">
        <f t="shared" si="142"/>
        <v>168.8</v>
      </c>
      <c r="R125">
        <f t="shared" si="143"/>
        <v>0</v>
      </c>
      <c r="S125">
        <f t="shared" si="144"/>
        <v>546.53</v>
      </c>
      <c r="T125">
        <f t="shared" si="145"/>
        <v>0</v>
      </c>
      <c r="U125">
        <f t="shared" si="146"/>
        <v>3.04</v>
      </c>
      <c r="V125">
        <f t="shared" si="147"/>
        <v>0</v>
      </c>
      <c r="W125">
        <f t="shared" si="148"/>
        <v>0</v>
      </c>
      <c r="X125">
        <f t="shared" si="149"/>
        <v>710.49</v>
      </c>
      <c r="Y125">
        <f t="shared" si="150"/>
        <v>486.41</v>
      </c>
      <c r="AA125">
        <v>-1</v>
      </c>
      <c r="AB125">
        <f t="shared" si="151"/>
        <v>518</v>
      </c>
      <c r="AC125">
        <f t="shared" si="178"/>
        <v>407</v>
      </c>
      <c r="AD125">
        <f t="shared" si="179"/>
        <v>80</v>
      </c>
      <c r="AE125">
        <f t="shared" si="180"/>
        <v>0</v>
      </c>
      <c r="AF125">
        <f t="shared" si="181"/>
        <v>31</v>
      </c>
      <c r="AG125">
        <f t="shared" si="153"/>
        <v>0</v>
      </c>
      <c r="AH125">
        <f t="shared" si="182"/>
        <v>3.04</v>
      </c>
      <c r="AI125">
        <f t="shared" si="183"/>
        <v>0</v>
      </c>
      <c r="AJ125">
        <f t="shared" si="155"/>
        <v>0</v>
      </c>
      <c r="AK125">
        <v>519.15</v>
      </c>
      <c r="AL125">
        <v>407.2</v>
      </c>
      <c r="AM125">
        <v>80.459999999999994</v>
      </c>
      <c r="AN125">
        <v>0</v>
      </c>
      <c r="AO125">
        <v>31.49</v>
      </c>
      <c r="AP125">
        <v>0</v>
      </c>
      <c r="AQ125">
        <v>3.04</v>
      </c>
      <c r="AR125">
        <v>0</v>
      </c>
      <c r="AS125">
        <v>0</v>
      </c>
      <c r="AT125">
        <v>130</v>
      </c>
      <c r="AU125">
        <v>89</v>
      </c>
      <c r="AV125">
        <v>1</v>
      </c>
      <c r="AW125">
        <v>1</v>
      </c>
      <c r="AZ125">
        <v>1</v>
      </c>
      <c r="BA125">
        <v>17.63</v>
      </c>
      <c r="BB125">
        <v>2.11</v>
      </c>
      <c r="BC125">
        <v>2.48</v>
      </c>
      <c r="BD125" t="s">
        <v>3</v>
      </c>
      <c r="BE125" t="s">
        <v>3</v>
      </c>
      <c r="BF125" t="s">
        <v>3</v>
      </c>
      <c r="BG125" t="s">
        <v>3</v>
      </c>
      <c r="BH125">
        <v>0</v>
      </c>
      <c r="BI125">
        <v>1</v>
      </c>
      <c r="BJ125" t="s">
        <v>404</v>
      </c>
      <c r="BM125">
        <v>24001</v>
      </c>
      <c r="BN125">
        <v>0</v>
      </c>
      <c r="BO125" t="s">
        <v>402</v>
      </c>
      <c r="BP125">
        <v>1</v>
      </c>
      <c r="BQ125">
        <v>2</v>
      </c>
      <c r="BR125">
        <v>0</v>
      </c>
      <c r="BS125">
        <v>17.63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3</v>
      </c>
      <c r="BZ125">
        <v>130</v>
      </c>
      <c r="CA125">
        <v>89</v>
      </c>
      <c r="CE125">
        <v>0</v>
      </c>
      <c r="CF125">
        <v>0</v>
      </c>
      <c r="CG125">
        <v>0</v>
      </c>
      <c r="CM125">
        <v>0</v>
      </c>
      <c r="CN125" t="s">
        <v>3</v>
      </c>
      <c r="CO125">
        <v>0</v>
      </c>
      <c r="CP125">
        <f t="shared" si="156"/>
        <v>1724.69</v>
      </c>
      <c r="CQ125">
        <f t="shared" si="157"/>
        <v>1009.36</v>
      </c>
      <c r="CR125">
        <f t="shared" si="158"/>
        <v>168.79999999999998</v>
      </c>
      <c r="CS125">
        <f t="shared" si="159"/>
        <v>0</v>
      </c>
      <c r="CT125">
        <f t="shared" si="160"/>
        <v>546.53</v>
      </c>
      <c r="CU125">
        <f t="shared" si="161"/>
        <v>0</v>
      </c>
      <c r="CV125">
        <f t="shared" si="162"/>
        <v>3.04</v>
      </c>
      <c r="CW125">
        <f t="shared" si="163"/>
        <v>0</v>
      </c>
      <c r="CX125">
        <f t="shared" si="164"/>
        <v>0</v>
      </c>
      <c r="CY125">
        <f t="shared" si="165"/>
        <v>710.48899999999992</v>
      </c>
      <c r="CZ125">
        <f t="shared" si="166"/>
        <v>486.4117</v>
      </c>
      <c r="DC125" t="s">
        <v>3</v>
      </c>
      <c r="DD125" t="s">
        <v>3</v>
      </c>
      <c r="DE125" t="s">
        <v>3</v>
      </c>
      <c r="DF125" t="s">
        <v>3</v>
      </c>
      <c r="DG125" t="s">
        <v>3</v>
      </c>
      <c r="DH125" t="s">
        <v>3</v>
      </c>
      <c r="DI125" t="s">
        <v>3</v>
      </c>
      <c r="DJ125" t="s">
        <v>3</v>
      </c>
      <c r="DK125" t="s">
        <v>3</v>
      </c>
      <c r="DL125" t="s">
        <v>3</v>
      </c>
      <c r="DM125" t="s">
        <v>3</v>
      </c>
      <c r="DN125">
        <v>0</v>
      </c>
      <c r="DO125">
        <v>0</v>
      </c>
      <c r="DP125">
        <v>1</v>
      </c>
      <c r="DQ125">
        <v>1</v>
      </c>
      <c r="DU125">
        <v>1013</v>
      </c>
      <c r="DV125" t="s">
        <v>395</v>
      </c>
      <c r="DW125" t="s">
        <v>395</v>
      </c>
      <c r="DX125">
        <v>1</v>
      </c>
      <c r="EE125">
        <v>42165684</v>
      </c>
      <c r="EF125">
        <v>2</v>
      </c>
      <c r="EG125" t="s">
        <v>19</v>
      </c>
      <c r="EH125">
        <v>0</v>
      </c>
      <c r="EI125" t="s">
        <v>3</v>
      </c>
      <c r="EJ125">
        <v>1</v>
      </c>
      <c r="EK125">
        <v>24001</v>
      </c>
      <c r="EL125" t="s">
        <v>67</v>
      </c>
      <c r="EM125" t="s">
        <v>68</v>
      </c>
      <c r="EO125" t="s">
        <v>3</v>
      </c>
      <c r="EQ125">
        <v>132096</v>
      </c>
      <c r="ER125">
        <v>519.15</v>
      </c>
      <c r="ES125">
        <v>407.2</v>
      </c>
      <c r="ET125">
        <v>80.459999999999994</v>
      </c>
      <c r="EU125">
        <v>0</v>
      </c>
      <c r="EV125">
        <v>31.49</v>
      </c>
      <c r="EW125">
        <v>3.04</v>
      </c>
      <c r="EX125">
        <v>0</v>
      </c>
      <c r="EY125">
        <v>0</v>
      </c>
      <c r="FQ125">
        <v>0</v>
      </c>
      <c r="FR125">
        <f t="shared" si="167"/>
        <v>0</v>
      </c>
      <c r="FS125">
        <v>0</v>
      </c>
      <c r="FX125">
        <v>130</v>
      </c>
      <c r="FY125">
        <v>89</v>
      </c>
      <c r="GA125" t="s">
        <v>3</v>
      </c>
      <c r="GD125">
        <v>1</v>
      </c>
      <c r="GF125">
        <v>-871868210</v>
      </c>
      <c r="GG125">
        <v>2</v>
      </c>
      <c r="GH125">
        <v>1</v>
      </c>
      <c r="GI125">
        <v>2</v>
      </c>
      <c r="GJ125">
        <v>0</v>
      </c>
      <c r="GK125">
        <v>0</v>
      </c>
      <c r="GL125">
        <f t="shared" si="168"/>
        <v>0</v>
      </c>
      <c r="GM125">
        <f t="shared" si="169"/>
        <v>2921.59</v>
      </c>
      <c r="GN125">
        <f t="shared" si="170"/>
        <v>2921.59</v>
      </c>
      <c r="GO125">
        <f t="shared" si="171"/>
        <v>0</v>
      </c>
      <c r="GP125">
        <f t="shared" si="172"/>
        <v>0</v>
      </c>
      <c r="GR125">
        <v>0</v>
      </c>
      <c r="GS125">
        <v>0</v>
      </c>
      <c r="GT125">
        <v>0</v>
      </c>
      <c r="GU125" t="s">
        <v>3</v>
      </c>
      <c r="GV125">
        <f t="shared" si="173"/>
        <v>0</v>
      </c>
      <c r="GW125">
        <v>1</v>
      </c>
      <c r="GX125">
        <f t="shared" si="174"/>
        <v>0</v>
      </c>
      <c r="HA125">
        <v>0</v>
      </c>
      <c r="HB125">
        <v>0</v>
      </c>
      <c r="HC125">
        <f t="shared" si="175"/>
        <v>0</v>
      </c>
      <c r="IK125">
        <v>0</v>
      </c>
    </row>
    <row r="126" spans="1:245">
      <c r="A126">
        <v>18</v>
      </c>
      <c r="B126">
        <v>1</v>
      </c>
      <c r="C126">
        <v>383</v>
      </c>
      <c r="E126" t="s">
        <v>3</v>
      </c>
      <c r="F126" t="s">
        <v>122</v>
      </c>
      <c r="G126" t="s">
        <v>123</v>
      </c>
      <c r="H126" t="s">
        <v>124</v>
      </c>
      <c r="I126">
        <f>I125*J126</f>
        <v>1</v>
      </c>
      <c r="J126">
        <v>1</v>
      </c>
      <c r="O126">
        <f t="shared" si="140"/>
        <v>0</v>
      </c>
      <c r="P126">
        <f t="shared" si="141"/>
        <v>0</v>
      </c>
      <c r="Q126">
        <f t="shared" si="142"/>
        <v>0</v>
      </c>
      <c r="R126">
        <f t="shared" si="143"/>
        <v>0</v>
      </c>
      <c r="S126">
        <f t="shared" si="144"/>
        <v>0</v>
      </c>
      <c r="T126">
        <f t="shared" si="145"/>
        <v>0</v>
      </c>
      <c r="U126">
        <f t="shared" si="146"/>
        <v>0</v>
      </c>
      <c r="V126">
        <f t="shared" si="147"/>
        <v>0</v>
      </c>
      <c r="W126">
        <f t="shared" si="148"/>
        <v>0</v>
      </c>
      <c r="X126">
        <f t="shared" si="149"/>
        <v>0</v>
      </c>
      <c r="Y126">
        <f t="shared" si="150"/>
        <v>0</v>
      </c>
      <c r="AA126">
        <v>-1</v>
      </c>
      <c r="AB126">
        <f t="shared" si="151"/>
        <v>0</v>
      </c>
      <c r="AC126">
        <f t="shared" si="178"/>
        <v>0</v>
      </c>
      <c r="AD126">
        <f t="shared" si="179"/>
        <v>0</v>
      </c>
      <c r="AE126">
        <f t="shared" si="180"/>
        <v>0</v>
      </c>
      <c r="AF126">
        <f t="shared" si="181"/>
        <v>0</v>
      </c>
      <c r="AG126">
        <f t="shared" si="153"/>
        <v>0</v>
      </c>
      <c r="AH126">
        <f t="shared" si="182"/>
        <v>0</v>
      </c>
      <c r="AI126">
        <f t="shared" si="183"/>
        <v>0</v>
      </c>
      <c r="AJ126">
        <f t="shared" si="155"/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130</v>
      </c>
      <c r="AU126">
        <v>89</v>
      </c>
      <c r="AV126">
        <v>1</v>
      </c>
      <c r="AW126">
        <v>1</v>
      </c>
      <c r="AZ126">
        <v>1</v>
      </c>
      <c r="BA126">
        <v>1</v>
      </c>
      <c r="BB126">
        <v>1</v>
      </c>
      <c r="BC126">
        <v>1</v>
      </c>
      <c r="BD126" t="s">
        <v>3</v>
      </c>
      <c r="BE126" t="s">
        <v>3</v>
      </c>
      <c r="BF126" t="s">
        <v>3</v>
      </c>
      <c r="BG126" t="s">
        <v>3</v>
      </c>
      <c r="BH126">
        <v>3</v>
      </c>
      <c r="BI126">
        <v>1</v>
      </c>
      <c r="BJ126" t="s">
        <v>125</v>
      </c>
      <c r="BM126">
        <v>24001</v>
      </c>
      <c r="BN126">
        <v>0</v>
      </c>
      <c r="BO126" t="s">
        <v>3</v>
      </c>
      <c r="BP126">
        <v>0</v>
      </c>
      <c r="BQ126">
        <v>2</v>
      </c>
      <c r="BR126">
        <v>0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 t="s">
        <v>3</v>
      </c>
      <c r="BZ126">
        <v>130</v>
      </c>
      <c r="CA126">
        <v>89</v>
      </c>
      <c r="CE126">
        <v>0</v>
      </c>
      <c r="CF126">
        <v>0</v>
      </c>
      <c r="CG126">
        <v>0</v>
      </c>
      <c r="CM126">
        <v>0</v>
      </c>
      <c r="CN126" t="s">
        <v>3</v>
      </c>
      <c r="CO126">
        <v>0</v>
      </c>
      <c r="CP126">
        <f t="shared" si="156"/>
        <v>0</v>
      </c>
      <c r="CQ126">
        <f t="shared" si="157"/>
        <v>0</v>
      </c>
      <c r="CR126">
        <f t="shared" si="158"/>
        <v>0</v>
      </c>
      <c r="CS126">
        <f t="shared" si="159"/>
        <v>0</v>
      </c>
      <c r="CT126">
        <f t="shared" si="160"/>
        <v>0</v>
      </c>
      <c r="CU126">
        <f t="shared" si="161"/>
        <v>0</v>
      </c>
      <c r="CV126">
        <f t="shared" si="162"/>
        <v>0</v>
      </c>
      <c r="CW126">
        <f t="shared" si="163"/>
        <v>0</v>
      </c>
      <c r="CX126">
        <f t="shared" si="164"/>
        <v>0</v>
      </c>
      <c r="CY126">
        <f t="shared" si="165"/>
        <v>0</v>
      </c>
      <c r="CZ126">
        <f t="shared" si="166"/>
        <v>0</v>
      </c>
      <c r="DC126" t="s">
        <v>3</v>
      </c>
      <c r="DD126" t="s">
        <v>3</v>
      </c>
      <c r="DE126" t="s">
        <v>3</v>
      </c>
      <c r="DF126" t="s">
        <v>3</v>
      </c>
      <c r="DG126" t="s">
        <v>3</v>
      </c>
      <c r="DH126" t="s">
        <v>3</v>
      </c>
      <c r="DI126" t="s">
        <v>3</v>
      </c>
      <c r="DJ126" t="s">
        <v>3</v>
      </c>
      <c r="DK126" t="s">
        <v>3</v>
      </c>
      <c r="DL126" t="s">
        <v>3</v>
      </c>
      <c r="DM126" t="s">
        <v>3</v>
      </c>
      <c r="DN126">
        <v>0</v>
      </c>
      <c r="DO126">
        <v>0</v>
      </c>
      <c r="DP126">
        <v>1</v>
      </c>
      <c r="DQ126">
        <v>1</v>
      </c>
      <c r="DU126">
        <v>1010</v>
      </c>
      <c r="DV126" t="s">
        <v>124</v>
      </c>
      <c r="DW126" t="s">
        <v>124</v>
      </c>
      <c r="DX126">
        <v>1</v>
      </c>
      <c r="EE126">
        <v>42165684</v>
      </c>
      <c r="EF126">
        <v>2</v>
      </c>
      <c r="EG126" t="s">
        <v>19</v>
      </c>
      <c r="EH126">
        <v>0</v>
      </c>
      <c r="EI126" t="s">
        <v>3</v>
      </c>
      <c r="EJ126">
        <v>1</v>
      </c>
      <c r="EK126">
        <v>24001</v>
      </c>
      <c r="EL126" t="s">
        <v>67</v>
      </c>
      <c r="EM126" t="s">
        <v>68</v>
      </c>
      <c r="EO126" t="s">
        <v>3</v>
      </c>
      <c r="EQ126">
        <v>1024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FQ126">
        <v>0</v>
      </c>
      <c r="FR126">
        <f t="shared" si="167"/>
        <v>0</v>
      </c>
      <c r="FS126">
        <v>0</v>
      </c>
      <c r="FX126">
        <v>130</v>
      </c>
      <c r="FY126">
        <v>89</v>
      </c>
      <c r="GA126" t="s">
        <v>3</v>
      </c>
      <c r="GD126">
        <v>1</v>
      </c>
      <c r="GF126">
        <v>1641279928</v>
      </c>
      <c r="GG126">
        <v>2</v>
      </c>
      <c r="GH126">
        <v>1</v>
      </c>
      <c r="GI126">
        <v>-2</v>
      </c>
      <c r="GJ126">
        <v>0</v>
      </c>
      <c r="GK126">
        <v>0</v>
      </c>
      <c r="GL126">
        <f t="shared" si="168"/>
        <v>0</v>
      </c>
      <c r="GM126">
        <f t="shared" si="169"/>
        <v>0</v>
      </c>
      <c r="GN126">
        <f t="shared" si="170"/>
        <v>0</v>
      </c>
      <c r="GO126">
        <f t="shared" si="171"/>
        <v>0</v>
      </c>
      <c r="GP126">
        <f t="shared" si="172"/>
        <v>0</v>
      </c>
      <c r="GR126">
        <v>0</v>
      </c>
      <c r="GS126">
        <v>0</v>
      </c>
      <c r="GT126">
        <v>0</v>
      </c>
      <c r="GU126" t="s">
        <v>3</v>
      </c>
      <c r="GV126">
        <f t="shared" si="173"/>
        <v>0</v>
      </c>
      <c r="GW126">
        <v>1</v>
      </c>
      <c r="GX126">
        <f t="shared" si="174"/>
        <v>0</v>
      </c>
      <c r="HA126">
        <v>0</v>
      </c>
      <c r="HB126">
        <v>0</v>
      </c>
      <c r="HC126">
        <f t="shared" si="175"/>
        <v>0</v>
      </c>
      <c r="IK126">
        <v>0</v>
      </c>
    </row>
    <row r="127" spans="1:245">
      <c r="A127">
        <v>17</v>
      </c>
      <c r="B127">
        <v>1</v>
      </c>
      <c r="E127" t="s">
        <v>3</v>
      </c>
      <c r="F127" t="s">
        <v>405</v>
      </c>
      <c r="G127" t="s">
        <v>406</v>
      </c>
      <c r="H127" t="s">
        <v>124</v>
      </c>
      <c r="I127">
        <v>1</v>
      </c>
      <c r="J127">
        <v>0</v>
      </c>
      <c r="O127">
        <f t="shared" si="140"/>
        <v>1330.96</v>
      </c>
      <c r="P127">
        <f t="shared" si="141"/>
        <v>1330.96</v>
      </c>
      <c r="Q127">
        <f t="shared" si="142"/>
        <v>0</v>
      </c>
      <c r="R127">
        <f t="shared" si="143"/>
        <v>0</v>
      </c>
      <c r="S127">
        <f t="shared" si="144"/>
        <v>0</v>
      </c>
      <c r="T127">
        <f t="shared" si="145"/>
        <v>0</v>
      </c>
      <c r="U127">
        <f t="shared" si="146"/>
        <v>0</v>
      </c>
      <c r="V127">
        <f t="shared" si="147"/>
        <v>0</v>
      </c>
      <c r="W127">
        <f t="shared" si="148"/>
        <v>0</v>
      </c>
      <c r="X127">
        <f t="shared" si="149"/>
        <v>0</v>
      </c>
      <c r="Y127">
        <f t="shared" si="150"/>
        <v>0</v>
      </c>
      <c r="AA127">
        <v>-1</v>
      </c>
      <c r="AB127">
        <f t="shared" si="151"/>
        <v>524</v>
      </c>
      <c r="AC127">
        <f t="shared" si="178"/>
        <v>524</v>
      </c>
      <c r="AD127">
        <f t="shared" si="179"/>
        <v>0</v>
      </c>
      <c r="AE127">
        <f t="shared" si="180"/>
        <v>0</v>
      </c>
      <c r="AF127">
        <f t="shared" si="181"/>
        <v>0</v>
      </c>
      <c r="AG127">
        <f t="shared" si="153"/>
        <v>0</v>
      </c>
      <c r="AH127">
        <f t="shared" si="182"/>
        <v>0</v>
      </c>
      <c r="AI127">
        <f t="shared" si="183"/>
        <v>0</v>
      </c>
      <c r="AJ127">
        <f t="shared" si="155"/>
        <v>0</v>
      </c>
      <c r="AK127">
        <v>523.73</v>
      </c>
      <c r="AL127">
        <v>523.73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1</v>
      </c>
      <c r="AW127">
        <v>1</v>
      </c>
      <c r="AZ127">
        <v>1</v>
      </c>
      <c r="BA127">
        <v>1</v>
      </c>
      <c r="BB127">
        <v>1</v>
      </c>
      <c r="BC127">
        <v>2.54</v>
      </c>
      <c r="BD127" t="s">
        <v>3</v>
      </c>
      <c r="BE127" t="s">
        <v>3</v>
      </c>
      <c r="BF127" t="s">
        <v>3</v>
      </c>
      <c r="BG127" t="s">
        <v>3</v>
      </c>
      <c r="BH127">
        <v>3</v>
      </c>
      <c r="BI127">
        <v>2</v>
      </c>
      <c r="BJ127" t="s">
        <v>407</v>
      </c>
      <c r="BM127">
        <v>500002</v>
      </c>
      <c r="BN127">
        <v>0</v>
      </c>
      <c r="BO127" t="s">
        <v>405</v>
      </c>
      <c r="BP127">
        <v>1</v>
      </c>
      <c r="BQ127">
        <v>12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</v>
      </c>
      <c r="BZ127">
        <v>0</v>
      </c>
      <c r="CA127">
        <v>0</v>
      </c>
      <c r="CE127">
        <v>0</v>
      </c>
      <c r="CF127">
        <v>0</v>
      </c>
      <c r="CG127">
        <v>0</v>
      </c>
      <c r="CM127">
        <v>0</v>
      </c>
      <c r="CN127" t="s">
        <v>3</v>
      </c>
      <c r="CO127">
        <v>0</v>
      </c>
      <c r="CP127">
        <f t="shared" si="156"/>
        <v>1330.96</v>
      </c>
      <c r="CQ127">
        <f t="shared" si="157"/>
        <v>1330.96</v>
      </c>
      <c r="CR127">
        <f t="shared" si="158"/>
        <v>0</v>
      </c>
      <c r="CS127">
        <f t="shared" si="159"/>
        <v>0</v>
      </c>
      <c r="CT127">
        <f t="shared" si="160"/>
        <v>0</v>
      </c>
      <c r="CU127">
        <f t="shared" si="161"/>
        <v>0</v>
      </c>
      <c r="CV127">
        <f t="shared" si="162"/>
        <v>0</v>
      </c>
      <c r="CW127">
        <f t="shared" si="163"/>
        <v>0</v>
      </c>
      <c r="CX127">
        <f t="shared" si="164"/>
        <v>0</v>
      </c>
      <c r="CY127">
        <f t="shared" si="165"/>
        <v>0</v>
      </c>
      <c r="CZ127">
        <f t="shared" si="166"/>
        <v>0</v>
      </c>
      <c r="DC127" t="s">
        <v>3</v>
      </c>
      <c r="DD127" t="s">
        <v>3</v>
      </c>
      <c r="DE127" t="s">
        <v>3</v>
      </c>
      <c r="DF127" t="s">
        <v>3</v>
      </c>
      <c r="DG127" t="s">
        <v>3</v>
      </c>
      <c r="DH127" t="s">
        <v>3</v>
      </c>
      <c r="DI127" t="s">
        <v>3</v>
      </c>
      <c r="DJ127" t="s">
        <v>3</v>
      </c>
      <c r="DK127" t="s">
        <v>3</v>
      </c>
      <c r="DL127" t="s">
        <v>3</v>
      </c>
      <c r="DM127" t="s">
        <v>3</v>
      </c>
      <c r="DN127">
        <v>0</v>
      </c>
      <c r="DO127">
        <v>0</v>
      </c>
      <c r="DP127">
        <v>1</v>
      </c>
      <c r="DQ127">
        <v>1</v>
      </c>
      <c r="DU127">
        <v>1010</v>
      </c>
      <c r="DV127" t="s">
        <v>124</v>
      </c>
      <c r="DW127" t="s">
        <v>124</v>
      </c>
      <c r="DX127">
        <v>1</v>
      </c>
      <c r="EE127">
        <v>42165583</v>
      </c>
      <c r="EF127">
        <v>12</v>
      </c>
      <c r="EG127" t="s">
        <v>74</v>
      </c>
      <c r="EH127">
        <v>0</v>
      </c>
      <c r="EI127" t="s">
        <v>3</v>
      </c>
      <c r="EJ127">
        <v>2</v>
      </c>
      <c r="EK127">
        <v>500002</v>
      </c>
      <c r="EL127" t="s">
        <v>75</v>
      </c>
      <c r="EM127" t="s">
        <v>76</v>
      </c>
      <c r="EO127" t="s">
        <v>3</v>
      </c>
      <c r="EQ127">
        <v>132096</v>
      </c>
      <c r="ER127">
        <v>523.73</v>
      </c>
      <c r="ES127">
        <v>523.73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FQ127">
        <v>0</v>
      </c>
      <c r="FR127">
        <f t="shared" si="167"/>
        <v>0</v>
      </c>
      <c r="FS127">
        <v>0</v>
      </c>
      <c r="FX127">
        <v>0</v>
      </c>
      <c r="FY127">
        <v>0</v>
      </c>
      <c r="GA127" t="s">
        <v>3</v>
      </c>
      <c r="GD127">
        <v>1</v>
      </c>
      <c r="GF127">
        <v>-40287571</v>
      </c>
      <c r="GG127">
        <v>2</v>
      </c>
      <c r="GH127">
        <v>1</v>
      </c>
      <c r="GI127">
        <v>2</v>
      </c>
      <c r="GJ127">
        <v>0</v>
      </c>
      <c r="GK127">
        <v>0</v>
      </c>
      <c r="GL127">
        <f t="shared" si="168"/>
        <v>0</v>
      </c>
      <c r="GM127">
        <f t="shared" si="169"/>
        <v>1330.96</v>
      </c>
      <c r="GN127">
        <f t="shared" si="170"/>
        <v>0</v>
      </c>
      <c r="GO127">
        <f t="shared" si="171"/>
        <v>1330.96</v>
      </c>
      <c r="GP127">
        <f t="shared" si="172"/>
        <v>0</v>
      </c>
      <c r="GR127">
        <v>0</v>
      </c>
      <c r="GS127">
        <v>0</v>
      </c>
      <c r="GT127">
        <v>0</v>
      </c>
      <c r="GU127" t="s">
        <v>3</v>
      </c>
      <c r="GV127">
        <f t="shared" si="173"/>
        <v>0</v>
      </c>
      <c r="GW127">
        <v>1</v>
      </c>
      <c r="GX127">
        <f t="shared" si="174"/>
        <v>0</v>
      </c>
      <c r="HA127">
        <v>0</v>
      </c>
      <c r="HB127">
        <v>0</v>
      </c>
      <c r="HC127">
        <f t="shared" si="175"/>
        <v>0</v>
      </c>
      <c r="IK127">
        <v>0</v>
      </c>
    </row>
    <row r="128" spans="1:245">
      <c r="A128">
        <v>17</v>
      </c>
      <c r="B128">
        <v>1</v>
      </c>
      <c r="C128">
        <f>ROW(SmtRes!A390)</f>
        <v>390</v>
      </c>
      <c r="D128">
        <f>ROW(EtalonRes!A399)</f>
        <v>399</v>
      </c>
      <c r="E128" t="s">
        <v>3</v>
      </c>
      <c r="F128" t="s">
        <v>117</v>
      </c>
      <c r="G128" t="s">
        <v>118</v>
      </c>
      <c r="H128" t="s">
        <v>119</v>
      </c>
      <c r="I128">
        <v>1</v>
      </c>
      <c r="J128">
        <v>0</v>
      </c>
      <c r="O128">
        <f t="shared" si="140"/>
        <v>1134.49</v>
      </c>
      <c r="P128">
        <f t="shared" si="141"/>
        <v>692.01</v>
      </c>
      <c r="Q128">
        <f t="shared" si="142"/>
        <v>89.88</v>
      </c>
      <c r="R128">
        <f t="shared" si="143"/>
        <v>0</v>
      </c>
      <c r="S128">
        <f t="shared" si="144"/>
        <v>352.6</v>
      </c>
      <c r="T128">
        <f t="shared" si="145"/>
        <v>0</v>
      </c>
      <c r="U128">
        <f t="shared" si="146"/>
        <v>1.9</v>
      </c>
      <c r="V128">
        <f t="shared" si="147"/>
        <v>0</v>
      </c>
      <c r="W128">
        <f t="shared" si="148"/>
        <v>0</v>
      </c>
      <c r="X128">
        <f t="shared" si="149"/>
        <v>458.38</v>
      </c>
      <c r="Y128">
        <f t="shared" si="150"/>
        <v>313.81</v>
      </c>
      <c r="AA128">
        <v>-1</v>
      </c>
      <c r="AB128">
        <f t="shared" si="151"/>
        <v>359</v>
      </c>
      <c r="AC128">
        <f t="shared" si="178"/>
        <v>297</v>
      </c>
      <c r="AD128">
        <f t="shared" si="179"/>
        <v>42</v>
      </c>
      <c r="AE128">
        <f t="shared" si="180"/>
        <v>0</v>
      </c>
      <c r="AF128">
        <f t="shared" si="181"/>
        <v>20</v>
      </c>
      <c r="AG128">
        <f t="shared" si="153"/>
        <v>0</v>
      </c>
      <c r="AH128">
        <f t="shared" si="182"/>
        <v>1.9</v>
      </c>
      <c r="AI128">
        <f t="shared" si="183"/>
        <v>0</v>
      </c>
      <c r="AJ128">
        <f t="shared" si="155"/>
        <v>0</v>
      </c>
      <c r="AK128">
        <v>358.64</v>
      </c>
      <c r="AL128">
        <v>296.83999999999997</v>
      </c>
      <c r="AM128">
        <v>42.12</v>
      </c>
      <c r="AN128">
        <v>0</v>
      </c>
      <c r="AO128">
        <v>19.68</v>
      </c>
      <c r="AP128">
        <v>0</v>
      </c>
      <c r="AQ128">
        <v>1.9</v>
      </c>
      <c r="AR128">
        <v>0</v>
      </c>
      <c r="AS128">
        <v>0</v>
      </c>
      <c r="AT128">
        <v>130</v>
      </c>
      <c r="AU128">
        <v>89</v>
      </c>
      <c r="AV128">
        <v>1</v>
      </c>
      <c r="AW128">
        <v>1</v>
      </c>
      <c r="AZ128">
        <v>1</v>
      </c>
      <c r="BA128">
        <v>17.63</v>
      </c>
      <c r="BB128">
        <v>2.14</v>
      </c>
      <c r="BC128">
        <v>2.33</v>
      </c>
      <c r="BD128" t="s">
        <v>3</v>
      </c>
      <c r="BE128" t="s">
        <v>3</v>
      </c>
      <c r="BF128" t="s">
        <v>3</v>
      </c>
      <c r="BG128" t="s">
        <v>3</v>
      </c>
      <c r="BH128">
        <v>0</v>
      </c>
      <c r="BI128">
        <v>1</v>
      </c>
      <c r="BJ128" t="s">
        <v>120</v>
      </c>
      <c r="BM128">
        <v>24001</v>
      </c>
      <c r="BN128">
        <v>0</v>
      </c>
      <c r="BO128" t="s">
        <v>117</v>
      </c>
      <c r="BP128">
        <v>1</v>
      </c>
      <c r="BQ128">
        <v>2</v>
      </c>
      <c r="BR128">
        <v>0</v>
      </c>
      <c r="BS128">
        <v>17.63</v>
      </c>
      <c r="BT128">
        <v>1</v>
      </c>
      <c r="BU128">
        <v>1</v>
      </c>
      <c r="BV128">
        <v>1</v>
      </c>
      <c r="BW128">
        <v>1</v>
      </c>
      <c r="BX128">
        <v>1</v>
      </c>
      <c r="BY128" t="s">
        <v>3</v>
      </c>
      <c r="BZ128">
        <v>130</v>
      </c>
      <c r="CA128">
        <v>89</v>
      </c>
      <c r="CE128">
        <v>0</v>
      </c>
      <c r="CF128">
        <v>0</v>
      </c>
      <c r="CG128">
        <v>0</v>
      </c>
      <c r="CM128">
        <v>0</v>
      </c>
      <c r="CN128" t="s">
        <v>3</v>
      </c>
      <c r="CO128">
        <v>0</v>
      </c>
      <c r="CP128">
        <f t="shared" si="156"/>
        <v>1134.49</v>
      </c>
      <c r="CQ128">
        <f t="shared" si="157"/>
        <v>692.01</v>
      </c>
      <c r="CR128">
        <f t="shared" si="158"/>
        <v>89.88000000000001</v>
      </c>
      <c r="CS128">
        <f t="shared" si="159"/>
        <v>0</v>
      </c>
      <c r="CT128">
        <f t="shared" si="160"/>
        <v>352.59999999999997</v>
      </c>
      <c r="CU128">
        <f t="shared" si="161"/>
        <v>0</v>
      </c>
      <c r="CV128">
        <f t="shared" si="162"/>
        <v>1.9</v>
      </c>
      <c r="CW128">
        <f t="shared" si="163"/>
        <v>0</v>
      </c>
      <c r="CX128">
        <f t="shared" si="164"/>
        <v>0</v>
      </c>
      <c r="CY128">
        <f t="shared" si="165"/>
        <v>458.38</v>
      </c>
      <c r="CZ128">
        <f t="shared" si="166"/>
        <v>313.81400000000002</v>
      </c>
      <c r="DC128" t="s">
        <v>3</v>
      </c>
      <c r="DD128" t="s">
        <v>3</v>
      </c>
      <c r="DE128" t="s">
        <v>3</v>
      </c>
      <c r="DF128" t="s">
        <v>3</v>
      </c>
      <c r="DG128" t="s">
        <v>3</v>
      </c>
      <c r="DH128" t="s">
        <v>3</v>
      </c>
      <c r="DI128" t="s">
        <v>3</v>
      </c>
      <c r="DJ128" t="s">
        <v>3</v>
      </c>
      <c r="DK128" t="s">
        <v>3</v>
      </c>
      <c r="DL128" t="s">
        <v>3</v>
      </c>
      <c r="DM128" t="s">
        <v>3</v>
      </c>
      <c r="DN128">
        <v>0</v>
      </c>
      <c r="DO128">
        <v>0</v>
      </c>
      <c r="DP128">
        <v>1</v>
      </c>
      <c r="DQ128">
        <v>1</v>
      </c>
      <c r="DU128">
        <v>1013</v>
      </c>
      <c r="DV128" t="s">
        <v>119</v>
      </c>
      <c r="DW128" t="s">
        <v>119</v>
      </c>
      <c r="DX128">
        <v>1</v>
      </c>
      <c r="EE128">
        <v>42165684</v>
      </c>
      <c r="EF128">
        <v>2</v>
      </c>
      <c r="EG128" t="s">
        <v>19</v>
      </c>
      <c r="EH128">
        <v>0</v>
      </c>
      <c r="EI128" t="s">
        <v>3</v>
      </c>
      <c r="EJ128">
        <v>1</v>
      </c>
      <c r="EK128">
        <v>24001</v>
      </c>
      <c r="EL128" t="s">
        <v>67</v>
      </c>
      <c r="EM128" t="s">
        <v>68</v>
      </c>
      <c r="EO128" t="s">
        <v>3</v>
      </c>
      <c r="EQ128">
        <v>132096</v>
      </c>
      <c r="ER128">
        <v>358.64</v>
      </c>
      <c r="ES128">
        <v>296.83999999999997</v>
      </c>
      <c r="ET128">
        <v>42.12</v>
      </c>
      <c r="EU128">
        <v>0</v>
      </c>
      <c r="EV128">
        <v>19.68</v>
      </c>
      <c r="EW128">
        <v>1.9</v>
      </c>
      <c r="EX128">
        <v>0</v>
      </c>
      <c r="EY128">
        <v>0</v>
      </c>
      <c r="FQ128">
        <v>0</v>
      </c>
      <c r="FR128">
        <f t="shared" si="167"/>
        <v>0</v>
      </c>
      <c r="FS128">
        <v>0</v>
      </c>
      <c r="FX128">
        <v>130</v>
      </c>
      <c r="FY128">
        <v>89</v>
      </c>
      <c r="GA128" t="s">
        <v>3</v>
      </c>
      <c r="GD128">
        <v>1</v>
      </c>
      <c r="GF128">
        <v>-1982224210</v>
      </c>
      <c r="GG128">
        <v>2</v>
      </c>
      <c r="GH128">
        <v>1</v>
      </c>
      <c r="GI128">
        <v>2</v>
      </c>
      <c r="GJ128">
        <v>0</v>
      </c>
      <c r="GK128">
        <v>0</v>
      </c>
      <c r="GL128">
        <f t="shared" si="168"/>
        <v>0</v>
      </c>
      <c r="GM128">
        <f t="shared" si="169"/>
        <v>1906.68</v>
      </c>
      <c r="GN128">
        <f t="shared" si="170"/>
        <v>1906.68</v>
      </c>
      <c r="GO128">
        <f t="shared" si="171"/>
        <v>0</v>
      </c>
      <c r="GP128">
        <f t="shared" si="172"/>
        <v>0</v>
      </c>
      <c r="GR128">
        <v>0</v>
      </c>
      <c r="GS128">
        <v>3</v>
      </c>
      <c r="GT128">
        <v>0</v>
      </c>
      <c r="GU128" t="s">
        <v>3</v>
      </c>
      <c r="GV128">
        <f t="shared" si="173"/>
        <v>0</v>
      </c>
      <c r="GW128">
        <v>1</v>
      </c>
      <c r="GX128">
        <f t="shared" si="174"/>
        <v>0</v>
      </c>
      <c r="HA128">
        <v>0</v>
      </c>
      <c r="HB128">
        <v>0</v>
      </c>
      <c r="HC128">
        <f t="shared" si="175"/>
        <v>0</v>
      </c>
      <c r="IK128">
        <v>0</v>
      </c>
    </row>
    <row r="129" spans="1:245">
      <c r="A129">
        <v>18</v>
      </c>
      <c r="B129">
        <v>1</v>
      </c>
      <c r="C129">
        <v>390</v>
      </c>
      <c r="E129" t="s">
        <v>3</v>
      </c>
      <c r="F129" t="s">
        <v>122</v>
      </c>
      <c r="G129" t="s">
        <v>123</v>
      </c>
      <c r="H129" t="s">
        <v>124</v>
      </c>
      <c r="I129">
        <f>I128*J129</f>
        <v>1</v>
      </c>
      <c r="J129">
        <v>1</v>
      </c>
      <c r="O129">
        <f t="shared" si="140"/>
        <v>0</v>
      </c>
      <c r="P129">
        <f t="shared" si="141"/>
        <v>0</v>
      </c>
      <c r="Q129">
        <f t="shared" si="142"/>
        <v>0</v>
      </c>
      <c r="R129">
        <f t="shared" si="143"/>
        <v>0</v>
      </c>
      <c r="S129">
        <f t="shared" si="144"/>
        <v>0</v>
      </c>
      <c r="T129">
        <f t="shared" si="145"/>
        <v>0</v>
      </c>
      <c r="U129">
        <f t="shared" si="146"/>
        <v>0</v>
      </c>
      <c r="V129">
        <f t="shared" si="147"/>
        <v>0</v>
      </c>
      <c r="W129">
        <f t="shared" si="148"/>
        <v>0</v>
      </c>
      <c r="X129">
        <f t="shared" si="149"/>
        <v>0</v>
      </c>
      <c r="Y129">
        <f t="shared" si="150"/>
        <v>0</v>
      </c>
      <c r="AA129">
        <v>-1</v>
      </c>
      <c r="AB129">
        <f t="shared" si="151"/>
        <v>0</v>
      </c>
      <c r="AC129">
        <f t="shared" si="178"/>
        <v>0</v>
      </c>
      <c r="AD129">
        <f t="shared" si="179"/>
        <v>0</v>
      </c>
      <c r="AE129">
        <f t="shared" si="180"/>
        <v>0</v>
      </c>
      <c r="AF129">
        <f t="shared" si="181"/>
        <v>0</v>
      </c>
      <c r="AG129">
        <f t="shared" si="153"/>
        <v>0</v>
      </c>
      <c r="AH129">
        <f t="shared" si="182"/>
        <v>0</v>
      </c>
      <c r="AI129">
        <f t="shared" si="183"/>
        <v>0</v>
      </c>
      <c r="AJ129">
        <f t="shared" si="155"/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130</v>
      </c>
      <c r="AU129">
        <v>89</v>
      </c>
      <c r="AV129">
        <v>1</v>
      </c>
      <c r="AW129">
        <v>1</v>
      </c>
      <c r="AZ129">
        <v>1</v>
      </c>
      <c r="BA129">
        <v>1</v>
      </c>
      <c r="BB129">
        <v>1</v>
      </c>
      <c r="BC129">
        <v>1</v>
      </c>
      <c r="BD129" t="s">
        <v>3</v>
      </c>
      <c r="BE129" t="s">
        <v>3</v>
      </c>
      <c r="BF129" t="s">
        <v>3</v>
      </c>
      <c r="BG129" t="s">
        <v>3</v>
      </c>
      <c r="BH129">
        <v>3</v>
      </c>
      <c r="BI129">
        <v>1</v>
      </c>
      <c r="BJ129" t="s">
        <v>125</v>
      </c>
      <c r="BM129">
        <v>24001</v>
      </c>
      <c r="BN129">
        <v>0</v>
      </c>
      <c r="BO129" t="s">
        <v>3</v>
      </c>
      <c r="BP129">
        <v>0</v>
      </c>
      <c r="BQ129">
        <v>2</v>
      </c>
      <c r="BR129">
        <v>0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130</v>
      </c>
      <c r="CA129">
        <v>89</v>
      </c>
      <c r="CE129">
        <v>0</v>
      </c>
      <c r="CF129">
        <v>0</v>
      </c>
      <c r="CG129">
        <v>0</v>
      </c>
      <c r="CM129">
        <v>0</v>
      </c>
      <c r="CN129" t="s">
        <v>3</v>
      </c>
      <c r="CO129">
        <v>0</v>
      </c>
      <c r="CP129">
        <f t="shared" si="156"/>
        <v>0</v>
      </c>
      <c r="CQ129">
        <f t="shared" si="157"/>
        <v>0</v>
      </c>
      <c r="CR129">
        <f t="shared" si="158"/>
        <v>0</v>
      </c>
      <c r="CS129">
        <f t="shared" si="159"/>
        <v>0</v>
      </c>
      <c r="CT129">
        <f t="shared" si="160"/>
        <v>0</v>
      </c>
      <c r="CU129">
        <f t="shared" si="161"/>
        <v>0</v>
      </c>
      <c r="CV129">
        <f t="shared" si="162"/>
        <v>0</v>
      </c>
      <c r="CW129">
        <f t="shared" si="163"/>
        <v>0</v>
      </c>
      <c r="CX129">
        <f t="shared" si="164"/>
        <v>0</v>
      </c>
      <c r="CY129">
        <f t="shared" si="165"/>
        <v>0</v>
      </c>
      <c r="CZ129">
        <f t="shared" si="166"/>
        <v>0</v>
      </c>
      <c r="DC129" t="s">
        <v>3</v>
      </c>
      <c r="DD129" t="s">
        <v>3</v>
      </c>
      <c r="DE129" t="s">
        <v>3</v>
      </c>
      <c r="DF129" t="s">
        <v>3</v>
      </c>
      <c r="DG129" t="s">
        <v>3</v>
      </c>
      <c r="DH129" t="s">
        <v>3</v>
      </c>
      <c r="DI129" t="s">
        <v>3</v>
      </c>
      <c r="DJ129" t="s">
        <v>3</v>
      </c>
      <c r="DK129" t="s">
        <v>3</v>
      </c>
      <c r="DL129" t="s">
        <v>3</v>
      </c>
      <c r="DM129" t="s">
        <v>3</v>
      </c>
      <c r="DN129">
        <v>0</v>
      </c>
      <c r="DO129">
        <v>0</v>
      </c>
      <c r="DP129">
        <v>1</v>
      </c>
      <c r="DQ129">
        <v>1</v>
      </c>
      <c r="DU129">
        <v>1010</v>
      </c>
      <c r="DV129" t="s">
        <v>124</v>
      </c>
      <c r="DW129" t="s">
        <v>124</v>
      </c>
      <c r="DX129">
        <v>1</v>
      </c>
      <c r="EE129">
        <v>42165684</v>
      </c>
      <c r="EF129">
        <v>2</v>
      </c>
      <c r="EG129" t="s">
        <v>19</v>
      </c>
      <c r="EH129">
        <v>0</v>
      </c>
      <c r="EI129" t="s">
        <v>3</v>
      </c>
      <c r="EJ129">
        <v>1</v>
      </c>
      <c r="EK129">
        <v>24001</v>
      </c>
      <c r="EL129" t="s">
        <v>67</v>
      </c>
      <c r="EM129" t="s">
        <v>68</v>
      </c>
      <c r="EO129" t="s">
        <v>3</v>
      </c>
      <c r="EQ129">
        <v>1024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FQ129">
        <v>0</v>
      </c>
      <c r="FR129">
        <f t="shared" si="167"/>
        <v>0</v>
      </c>
      <c r="FS129">
        <v>0</v>
      </c>
      <c r="FX129">
        <v>130</v>
      </c>
      <c r="FY129">
        <v>89</v>
      </c>
      <c r="GA129" t="s">
        <v>3</v>
      </c>
      <c r="GD129">
        <v>1</v>
      </c>
      <c r="GF129">
        <v>1641279928</v>
      </c>
      <c r="GG129">
        <v>2</v>
      </c>
      <c r="GH129">
        <v>1</v>
      </c>
      <c r="GI129">
        <v>-2</v>
      </c>
      <c r="GJ129">
        <v>0</v>
      </c>
      <c r="GK129">
        <v>0</v>
      </c>
      <c r="GL129">
        <f t="shared" si="168"/>
        <v>0</v>
      </c>
      <c r="GM129">
        <f t="shared" si="169"/>
        <v>0</v>
      </c>
      <c r="GN129">
        <f t="shared" si="170"/>
        <v>0</v>
      </c>
      <c r="GO129">
        <f t="shared" si="171"/>
        <v>0</v>
      </c>
      <c r="GP129">
        <f t="shared" si="172"/>
        <v>0</v>
      </c>
      <c r="GR129">
        <v>0</v>
      </c>
      <c r="GS129">
        <v>0</v>
      </c>
      <c r="GT129">
        <v>0</v>
      </c>
      <c r="GU129" t="s">
        <v>3</v>
      </c>
      <c r="GV129">
        <f t="shared" si="173"/>
        <v>0</v>
      </c>
      <c r="GW129">
        <v>1</v>
      </c>
      <c r="GX129">
        <f t="shared" si="174"/>
        <v>0</v>
      </c>
      <c r="HA129">
        <v>0</v>
      </c>
      <c r="HB129">
        <v>0</v>
      </c>
      <c r="HC129">
        <f t="shared" si="175"/>
        <v>0</v>
      </c>
      <c r="IK129">
        <v>0</v>
      </c>
    </row>
    <row r="130" spans="1:245">
      <c r="A130">
        <v>17</v>
      </c>
      <c r="B130">
        <v>1</v>
      </c>
      <c r="E130" t="s">
        <v>3</v>
      </c>
      <c r="F130" t="s">
        <v>127</v>
      </c>
      <c r="G130" t="s">
        <v>128</v>
      </c>
      <c r="H130" t="s">
        <v>124</v>
      </c>
      <c r="I130">
        <v>1</v>
      </c>
      <c r="J130">
        <v>0</v>
      </c>
      <c r="O130">
        <f t="shared" si="140"/>
        <v>235.32</v>
      </c>
      <c r="P130">
        <f t="shared" si="141"/>
        <v>235.32</v>
      </c>
      <c r="Q130">
        <f t="shared" si="142"/>
        <v>0</v>
      </c>
      <c r="R130">
        <f t="shared" si="143"/>
        <v>0</v>
      </c>
      <c r="S130">
        <f t="shared" si="144"/>
        <v>0</v>
      </c>
      <c r="T130">
        <f t="shared" si="145"/>
        <v>0</v>
      </c>
      <c r="U130">
        <f t="shared" si="146"/>
        <v>0</v>
      </c>
      <c r="V130">
        <f t="shared" si="147"/>
        <v>0</v>
      </c>
      <c r="W130">
        <f t="shared" si="148"/>
        <v>0</v>
      </c>
      <c r="X130">
        <f t="shared" si="149"/>
        <v>0</v>
      </c>
      <c r="Y130">
        <f t="shared" si="150"/>
        <v>0</v>
      </c>
      <c r="AA130">
        <v>-1</v>
      </c>
      <c r="AB130">
        <f t="shared" si="151"/>
        <v>106</v>
      </c>
      <c r="AC130">
        <f t="shared" si="178"/>
        <v>106</v>
      </c>
      <c r="AD130">
        <f t="shared" si="179"/>
        <v>0</v>
      </c>
      <c r="AE130">
        <f t="shared" si="180"/>
        <v>0</v>
      </c>
      <c r="AF130">
        <f t="shared" si="181"/>
        <v>0</v>
      </c>
      <c r="AG130">
        <f t="shared" si="153"/>
        <v>0</v>
      </c>
      <c r="AH130">
        <f t="shared" si="182"/>
        <v>0</v>
      </c>
      <c r="AI130">
        <f t="shared" si="183"/>
        <v>0</v>
      </c>
      <c r="AJ130">
        <f t="shared" si="155"/>
        <v>0</v>
      </c>
      <c r="AK130">
        <v>105.96</v>
      </c>
      <c r="AL130">
        <v>105.96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1</v>
      </c>
      <c r="AW130">
        <v>1</v>
      </c>
      <c r="AZ130">
        <v>1</v>
      </c>
      <c r="BA130">
        <v>1</v>
      </c>
      <c r="BB130">
        <v>1</v>
      </c>
      <c r="BC130">
        <v>2.2200000000000002</v>
      </c>
      <c r="BD130" t="s">
        <v>3</v>
      </c>
      <c r="BE130" t="s">
        <v>3</v>
      </c>
      <c r="BF130" t="s">
        <v>3</v>
      </c>
      <c r="BG130" t="s">
        <v>3</v>
      </c>
      <c r="BH130">
        <v>3</v>
      </c>
      <c r="BI130">
        <v>2</v>
      </c>
      <c r="BJ130" t="s">
        <v>129</v>
      </c>
      <c r="BM130">
        <v>500002</v>
      </c>
      <c r="BN130">
        <v>0</v>
      </c>
      <c r="BO130" t="s">
        <v>127</v>
      </c>
      <c r="BP130">
        <v>1</v>
      </c>
      <c r="BQ130">
        <v>12</v>
      </c>
      <c r="BR130">
        <v>0</v>
      </c>
      <c r="BS130">
        <v>1</v>
      </c>
      <c r="BT130">
        <v>1</v>
      </c>
      <c r="BU130">
        <v>1</v>
      </c>
      <c r="BV130">
        <v>1</v>
      </c>
      <c r="BW130">
        <v>1</v>
      </c>
      <c r="BX130">
        <v>1</v>
      </c>
      <c r="BY130" t="s">
        <v>3</v>
      </c>
      <c r="BZ130">
        <v>0</v>
      </c>
      <c r="CA130">
        <v>0</v>
      </c>
      <c r="CE130">
        <v>0</v>
      </c>
      <c r="CF130">
        <v>0</v>
      </c>
      <c r="CG130">
        <v>0</v>
      </c>
      <c r="CM130">
        <v>0</v>
      </c>
      <c r="CN130" t="s">
        <v>3</v>
      </c>
      <c r="CO130">
        <v>0</v>
      </c>
      <c r="CP130">
        <f t="shared" si="156"/>
        <v>235.32</v>
      </c>
      <c r="CQ130">
        <f t="shared" si="157"/>
        <v>235.32000000000002</v>
      </c>
      <c r="CR130">
        <f t="shared" si="158"/>
        <v>0</v>
      </c>
      <c r="CS130">
        <f t="shared" si="159"/>
        <v>0</v>
      </c>
      <c r="CT130">
        <f t="shared" si="160"/>
        <v>0</v>
      </c>
      <c r="CU130">
        <f t="shared" si="161"/>
        <v>0</v>
      </c>
      <c r="CV130">
        <f t="shared" si="162"/>
        <v>0</v>
      </c>
      <c r="CW130">
        <f t="shared" si="163"/>
        <v>0</v>
      </c>
      <c r="CX130">
        <f t="shared" si="164"/>
        <v>0</v>
      </c>
      <c r="CY130">
        <f t="shared" si="165"/>
        <v>0</v>
      </c>
      <c r="CZ130">
        <f t="shared" si="166"/>
        <v>0</v>
      </c>
      <c r="DC130" t="s">
        <v>3</v>
      </c>
      <c r="DD130" t="s">
        <v>3</v>
      </c>
      <c r="DE130" t="s">
        <v>3</v>
      </c>
      <c r="DF130" t="s">
        <v>3</v>
      </c>
      <c r="DG130" t="s">
        <v>3</v>
      </c>
      <c r="DH130" t="s">
        <v>3</v>
      </c>
      <c r="DI130" t="s">
        <v>3</v>
      </c>
      <c r="DJ130" t="s">
        <v>3</v>
      </c>
      <c r="DK130" t="s">
        <v>3</v>
      </c>
      <c r="DL130" t="s">
        <v>3</v>
      </c>
      <c r="DM130" t="s">
        <v>3</v>
      </c>
      <c r="DN130">
        <v>0</v>
      </c>
      <c r="DO130">
        <v>0</v>
      </c>
      <c r="DP130">
        <v>1</v>
      </c>
      <c r="DQ130">
        <v>1</v>
      </c>
      <c r="DU130">
        <v>1010</v>
      </c>
      <c r="DV130" t="s">
        <v>124</v>
      </c>
      <c r="DW130" t="s">
        <v>124</v>
      </c>
      <c r="DX130">
        <v>1</v>
      </c>
      <c r="EE130">
        <v>42165583</v>
      </c>
      <c r="EF130">
        <v>12</v>
      </c>
      <c r="EG130" t="s">
        <v>74</v>
      </c>
      <c r="EH130">
        <v>0</v>
      </c>
      <c r="EI130" t="s">
        <v>3</v>
      </c>
      <c r="EJ130">
        <v>2</v>
      </c>
      <c r="EK130">
        <v>500002</v>
      </c>
      <c r="EL130" t="s">
        <v>75</v>
      </c>
      <c r="EM130" t="s">
        <v>76</v>
      </c>
      <c r="EO130" t="s">
        <v>3</v>
      </c>
      <c r="EQ130">
        <v>132096</v>
      </c>
      <c r="ER130">
        <v>105.96</v>
      </c>
      <c r="ES130">
        <v>105.96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FQ130">
        <v>0</v>
      </c>
      <c r="FR130">
        <f t="shared" si="167"/>
        <v>0</v>
      </c>
      <c r="FS130">
        <v>0</v>
      </c>
      <c r="FX130">
        <v>0</v>
      </c>
      <c r="FY130">
        <v>0</v>
      </c>
      <c r="GA130" t="s">
        <v>3</v>
      </c>
      <c r="GD130">
        <v>1</v>
      </c>
      <c r="GF130">
        <v>1712953247</v>
      </c>
      <c r="GG130">
        <v>2</v>
      </c>
      <c r="GH130">
        <v>1</v>
      </c>
      <c r="GI130">
        <v>2</v>
      </c>
      <c r="GJ130">
        <v>0</v>
      </c>
      <c r="GK130">
        <v>0</v>
      </c>
      <c r="GL130">
        <f t="shared" si="168"/>
        <v>0</v>
      </c>
      <c r="GM130">
        <f t="shared" si="169"/>
        <v>235.32</v>
      </c>
      <c r="GN130">
        <f t="shared" si="170"/>
        <v>0</v>
      </c>
      <c r="GO130">
        <f t="shared" si="171"/>
        <v>235.32</v>
      </c>
      <c r="GP130">
        <f t="shared" si="172"/>
        <v>0</v>
      </c>
      <c r="GR130">
        <v>0</v>
      </c>
      <c r="GS130">
        <v>3</v>
      </c>
      <c r="GT130">
        <v>0</v>
      </c>
      <c r="GU130" t="s">
        <v>3</v>
      </c>
      <c r="GV130">
        <f t="shared" si="173"/>
        <v>0</v>
      </c>
      <c r="GW130">
        <v>1</v>
      </c>
      <c r="GX130">
        <f t="shared" si="174"/>
        <v>0</v>
      </c>
      <c r="HA130">
        <v>0</v>
      </c>
      <c r="HB130">
        <v>0</v>
      </c>
      <c r="HC130">
        <f t="shared" si="175"/>
        <v>0</v>
      </c>
      <c r="IK130">
        <v>0</v>
      </c>
    </row>
    <row r="131" spans="1:245">
      <c r="A131">
        <v>17</v>
      </c>
      <c r="B131">
        <v>1</v>
      </c>
      <c r="C131">
        <f>ROW(SmtRes!A397)</f>
        <v>397</v>
      </c>
      <c r="D131">
        <f>ROW(EtalonRes!A406)</f>
        <v>406</v>
      </c>
      <c r="E131" t="s">
        <v>408</v>
      </c>
      <c r="F131" t="s">
        <v>137</v>
      </c>
      <c r="G131" t="s">
        <v>138</v>
      </c>
      <c r="H131" t="s">
        <v>119</v>
      </c>
      <c r="I131">
        <v>1</v>
      </c>
      <c r="J131">
        <v>0</v>
      </c>
      <c r="O131">
        <f t="shared" si="140"/>
        <v>570.54</v>
      </c>
      <c r="P131">
        <f t="shared" si="141"/>
        <v>313.2</v>
      </c>
      <c r="Q131">
        <f t="shared" si="142"/>
        <v>45.78</v>
      </c>
      <c r="R131">
        <f t="shared" si="143"/>
        <v>0</v>
      </c>
      <c r="S131">
        <f t="shared" si="144"/>
        <v>211.56</v>
      </c>
      <c r="T131">
        <f t="shared" si="145"/>
        <v>0</v>
      </c>
      <c r="U131">
        <f t="shared" si="146"/>
        <v>1.18</v>
      </c>
      <c r="V131">
        <f t="shared" si="147"/>
        <v>0</v>
      </c>
      <c r="W131">
        <f t="shared" si="148"/>
        <v>0</v>
      </c>
      <c r="X131">
        <f t="shared" si="149"/>
        <v>275.02999999999997</v>
      </c>
      <c r="Y131">
        <f t="shared" si="150"/>
        <v>188.29</v>
      </c>
      <c r="AA131">
        <v>43686536</v>
      </c>
      <c r="AB131">
        <f t="shared" si="151"/>
        <v>178</v>
      </c>
      <c r="AC131">
        <f t="shared" si="178"/>
        <v>145</v>
      </c>
      <c r="AD131">
        <f t="shared" si="179"/>
        <v>21</v>
      </c>
      <c r="AE131">
        <f t="shared" si="180"/>
        <v>0</v>
      </c>
      <c r="AF131">
        <f t="shared" si="181"/>
        <v>12</v>
      </c>
      <c r="AG131">
        <f t="shared" si="153"/>
        <v>0</v>
      </c>
      <c r="AH131">
        <f t="shared" si="182"/>
        <v>1.18</v>
      </c>
      <c r="AI131">
        <f t="shared" si="183"/>
        <v>0</v>
      </c>
      <c r="AJ131">
        <f t="shared" si="155"/>
        <v>0</v>
      </c>
      <c r="AK131">
        <v>177.92</v>
      </c>
      <c r="AL131">
        <v>144.6</v>
      </c>
      <c r="AM131">
        <v>21.1</v>
      </c>
      <c r="AN131">
        <v>0</v>
      </c>
      <c r="AO131">
        <v>12.22</v>
      </c>
      <c r="AP131">
        <v>0</v>
      </c>
      <c r="AQ131">
        <v>1.18</v>
      </c>
      <c r="AR131">
        <v>0</v>
      </c>
      <c r="AS131">
        <v>0</v>
      </c>
      <c r="AT131">
        <v>130</v>
      </c>
      <c r="AU131">
        <v>89</v>
      </c>
      <c r="AV131">
        <v>1</v>
      </c>
      <c r="AW131">
        <v>1</v>
      </c>
      <c r="AZ131">
        <v>1</v>
      </c>
      <c r="BA131">
        <v>17.63</v>
      </c>
      <c r="BB131">
        <v>2.1800000000000002</v>
      </c>
      <c r="BC131">
        <v>2.16</v>
      </c>
      <c r="BD131" t="s">
        <v>3</v>
      </c>
      <c r="BE131" t="s">
        <v>3</v>
      </c>
      <c r="BF131" t="s">
        <v>3</v>
      </c>
      <c r="BG131" t="s">
        <v>3</v>
      </c>
      <c r="BH131">
        <v>0</v>
      </c>
      <c r="BI131">
        <v>1</v>
      </c>
      <c r="BJ131" t="s">
        <v>139</v>
      </c>
      <c r="BM131">
        <v>24001</v>
      </c>
      <c r="BN131">
        <v>0</v>
      </c>
      <c r="BO131" t="s">
        <v>137</v>
      </c>
      <c r="BP131">
        <v>1</v>
      </c>
      <c r="BQ131">
        <v>2</v>
      </c>
      <c r="BR131">
        <v>0</v>
      </c>
      <c r="BS131">
        <v>17.63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</v>
      </c>
      <c r="BZ131">
        <v>130</v>
      </c>
      <c r="CA131">
        <v>89</v>
      </c>
      <c r="CE131">
        <v>0</v>
      </c>
      <c r="CF131">
        <v>0</v>
      </c>
      <c r="CG131">
        <v>0</v>
      </c>
      <c r="CM131">
        <v>0</v>
      </c>
      <c r="CN131" t="s">
        <v>3</v>
      </c>
      <c r="CO131">
        <v>0</v>
      </c>
      <c r="CP131">
        <f t="shared" si="156"/>
        <v>570.54</v>
      </c>
      <c r="CQ131">
        <f t="shared" si="157"/>
        <v>313.20000000000005</v>
      </c>
      <c r="CR131">
        <f t="shared" si="158"/>
        <v>45.78</v>
      </c>
      <c r="CS131">
        <f t="shared" si="159"/>
        <v>0</v>
      </c>
      <c r="CT131">
        <f t="shared" si="160"/>
        <v>211.56</v>
      </c>
      <c r="CU131">
        <f t="shared" si="161"/>
        <v>0</v>
      </c>
      <c r="CV131">
        <f t="shared" si="162"/>
        <v>1.18</v>
      </c>
      <c r="CW131">
        <f t="shared" si="163"/>
        <v>0</v>
      </c>
      <c r="CX131">
        <f t="shared" si="164"/>
        <v>0</v>
      </c>
      <c r="CY131">
        <f t="shared" si="165"/>
        <v>275.02800000000002</v>
      </c>
      <c r="CZ131">
        <f t="shared" si="166"/>
        <v>188.2884</v>
      </c>
      <c r="DC131" t="s">
        <v>3</v>
      </c>
      <c r="DD131" t="s">
        <v>3</v>
      </c>
      <c r="DE131" t="s">
        <v>3</v>
      </c>
      <c r="DF131" t="s">
        <v>3</v>
      </c>
      <c r="DG131" t="s">
        <v>3</v>
      </c>
      <c r="DH131" t="s">
        <v>3</v>
      </c>
      <c r="DI131" t="s">
        <v>3</v>
      </c>
      <c r="DJ131" t="s">
        <v>3</v>
      </c>
      <c r="DK131" t="s">
        <v>3</v>
      </c>
      <c r="DL131" t="s">
        <v>3</v>
      </c>
      <c r="DM131" t="s">
        <v>3</v>
      </c>
      <c r="DN131">
        <v>0</v>
      </c>
      <c r="DO131">
        <v>0</v>
      </c>
      <c r="DP131">
        <v>1</v>
      </c>
      <c r="DQ131">
        <v>1</v>
      </c>
      <c r="DU131">
        <v>1013</v>
      </c>
      <c r="DV131" t="s">
        <v>119</v>
      </c>
      <c r="DW131" t="s">
        <v>119</v>
      </c>
      <c r="DX131">
        <v>1</v>
      </c>
      <c r="EE131">
        <v>42165684</v>
      </c>
      <c r="EF131">
        <v>2</v>
      </c>
      <c r="EG131" t="s">
        <v>19</v>
      </c>
      <c r="EH131">
        <v>0</v>
      </c>
      <c r="EI131" t="s">
        <v>3</v>
      </c>
      <c r="EJ131">
        <v>1</v>
      </c>
      <c r="EK131">
        <v>24001</v>
      </c>
      <c r="EL131" t="s">
        <v>67</v>
      </c>
      <c r="EM131" t="s">
        <v>68</v>
      </c>
      <c r="EO131" t="s">
        <v>3</v>
      </c>
      <c r="EQ131">
        <v>131072</v>
      </c>
      <c r="ER131">
        <v>177.92</v>
      </c>
      <c r="ES131">
        <v>144.6</v>
      </c>
      <c r="ET131">
        <v>21.1</v>
      </c>
      <c r="EU131">
        <v>0</v>
      </c>
      <c r="EV131">
        <v>12.22</v>
      </c>
      <c r="EW131">
        <v>1.18</v>
      </c>
      <c r="EX131">
        <v>0</v>
      </c>
      <c r="EY131">
        <v>0</v>
      </c>
      <c r="FQ131">
        <v>0</v>
      </c>
      <c r="FR131">
        <f t="shared" si="167"/>
        <v>0</v>
      </c>
      <c r="FS131">
        <v>0</v>
      </c>
      <c r="FX131">
        <v>130</v>
      </c>
      <c r="FY131">
        <v>89</v>
      </c>
      <c r="GA131" t="s">
        <v>3</v>
      </c>
      <c r="GD131">
        <v>1</v>
      </c>
      <c r="GF131">
        <v>42004258</v>
      </c>
      <c r="GG131">
        <v>2</v>
      </c>
      <c r="GH131">
        <v>1</v>
      </c>
      <c r="GI131">
        <v>2</v>
      </c>
      <c r="GJ131">
        <v>0</v>
      </c>
      <c r="GK131">
        <v>0</v>
      </c>
      <c r="GL131">
        <f t="shared" si="168"/>
        <v>0</v>
      </c>
      <c r="GM131">
        <f t="shared" si="169"/>
        <v>1033.8599999999999</v>
      </c>
      <c r="GN131">
        <f t="shared" si="170"/>
        <v>1033.8599999999999</v>
      </c>
      <c r="GO131">
        <f t="shared" si="171"/>
        <v>0</v>
      </c>
      <c r="GP131">
        <f t="shared" si="172"/>
        <v>0</v>
      </c>
      <c r="GR131">
        <v>0</v>
      </c>
      <c r="GS131">
        <v>0</v>
      </c>
      <c r="GT131">
        <v>0</v>
      </c>
      <c r="GU131" t="s">
        <v>3</v>
      </c>
      <c r="GV131">
        <f t="shared" si="173"/>
        <v>0</v>
      </c>
      <c r="GW131">
        <v>1</v>
      </c>
      <c r="GX131">
        <f t="shared" si="174"/>
        <v>0</v>
      </c>
      <c r="HA131">
        <v>0</v>
      </c>
      <c r="HB131">
        <v>0</v>
      </c>
      <c r="HC131">
        <f t="shared" si="175"/>
        <v>0</v>
      </c>
      <c r="IK131">
        <v>0</v>
      </c>
    </row>
    <row r="132" spans="1:245">
      <c r="A132">
        <v>18</v>
      </c>
      <c r="B132">
        <v>1</v>
      </c>
      <c r="C132">
        <v>397</v>
      </c>
      <c r="E132" t="s">
        <v>409</v>
      </c>
      <c r="F132" t="s">
        <v>122</v>
      </c>
      <c r="G132" t="s">
        <v>123</v>
      </c>
      <c r="H132" t="s">
        <v>124</v>
      </c>
      <c r="I132">
        <f>I131*J132</f>
        <v>1</v>
      </c>
      <c r="J132">
        <v>1</v>
      </c>
      <c r="O132">
        <f t="shared" si="140"/>
        <v>0</v>
      </c>
      <c r="P132">
        <f t="shared" si="141"/>
        <v>0</v>
      </c>
      <c r="Q132">
        <f t="shared" si="142"/>
        <v>0</v>
      </c>
      <c r="R132">
        <f t="shared" si="143"/>
        <v>0</v>
      </c>
      <c r="S132">
        <f t="shared" si="144"/>
        <v>0</v>
      </c>
      <c r="T132">
        <f t="shared" si="145"/>
        <v>0</v>
      </c>
      <c r="U132">
        <f t="shared" si="146"/>
        <v>0</v>
      </c>
      <c r="V132">
        <f t="shared" si="147"/>
        <v>0</v>
      </c>
      <c r="W132">
        <f t="shared" si="148"/>
        <v>0</v>
      </c>
      <c r="X132">
        <f t="shared" si="149"/>
        <v>0</v>
      </c>
      <c r="Y132">
        <f t="shared" si="150"/>
        <v>0</v>
      </c>
      <c r="AA132">
        <v>43686536</v>
      </c>
      <c r="AB132">
        <f t="shared" si="151"/>
        <v>0</v>
      </c>
      <c r="AC132">
        <f t="shared" si="178"/>
        <v>0</v>
      </c>
      <c r="AD132">
        <f t="shared" si="179"/>
        <v>0</v>
      </c>
      <c r="AE132">
        <f t="shared" si="180"/>
        <v>0</v>
      </c>
      <c r="AF132">
        <f t="shared" si="181"/>
        <v>0</v>
      </c>
      <c r="AG132">
        <f t="shared" si="153"/>
        <v>0</v>
      </c>
      <c r="AH132">
        <f t="shared" si="182"/>
        <v>0</v>
      </c>
      <c r="AI132">
        <f t="shared" si="183"/>
        <v>0</v>
      </c>
      <c r="AJ132">
        <f t="shared" si="155"/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130</v>
      </c>
      <c r="AU132">
        <v>89</v>
      </c>
      <c r="AV132">
        <v>1</v>
      </c>
      <c r="AW132">
        <v>1</v>
      </c>
      <c r="AZ132">
        <v>1</v>
      </c>
      <c r="BA132">
        <v>1</v>
      </c>
      <c r="BB132">
        <v>1</v>
      </c>
      <c r="BC132">
        <v>1</v>
      </c>
      <c r="BD132" t="s">
        <v>3</v>
      </c>
      <c r="BE132" t="s">
        <v>3</v>
      </c>
      <c r="BF132" t="s">
        <v>3</v>
      </c>
      <c r="BG132" t="s">
        <v>3</v>
      </c>
      <c r="BH132">
        <v>3</v>
      </c>
      <c r="BI132">
        <v>1</v>
      </c>
      <c r="BJ132" t="s">
        <v>125</v>
      </c>
      <c r="BM132">
        <v>24001</v>
      </c>
      <c r="BN132">
        <v>0</v>
      </c>
      <c r="BO132" t="s">
        <v>3</v>
      </c>
      <c r="BP132">
        <v>0</v>
      </c>
      <c r="BQ132">
        <v>2</v>
      </c>
      <c r="BR132">
        <v>0</v>
      </c>
      <c r="BS132">
        <v>1</v>
      </c>
      <c r="BT132">
        <v>1</v>
      </c>
      <c r="BU132">
        <v>1</v>
      </c>
      <c r="BV132">
        <v>1</v>
      </c>
      <c r="BW132">
        <v>1</v>
      </c>
      <c r="BX132">
        <v>1</v>
      </c>
      <c r="BY132" t="s">
        <v>3</v>
      </c>
      <c r="BZ132">
        <v>130</v>
      </c>
      <c r="CA132">
        <v>89</v>
      </c>
      <c r="CE132">
        <v>0</v>
      </c>
      <c r="CF132">
        <v>0</v>
      </c>
      <c r="CG132">
        <v>0</v>
      </c>
      <c r="CM132">
        <v>0</v>
      </c>
      <c r="CN132" t="s">
        <v>3</v>
      </c>
      <c r="CO132">
        <v>0</v>
      </c>
      <c r="CP132">
        <f t="shared" si="156"/>
        <v>0</v>
      </c>
      <c r="CQ132">
        <f t="shared" si="157"/>
        <v>0</v>
      </c>
      <c r="CR132">
        <f t="shared" si="158"/>
        <v>0</v>
      </c>
      <c r="CS132">
        <f t="shared" si="159"/>
        <v>0</v>
      </c>
      <c r="CT132">
        <f t="shared" si="160"/>
        <v>0</v>
      </c>
      <c r="CU132">
        <f t="shared" si="161"/>
        <v>0</v>
      </c>
      <c r="CV132">
        <f t="shared" si="162"/>
        <v>0</v>
      </c>
      <c r="CW132">
        <f t="shared" si="163"/>
        <v>0</v>
      </c>
      <c r="CX132">
        <f t="shared" si="164"/>
        <v>0</v>
      </c>
      <c r="CY132">
        <f t="shared" si="165"/>
        <v>0</v>
      </c>
      <c r="CZ132">
        <f t="shared" si="166"/>
        <v>0</v>
      </c>
      <c r="DC132" t="s">
        <v>3</v>
      </c>
      <c r="DD132" t="s">
        <v>3</v>
      </c>
      <c r="DE132" t="s">
        <v>3</v>
      </c>
      <c r="DF132" t="s">
        <v>3</v>
      </c>
      <c r="DG132" t="s">
        <v>3</v>
      </c>
      <c r="DH132" t="s">
        <v>3</v>
      </c>
      <c r="DI132" t="s">
        <v>3</v>
      </c>
      <c r="DJ132" t="s">
        <v>3</v>
      </c>
      <c r="DK132" t="s">
        <v>3</v>
      </c>
      <c r="DL132" t="s">
        <v>3</v>
      </c>
      <c r="DM132" t="s">
        <v>3</v>
      </c>
      <c r="DN132">
        <v>0</v>
      </c>
      <c r="DO132">
        <v>0</v>
      </c>
      <c r="DP132">
        <v>1</v>
      </c>
      <c r="DQ132">
        <v>1</v>
      </c>
      <c r="DU132">
        <v>1010</v>
      </c>
      <c r="DV132" t="s">
        <v>124</v>
      </c>
      <c r="DW132" t="s">
        <v>124</v>
      </c>
      <c r="DX132">
        <v>1</v>
      </c>
      <c r="EE132">
        <v>42165684</v>
      </c>
      <c r="EF132">
        <v>2</v>
      </c>
      <c r="EG132" t="s">
        <v>19</v>
      </c>
      <c r="EH132">
        <v>0</v>
      </c>
      <c r="EI132" t="s">
        <v>3</v>
      </c>
      <c r="EJ132">
        <v>1</v>
      </c>
      <c r="EK132">
        <v>24001</v>
      </c>
      <c r="EL132" t="s">
        <v>67</v>
      </c>
      <c r="EM132" t="s">
        <v>68</v>
      </c>
      <c r="EO132" t="s">
        <v>3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FQ132">
        <v>0</v>
      </c>
      <c r="FR132">
        <f t="shared" si="167"/>
        <v>0</v>
      </c>
      <c r="FS132">
        <v>0</v>
      </c>
      <c r="FX132">
        <v>130</v>
      </c>
      <c r="FY132">
        <v>89</v>
      </c>
      <c r="GA132" t="s">
        <v>3</v>
      </c>
      <c r="GD132">
        <v>1</v>
      </c>
      <c r="GF132">
        <v>1641279928</v>
      </c>
      <c r="GG132">
        <v>2</v>
      </c>
      <c r="GH132">
        <v>1</v>
      </c>
      <c r="GI132">
        <v>-2</v>
      </c>
      <c r="GJ132">
        <v>0</v>
      </c>
      <c r="GK132">
        <v>0</v>
      </c>
      <c r="GL132">
        <f t="shared" si="168"/>
        <v>0</v>
      </c>
      <c r="GM132">
        <f t="shared" si="169"/>
        <v>0</v>
      </c>
      <c r="GN132">
        <f t="shared" si="170"/>
        <v>0</v>
      </c>
      <c r="GO132">
        <f t="shared" si="171"/>
        <v>0</v>
      </c>
      <c r="GP132">
        <f t="shared" si="172"/>
        <v>0</v>
      </c>
      <c r="GR132">
        <v>0</v>
      </c>
      <c r="GS132">
        <v>0</v>
      </c>
      <c r="GT132">
        <v>0</v>
      </c>
      <c r="GU132" t="s">
        <v>3</v>
      </c>
      <c r="GV132">
        <f t="shared" si="173"/>
        <v>0</v>
      </c>
      <c r="GW132">
        <v>1</v>
      </c>
      <c r="GX132">
        <f t="shared" si="174"/>
        <v>0</v>
      </c>
      <c r="HA132">
        <v>0</v>
      </c>
      <c r="HB132">
        <v>0</v>
      </c>
      <c r="HC132">
        <f t="shared" si="175"/>
        <v>0</v>
      </c>
      <c r="IK132">
        <v>0</v>
      </c>
    </row>
    <row r="133" spans="1:245">
      <c r="A133">
        <v>17</v>
      </c>
      <c r="B133">
        <v>1</v>
      </c>
      <c r="E133" t="s">
        <v>410</v>
      </c>
      <c r="F133" t="s">
        <v>292</v>
      </c>
      <c r="G133" t="s">
        <v>293</v>
      </c>
      <c r="H133" t="s">
        <v>124</v>
      </c>
      <c r="I133">
        <v>1</v>
      </c>
      <c r="J133">
        <v>0</v>
      </c>
      <c r="O133">
        <f t="shared" si="140"/>
        <v>561.6</v>
      </c>
      <c r="P133">
        <f t="shared" si="141"/>
        <v>561.6</v>
      </c>
      <c r="Q133">
        <f t="shared" si="142"/>
        <v>0</v>
      </c>
      <c r="R133">
        <f t="shared" si="143"/>
        <v>0</v>
      </c>
      <c r="S133">
        <f t="shared" si="144"/>
        <v>0</v>
      </c>
      <c r="T133">
        <f t="shared" si="145"/>
        <v>0</v>
      </c>
      <c r="U133">
        <f t="shared" si="146"/>
        <v>0</v>
      </c>
      <c r="V133">
        <f t="shared" si="147"/>
        <v>0</v>
      </c>
      <c r="W133">
        <f t="shared" si="148"/>
        <v>0</v>
      </c>
      <c r="X133">
        <f t="shared" si="149"/>
        <v>0</v>
      </c>
      <c r="Y133">
        <f t="shared" si="150"/>
        <v>0</v>
      </c>
      <c r="AA133">
        <v>43686536</v>
      </c>
      <c r="AB133">
        <f t="shared" si="151"/>
        <v>390</v>
      </c>
      <c r="AC133">
        <f t="shared" si="178"/>
        <v>390</v>
      </c>
      <c r="AD133">
        <f t="shared" si="179"/>
        <v>0</v>
      </c>
      <c r="AE133">
        <f t="shared" si="180"/>
        <v>0</v>
      </c>
      <c r="AF133">
        <f t="shared" si="181"/>
        <v>0</v>
      </c>
      <c r="AG133">
        <f t="shared" si="153"/>
        <v>0</v>
      </c>
      <c r="AH133">
        <f t="shared" si="182"/>
        <v>0</v>
      </c>
      <c r="AI133">
        <f t="shared" si="183"/>
        <v>0</v>
      </c>
      <c r="AJ133">
        <f t="shared" si="155"/>
        <v>0</v>
      </c>
      <c r="AK133">
        <v>390.17</v>
      </c>
      <c r="AL133">
        <v>390.17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1</v>
      </c>
      <c r="AW133">
        <v>1</v>
      </c>
      <c r="AZ133">
        <v>1</v>
      </c>
      <c r="BA133">
        <v>1</v>
      </c>
      <c r="BB133">
        <v>1</v>
      </c>
      <c r="BC133">
        <v>1.44</v>
      </c>
      <c r="BD133" t="s">
        <v>3</v>
      </c>
      <c r="BE133" t="s">
        <v>3</v>
      </c>
      <c r="BF133" t="s">
        <v>3</v>
      </c>
      <c r="BG133" t="s">
        <v>3</v>
      </c>
      <c r="BH133">
        <v>3</v>
      </c>
      <c r="BI133">
        <v>2</v>
      </c>
      <c r="BJ133" t="s">
        <v>294</v>
      </c>
      <c r="BM133">
        <v>500002</v>
      </c>
      <c r="BN133">
        <v>0</v>
      </c>
      <c r="BO133" t="s">
        <v>292</v>
      </c>
      <c r="BP133">
        <v>1</v>
      </c>
      <c r="BQ133">
        <v>12</v>
      </c>
      <c r="BR133">
        <v>0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 t="s">
        <v>3</v>
      </c>
      <c r="BZ133">
        <v>0</v>
      </c>
      <c r="CA133">
        <v>0</v>
      </c>
      <c r="CE133">
        <v>0</v>
      </c>
      <c r="CF133">
        <v>0</v>
      </c>
      <c r="CG133">
        <v>0</v>
      </c>
      <c r="CM133">
        <v>0</v>
      </c>
      <c r="CN133" t="s">
        <v>3</v>
      </c>
      <c r="CO133">
        <v>0</v>
      </c>
      <c r="CP133">
        <f t="shared" si="156"/>
        <v>561.6</v>
      </c>
      <c r="CQ133">
        <f t="shared" si="157"/>
        <v>561.6</v>
      </c>
      <c r="CR133">
        <f t="shared" si="158"/>
        <v>0</v>
      </c>
      <c r="CS133">
        <f t="shared" si="159"/>
        <v>0</v>
      </c>
      <c r="CT133">
        <f t="shared" si="160"/>
        <v>0</v>
      </c>
      <c r="CU133">
        <f t="shared" si="161"/>
        <v>0</v>
      </c>
      <c r="CV133">
        <f t="shared" si="162"/>
        <v>0</v>
      </c>
      <c r="CW133">
        <f t="shared" si="163"/>
        <v>0</v>
      </c>
      <c r="CX133">
        <f t="shared" si="164"/>
        <v>0</v>
      </c>
      <c r="CY133">
        <f t="shared" si="165"/>
        <v>0</v>
      </c>
      <c r="CZ133">
        <f t="shared" si="166"/>
        <v>0</v>
      </c>
      <c r="DC133" t="s">
        <v>3</v>
      </c>
      <c r="DD133" t="s">
        <v>3</v>
      </c>
      <c r="DE133" t="s">
        <v>3</v>
      </c>
      <c r="DF133" t="s">
        <v>3</v>
      </c>
      <c r="DG133" t="s">
        <v>3</v>
      </c>
      <c r="DH133" t="s">
        <v>3</v>
      </c>
      <c r="DI133" t="s">
        <v>3</v>
      </c>
      <c r="DJ133" t="s">
        <v>3</v>
      </c>
      <c r="DK133" t="s">
        <v>3</v>
      </c>
      <c r="DL133" t="s">
        <v>3</v>
      </c>
      <c r="DM133" t="s">
        <v>3</v>
      </c>
      <c r="DN133">
        <v>0</v>
      </c>
      <c r="DO133">
        <v>0</v>
      </c>
      <c r="DP133">
        <v>1</v>
      </c>
      <c r="DQ133">
        <v>1</v>
      </c>
      <c r="DU133">
        <v>1010</v>
      </c>
      <c r="DV133" t="s">
        <v>124</v>
      </c>
      <c r="DW133" t="s">
        <v>124</v>
      </c>
      <c r="DX133">
        <v>1</v>
      </c>
      <c r="EE133">
        <v>42165583</v>
      </c>
      <c r="EF133">
        <v>12</v>
      </c>
      <c r="EG133" t="s">
        <v>74</v>
      </c>
      <c r="EH133">
        <v>0</v>
      </c>
      <c r="EI133" t="s">
        <v>3</v>
      </c>
      <c r="EJ133">
        <v>2</v>
      </c>
      <c r="EK133">
        <v>500002</v>
      </c>
      <c r="EL133" t="s">
        <v>75</v>
      </c>
      <c r="EM133" t="s">
        <v>76</v>
      </c>
      <c r="EO133" t="s">
        <v>3</v>
      </c>
      <c r="EQ133">
        <v>131072</v>
      </c>
      <c r="ER133">
        <v>390.17</v>
      </c>
      <c r="ES133">
        <v>390.17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FQ133">
        <v>0</v>
      </c>
      <c r="FR133">
        <f t="shared" si="167"/>
        <v>0</v>
      </c>
      <c r="FS133">
        <v>0</v>
      </c>
      <c r="FX133">
        <v>0</v>
      </c>
      <c r="FY133">
        <v>0</v>
      </c>
      <c r="GA133" t="s">
        <v>3</v>
      </c>
      <c r="GD133">
        <v>1</v>
      </c>
      <c r="GF133">
        <v>1039277575</v>
      </c>
      <c r="GG133">
        <v>2</v>
      </c>
      <c r="GH133">
        <v>1</v>
      </c>
      <c r="GI133">
        <v>2</v>
      </c>
      <c r="GJ133">
        <v>0</v>
      </c>
      <c r="GK133">
        <v>0</v>
      </c>
      <c r="GL133">
        <f t="shared" si="168"/>
        <v>0</v>
      </c>
      <c r="GM133">
        <f t="shared" si="169"/>
        <v>561.6</v>
      </c>
      <c r="GN133">
        <f t="shared" si="170"/>
        <v>0</v>
      </c>
      <c r="GO133">
        <f t="shared" si="171"/>
        <v>561.6</v>
      </c>
      <c r="GP133">
        <f t="shared" si="172"/>
        <v>0</v>
      </c>
      <c r="GR133">
        <v>0</v>
      </c>
      <c r="GS133">
        <v>0</v>
      </c>
      <c r="GT133">
        <v>0</v>
      </c>
      <c r="GU133" t="s">
        <v>3</v>
      </c>
      <c r="GV133">
        <f t="shared" si="173"/>
        <v>0</v>
      </c>
      <c r="GW133">
        <v>1</v>
      </c>
      <c r="GX133">
        <f t="shared" si="174"/>
        <v>0</v>
      </c>
      <c r="HA133">
        <v>0</v>
      </c>
      <c r="HB133">
        <v>0</v>
      </c>
      <c r="HC133">
        <f t="shared" si="175"/>
        <v>0</v>
      </c>
      <c r="IK133">
        <v>0</v>
      </c>
    </row>
    <row r="134" spans="1:245">
      <c r="A134">
        <v>17</v>
      </c>
      <c r="B134">
        <v>1</v>
      </c>
      <c r="C134">
        <f>ROW(SmtRes!A412)</f>
        <v>412</v>
      </c>
      <c r="D134">
        <f>ROW(EtalonRes!A421)</f>
        <v>421</v>
      </c>
      <c r="E134" t="s">
        <v>411</v>
      </c>
      <c r="F134" t="s">
        <v>412</v>
      </c>
      <c r="G134" t="s">
        <v>413</v>
      </c>
      <c r="H134" t="s">
        <v>414</v>
      </c>
      <c r="I134">
        <v>1</v>
      </c>
      <c r="J134">
        <v>0</v>
      </c>
      <c r="O134">
        <f t="shared" si="140"/>
        <v>1564.58</v>
      </c>
      <c r="P134">
        <f t="shared" si="141"/>
        <v>907.12</v>
      </c>
      <c r="Q134">
        <f t="shared" si="142"/>
        <v>410.64</v>
      </c>
      <c r="R134">
        <f t="shared" si="143"/>
        <v>52.89</v>
      </c>
      <c r="S134">
        <f t="shared" si="144"/>
        <v>246.82</v>
      </c>
      <c r="T134">
        <f t="shared" si="145"/>
        <v>0</v>
      </c>
      <c r="U134">
        <f t="shared" si="146"/>
        <v>1.54</v>
      </c>
      <c r="V134">
        <f t="shared" si="147"/>
        <v>0.25</v>
      </c>
      <c r="W134">
        <f t="shared" si="148"/>
        <v>0</v>
      </c>
      <c r="X134">
        <f t="shared" si="149"/>
        <v>389.62</v>
      </c>
      <c r="Y134">
        <f t="shared" si="150"/>
        <v>266.74</v>
      </c>
      <c r="AA134">
        <v>43686536</v>
      </c>
      <c r="AB134">
        <f t="shared" si="151"/>
        <v>257</v>
      </c>
      <c r="AC134">
        <f t="shared" si="178"/>
        <v>184</v>
      </c>
      <c r="AD134">
        <f t="shared" si="179"/>
        <v>59</v>
      </c>
      <c r="AE134">
        <f t="shared" si="180"/>
        <v>3</v>
      </c>
      <c r="AF134">
        <f t="shared" si="181"/>
        <v>14</v>
      </c>
      <c r="AG134">
        <f t="shared" si="153"/>
        <v>0</v>
      </c>
      <c r="AH134">
        <f t="shared" si="182"/>
        <v>1.54</v>
      </c>
      <c r="AI134">
        <f t="shared" si="183"/>
        <v>0.25</v>
      </c>
      <c r="AJ134">
        <f t="shared" si="155"/>
        <v>0</v>
      </c>
      <c r="AK134">
        <v>256.93</v>
      </c>
      <c r="AL134">
        <v>184.47</v>
      </c>
      <c r="AM134">
        <v>58.92</v>
      </c>
      <c r="AN134">
        <v>3.03</v>
      </c>
      <c r="AO134">
        <v>13.54</v>
      </c>
      <c r="AP134">
        <v>0</v>
      </c>
      <c r="AQ134">
        <v>1.54</v>
      </c>
      <c r="AR134">
        <v>0.25</v>
      </c>
      <c r="AS134">
        <v>0</v>
      </c>
      <c r="AT134">
        <v>130</v>
      </c>
      <c r="AU134">
        <v>89</v>
      </c>
      <c r="AV134">
        <v>1</v>
      </c>
      <c r="AW134">
        <v>1</v>
      </c>
      <c r="AZ134">
        <v>1</v>
      </c>
      <c r="BA134">
        <v>17.63</v>
      </c>
      <c r="BB134">
        <v>6.96</v>
      </c>
      <c r="BC134">
        <v>4.93</v>
      </c>
      <c r="BD134" t="s">
        <v>3</v>
      </c>
      <c r="BE134" t="s">
        <v>3</v>
      </c>
      <c r="BF134" t="s">
        <v>3</v>
      </c>
      <c r="BG134" t="s">
        <v>3</v>
      </c>
      <c r="BH134">
        <v>0</v>
      </c>
      <c r="BI134">
        <v>1</v>
      </c>
      <c r="BJ134" t="s">
        <v>415</v>
      </c>
      <c r="BM134">
        <v>24001</v>
      </c>
      <c r="BN134">
        <v>0</v>
      </c>
      <c r="BO134" t="s">
        <v>412</v>
      </c>
      <c r="BP134">
        <v>1</v>
      </c>
      <c r="BQ134">
        <v>2</v>
      </c>
      <c r="BR134">
        <v>0</v>
      </c>
      <c r="BS134">
        <v>17.63</v>
      </c>
      <c r="BT134">
        <v>1</v>
      </c>
      <c r="BU134">
        <v>1</v>
      </c>
      <c r="BV134">
        <v>1</v>
      </c>
      <c r="BW134">
        <v>1</v>
      </c>
      <c r="BX134">
        <v>1</v>
      </c>
      <c r="BY134" t="s">
        <v>3</v>
      </c>
      <c r="BZ134">
        <v>130</v>
      </c>
      <c r="CA134">
        <v>89</v>
      </c>
      <c r="CE134">
        <v>0</v>
      </c>
      <c r="CF134">
        <v>0</v>
      </c>
      <c r="CG134">
        <v>0</v>
      </c>
      <c r="CM134">
        <v>0</v>
      </c>
      <c r="CN134" t="s">
        <v>3</v>
      </c>
      <c r="CO134">
        <v>0</v>
      </c>
      <c r="CP134">
        <f t="shared" si="156"/>
        <v>1564.58</v>
      </c>
      <c r="CQ134">
        <f t="shared" si="157"/>
        <v>907.11999999999989</v>
      </c>
      <c r="CR134">
        <f t="shared" si="158"/>
        <v>410.64</v>
      </c>
      <c r="CS134">
        <f t="shared" si="159"/>
        <v>52.89</v>
      </c>
      <c r="CT134">
        <f t="shared" si="160"/>
        <v>246.82</v>
      </c>
      <c r="CU134">
        <f t="shared" si="161"/>
        <v>0</v>
      </c>
      <c r="CV134">
        <f t="shared" si="162"/>
        <v>1.54</v>
      </c>
      <c r="CW134">
        <f t="shared" si="163"/>
        <v>0.25</v>
      </c>
      <c r="CX134">
        <f t="shared" si="164"/>
        <v>0</v>
      </c>
      <c r="CY134">
        <f t="shared" si="165"/>
        <v>389.62299999999993</v>
      </c>
      <c r="CZ134">
        <f t="shared" si="166"/>
        <v>266.74189999999999</v>
      </c>
      <c r="DC134" t="s">
        <v>3</v>
      </c>
      <c r="DD134" t="s">
        <v>3</v>
      </c>
      <c r="DE134" t="s">
        <v>3</v>
      </c>
      <c r="DF134" t="s">
        <v>3</v>
      </c>
      <c r="DG134" t="s">
        <v>3</v>
      </c>
      <c r="DH134" t="s">
        <v>3</v>
      </c>
      <c r="DI134" t="s">
        <v>3</v>
      </c>
      <c r="DJ134" t="s">
        <v>3</v>
      </c>
      <c r="DK134" t="s">
        <v>3</v>
      </c>
      <c r="DL134" t="s">
        <v>3</v>
      </c>
      <c r="DM134" t="s">
        <v>3</v>
      </c>
      <c r="DN134">
        <v>0</v>
      </c>
      <c r="DO134">
        <v>0</v>
      </c>
      <c r="DP134">
        <v>1</v>
      </c>
      <c r="DQ134">
        <v>1</v>
      </c>
      <c r="DU134">
        <v>1013</v>
      </c>
      <c r="DV134" t="s">
        <v>414</v>
      </c>
      <c r="DW134" t="s">
        <v>414</v>
      </c>
      <c r="DX134">
        <v>1</v>
      </c>
      <c r="EE134">
        <v>42165684</v>
      </c>
      <c r="EF134">
        <v>2</v>
      </c>
      <c r="EG134" t="s">
        <v>19</v>
      </c>
      <c r="EH134">
        <v>0</v>
      </c>
      <c r="EI134" t="s">
        <v>3</v>
      </c>
      <c r="EJ134">
        <v>1</v>
      </c>
      <c r="EK134">
        <v>24001</v>
      </c>
      <c r="EL134" t="s">
        <v>67</v>
      </c>
      <c r="EM134" t="s">
        <v>68</v>
      </c>
      <c r="EO134" t="s">
        <v>3</v>
      </c>
      <c r="EQ134">
        <v>131072</v>
      </c>
      <c r="ER134">
        <v>256.93</v>
      </c>
      <c r="ES134">
        <v>184.47</v>
      </c>
      <c r="ET134">
        <v>58.92</v>
      </c>
      <c r="EU134">
        <v>3.03</v>
      </c>
      <c r="EV134">
        <v>13.54</v>
      </c>
      <c r="EW134">
        <v>1.54</v>
      </c>
      <c r="EX134">
        <v>0.25</v>
      </c>
      <c r="EY134">
        <v>0</v>
      </c>
      <c r="FQ134">
        <v>0</v>
      </c>
      <c r="FR134">
        <f t="shared" si="167"/>
        <v>0</v>
      </c>
      <c r="FS134">
        <v>0</v>
      </c>
      <c r="FX134">
        <v>130</v>
      </c>
      <c r="FY134">
        <v>89</v>
      </c>
      <c r="GA134" t="s">
        <v>3</v>
      </c>
      <c r="GD134">
        <v>1</v>
      </c>
      <c r="GF134">
        <v>-980874647</v>
      </c>
      <c r="GG134">
        <v>2</v>
      </c>
      <c r="GH134">
        <v>1</v>
      </c>
      <c r="GI134">
        <v>2</v>
      </c>
      <c r="GJ134">
        <v>0</v>
      </c>
      <c r="GK134">
        <v>0</v>
      </c>
      <c r="GL134">
        <f t="shared" si="168"/>
        <v>0</v>
      </c>
      <c r="GM134">
        <f t="shared" si="169"/>
        <v>2220.94</v>
      </c>
      <c r="GN134">
        <f t="shared" si="170"/>
        <v>2220.94</v>
      </c>
      <c r="GO134">
        <f t="shared" si="171"/>
        <v>0</v>
      </c>
      <c r="GP134">
        <f t="shared" si="172"/>
        <v>0</v>
      </c>
      <c r="GR134">
        <v>0</v>
      </c>
      <c r="GS134">
        <v>0</v>
      </c>
      <c r="GT134">
        <v>0</v>
      </c>
      <c r="GU134" t="s">
        <v>3</v>
      </c>
      <c r="GV134">
        <f t="shared" si="173"/>
        <v>0</v>
      </c>
      <c r="GW134">
        <v>1</v>
      </c>
      <c r="GX134">
        <f t="shared" si="174"/>
        <v>0</v>
      </c>
      <c r="HA134">
        <v>0</v>
      </c>
      <c r="HB134">
        <v>0</v>
      </c>
      <c r="HC134">
        <f t="shared" si="175"/>
        <v>0</v>
      </c>
      <c r="IK134">
        <v>0</v>
      </c>
    </row>
    <row r="135" spans="1:245">
      <c r="A135">
        <v>17</v>
      </c>
      <c r="B135">
        <v>1</v>
      </c>
      <c r="E135" t="s">
        <v>416</v>
      </c>
      <c r="F135" t="s">
        <v>417</v>
      </c>
      <c r="G135" t="s">
        <v>418</v>
      </c>
      <c r="H135" t="s">
        <v>419</v>
      </c>
      <c r="I135">
        <v>1.5</v>
      </c>
      <c r="J135">
        <v>0</v>
      </c>
      <c r="O135">
        <f t="shared" si="140"/>
        <v>88.83</v>
      </c>
      <c r="P135">
        <f t="shared" si="141"/>
        <v>88.83</v>
      </c>
      <c r="Q135">
        <f t="shared" si="142"/>
        <v>0</v>
      </c>
      <c r="R135">
        <f t="shared" si="143"/>
        <v>0</v>
      </c>
      <c r="S135">
        <f t="shared" si="144"/>
        <v>0</v>
      </c>
      <c r="T135">
        <f t="shared" si="145"/>
        <v>0</v>
      </c>
      <c r="U135">
        <f t="shared" si="146"/>
        <v>0</v>
      </c>
      <c r="V135">
        <f t="shared" si="147"/>
        <v>0</v>
      </c>
      <c r="W135">
        <f t="shared" si="148"/>
        <v>0</v>
      </c>
      <c r="X135">
        <f t="shared" si="149"/>
        <v>0</v>
      </c>
      <c r="Y135">
        <f t="shared" si="150"/>
        <v>0</v>
      </c>
      <c r="AA135">
        <v>43686536</v>
      </c>
      <c r="AB135">
        <f t="shared" si="151"/>
        <v>21</v>
      </c>
      <c r="AC135">
        <f t="shared" si="178"/>
        <v>21</v>
      </c>
      <c r="AD135">
        <f t="shared" si="179"/>
        <v>0</v>
      </c>
      <c r="AE135">
        <f t="shared" si="180"/>
        <v>0</v>
      </c>
      <c r="AF135">
        <f t="shared" si="181"/>
        <v>0</v>
      </c>
      <c r="AG135">
        <f t="shared" si="153"/>
        <v>0</v>
      </c>
      <c r="AH135">
        <f t="shared" si="182"/>
        <v>0</v>
      </c>
      <c r="AI135">
        <f t="shared" si="183"/>
        <v>0</v>
      </c>
      <c r="AJ135">
        <f t="shared" si="155"/>
        <v>0</v>
      </c>
      <c r="AK135">
        <v>21</v>
      </c>
      <c r="AL135">
        <v>21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1</v>
      </c>
      <c r="AW135">
        <v>1</v>
      </c>
      <c r="AZ135">
        <v>1</v>
      </c>
      <c r="BA135">
        <v>1</v>
      </c>
      <c r="BB135">
        <v>1</v>
      </c>
      <c r="BC135">
        <v>2.82</v>
      </c>
      <c r="BD135" t="s">
        <v>3</v>
      </c>
      <c r="BE135" t="s">
        <v>3</v>
      </c>
      <c r="BF135" t="s">
        <v>3</v>
      </c>
      <c r="BG135" t="s">
        <v>3</v>
      </c>
      <c r="BH135">
        <v>3</v>
      </c>
      <c r="BI135">
        <v>1</v>
      </c>
      <c r="BJ135" t="s">
        <v>420</v>
      </c>
      <c r="BM135">
        <v>500001</v>
      </c>
      <c r="BN135">
        <v>0</v>
      </c>
      <c r="BO135" t="s">
        <v>417</v>
      </c>
      <c r="BP135">
        <v>1</v>
      </c>
      <c r="BQ135">
        <v>8</v>
      </c>
      <c r="BR135">
        <v>0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</v>
      </c>
      <c r="BZ135">
        <v>0</v>
      </c>
      <c r="CA135">
        <v>0</v>
      </c>
      <c r="CE135">
        <v>0</v>
      </c>
      <c r="CF135">
        <v>0</v>
      </c>
      <c r="CG135">
        <v>0</v>
      </c>
      <c r="CM135">
        <v>0</v>
      </c>
      <c r="CN135" t="s">
        <v>3</v>
      </c>
      <c r="CO135">
        <v>0</v>
      </c>
      <c r="CP135">
        <f t="shared" si="156"/>
        <v>88.83</v>
      </c>
      <c r="CQ135">
        <f t="shared" si="157"/>
        <v>59.22</v>
      </c>
      <c r="CR135">
        <f t="shared" si="158"/>
        <v>0</v>
      </c>
      <c r="CS135">
        <f t="shared" si="159"/>
        <v>0</v>
      </c>
      <c r="CT135">
        <f t="shared" si="160"/>
        <v>0</v>
      </c>
      <c r="CU135">
        <f t="shared" si="161"/>
        <v>0</v>
      </c>
      <c r="CV135">
        <f t="shared" si="162"/>
        <v>0</v>
      </c>
      <c r="CW135">
        <f t="shared" si="163"/>
        <v>0</v>
      </c>
      <c r="CX135">
        <f t="shared" si="164"/>
        <v>0</v>
      </c>
      <c r="CY135">
        <f t="shared" si="165"/>
        <v>0</v>
      </c>
      <c r="CZ135">
        <f t="shared" si="166"/>
        <v>0</v>
      </c>
      <c r="DC135" t="s">
        <v>3</v>
      </c>
      <c r="DD135" t="s">
        <v>3</v>
      </c>
      <c r="DE135" t="s">
        <v>3</v>
      </c>
      <c r="DF135" t="s">
        <v>3</v>
      </c>
      <c r="DG135" t="s">
        <v>3</v>
      </c>
      <c r="DH135" t="s">
        <v>3</v>
      </c>
      <c r="DI135" t="s">
        <v>3</v>
      </c>
      <c r="DJ135" t="s">
        <v>3</v>
      </c>
      <c r="DK135" t="s">
        <v>3</v>
      </c>
      <c r="DL135" t="s">
        <v>3</v>
      </c>
      <c r="DM135" t="s">
        <v>3</v>
      </c>
      <c r="DN135">
        <v>0</v>
      </c>
      <c r="DO135">
        <v>0</v>
      </c>
      <c r="DP135">
        <v>1</v>
      </c>
      <c r="DQ135">
        <v>1</v>
      </c>
      <c r="DU135">
        <v>1005</v>
      </c>
      <c r="DV135" t="s">
        <v>419</v>
      </c>
      <c r="DW135" t="s">
        <v>419</v>
      </c>
      <c r="DX135">
        <v>1</v>
      </c>
      <c r="EE135">
        <v>42165582</v>
      </c>
      <c r="EF135">
        <v>8</v>
      </c>
      <c r="EG135" t="s">
        <v>50</v>
      </c>
      <c r="EH135">
        <v>0</v>
      </c>
      <c r="EI135" t="s">
        <v>3</v>
      </c>
      <c r="EJ135">
        <v>1</v>
      </c>
      <c r="EK135">
        <v>500001</v>
      </c>
      <c r="EL135" t="s">
        <v>51</v>
      </c>
      <c r="EM135" t="s">
        <v>52</v>
      </c>
      <c r="EO135" t="s">
        <v>3</v>
      </c>
      <c r="EQ135">
        <v>131072</v>
      </c>
      <c r="ER135">
        <v>21</v>
      </c>
      <c r="ES135">
        <v>21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FQ135">
        <v>0</v>
      </c>
      <c r="FR135">
        <f t="shared" si="167"/>
        <v>0</v>
      </c>
      <c r="FS135">
        <v>0</v>
      </c>
      <c r="FX135">
        <v>0</v>
      </c>
      <c r="FY135">
        <v>0</v>
      </c>
      <c r="GA135" t="s">
        <v>3</v>
      </c>
      <c r="GD135">
        <v>1</v>
      </c>
      <c r="GF135">
        <v>1621333737</v>
      </c>
      <c r="GG135">
        <v>2</v>
      </c>
      <c r="GH135">
        <v>1</v>
      </c>
      <c r="GI135">
        <v>2</v>
      </c>
      <c r="GJ135">
        <v>0</v>
      </c>
      <c r="GK135">
        <v>0</v>
      </c>
      <c r="GL135">
        <f t="shared" si="168"/>
        <v>0</v>
      </c>
      <c r="GM135">
        <f t="shared" si="169"/>
        <v>88.83</v>
      </c>
      <c r="GN135">
        <f t="shared" si="170"/>
        <v>88.83</v>
      </c>
      <c r="GO135">
        <f t="shared" si="171"/>
        <v>0</v>
      </c>
      <c r="GP135">
        <f t="shared" si="172"/>
        <v>0</v>
      </c>
      <c r="GR135">
        <v>0</v>
      </c>
      <c r="GS135">
        <v>0</v>
      </c>
      <c r="GT135">
        <v>0</v>
      </c>
      <c r="GU135" t="s">
        <v>3</v>
      </c>
      <c r="GV135">
        <f t="shared" si="173"/>
        <v>0</v>
      </c>
      <c r="GW135">
        <v>1</v>
      </c>
      <c r="GX135">
        <f t="shared" si="174"/>
        <v>0</v>
      </c>
      <c r="HA135">
        <v>0</v>
      </c>
      <c r="HB135">
        <v>0</v>
      </c>
      <c r="HC135">
        <f t="shared" si="175"/>
        <v>0</v>
      </c>
      <c r="IK135">
        <v>0</v>
      </c>
    </row>
    <row r="136" spans="1:245">
      <c r="A136">
        <v>17</v>
      </c>
      <c r="B136">
        <v>1</v>
      </c>
      <c r="E136" t="s">
        <v>421</v>
      </c>
      <c r="F136" t="s">
        <v>422</v>
      </c>
      <c r="G136" t="s">
        <v>423</v>
      </c>
      <c r="H136" t="s">
        <v>72</v>
      </c>
      <c r="I136">
        <v>0.3</v>
      </c>
      <c r="J136">
        <v>0</v>
      </c>
      <c r="O136">
        <f t="shared" si="140"/>
        <v>290.58</v>
      </c>
      <c r="P136">
        <f t="shared" si="141"/>
        <v>290.58</v>
      </c>
      <c r="Q136">
        <f t="shared" si="142"/>
        <v>0</v>
      </c>
      <c r="R136">
        <f t="shared" si="143"/>
        <v>0</v>
      </c>
      <c r="S136">
        <f t="shared" si="144"/>
        <v>0</v>
      </c>
      <c r="T136">
        <f t="shared" si="145"/>
        <v>0</v>
      </c>
      <c r="U136">
        <f t="shared" si="146"/>
        <v>0</v>
      </c>
      <c r="V136">
        <f t="shared" si="147"/>
        <v>0</v>
      </c>
      <c r="W136">
        <f t="shared" si="148"/>
        <v>0</v>
      </c>
      <c r="X136">
        <f t="shared" si="149"/>
        <v>0</v>
      </c>
      <c r="Y136">
        <f t="shared" si="150"/>
        <v>0</v>
      </c>
      <c r="AA136">
        <v>43686536</v>
      </c>
      <c r="AB136">
        <f t="shared" si="151"/>
        <v>249</v>
      </c>
      <c r="AC136">
        <f t="shared" si="178"/>
        <v>249</v>
      </c>
      <c r="AD136">
        <f t="shared" si="179"/>
        <v>0</v>
      </c>
      <c r="AE136">
        <f t="shared" si="180"/>
        <v>0</v>
      </c>
      <c r="AF136">
        <f t="shared" si="181"/>
        <v>0</v>
      </c>
      <c r="AG136">
        <f t="shared" si="153"/>
        <v>0</v>
      </c>
      <c r="AH136">
        <f t="shared" si="182"/>
        <v>0</v>
      </c>
      <c r="AI136">
        <f t="shared" si="183"/>
        <v>0</v>
      </c>
      <c r="AJ136">
        <f t="shared" si="155"/>
        <v>0</v>
      </c>
      <c r="AK136">
        <v>248.9</v>
      </c>
      <c r="AL136">
        <v>248.9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1</v>
      </c>
      <c r="AW136">
        <v>1</v>
      </c>
      <c r="AZ136">
        <v>1</v>
      </c>
      <c r="BA136">
        <v>1</v>
      </c>
      <c r="BB136">
        <v>1</v>
      </c>
      <c r="BC136">
        <v>3.89</v>
      </c>
      <c r="BD136" t="s">
        <v>3</v>
      </c>
      <c r="BE136" t="s">
        <v>3</v>
      </c>
      <c r="BF136" t="s">
        <v>3</v>
      </c>
      <c r="BG136" t="s">
        <v>3</v>
      </c>
      <c r="BH136">
        <v>3</v>
      </c>
      <c r="BI136">
        <v>2</v>
      </c>
      <c r="BJ136" t="s">
        <v>424</v>
      </c>
      <c r="BM136">
        <v>500002</v>
      </c>
      <c r="BN136">
        <v>0</v>
      </c>
      <c r="BO136" t="s">
        <v>422</v>
      </c>
      <c r="BP136">
        <v>1</v>
      </c>
      <c r="BQ136">
        <v>12</v>
      </c>
      <c r="BR136">
        <v>0</v>
      </c>
      <c r="BS136">
        <v>1</v>
      </c>
      <c r="BT136">
        <v>1</v>
      </c>
      <c r="BU136">
        <v>1</v>
      </c>
      <c r="BV136">
        <v>1</v>
      </c>
      <c r="BW136">
        <v>1</v>
      </c>
      <c r="BX136">
        <v>1</v>
      </c>
      <c r="BY136" t="s">
        <v>3</v>
      </c>
      <c r="BZ136">
        <v>0</v>
      </c>
      <c r="CA136">
        <v>0</v>
      </c>
      <c r="CE136">
        <v>0</v>
      </c>
      <c r="CF136">
        <v>0</v>
      </c>
      <c r="CG136">
        <v>0</v>
      </c>
      <c r="CM136">
        <v>0</v>
      </c>
      <c r="CN136" t="s">
        <v>3</v>
      </c>
      <c r="CO136">
        <v>0</v>
      </c>
      <c r="CP136">
        <f t="shared" si="156"/>
        <v>290.58</v>
      </c>
      <c r="CQ136">
        <f t="shared" si="157"/>
        <v>968.61</v>
      </c>
      <c r="CR136">
        <f t="shared" si="158"/>
        <v>0</v>
      </c>
      <c r="CS136">
        <f t="shared" si="159"/>
        <v>0</v>
      </c>
      <c r="CT136">
        <f t="shared" si="160"/>
        <v>0</v>
      </c>
      <c r="CU136">
        <f t="shared" si="161"/>
        <v>0</v>
      </c>
      <c r="CV136">
        <f t="shared" si="162"/>
        <v>0</v>
      </c>
      <c r="CW136">
        <f t="shared" si="163"/>
        <v>0</v>
      </c>
      <c r="CX136">
        <f t="shared" si="164"/>
        <v>0</v>
      </c>
      <c r="CY136">
        <f t="shared" si="165"/>
        <v>0</v>
      </c>
      <c r="CZ136">
        <f t="shared" si="166"/>
        <v>0</v>
      </c>
      <c r="DC136" t="s">
        <v>3</v>
      </c>
      <c r="DD136" t="s">
        <v>3</v>
      </c>
      <c r="DE136" t="s">
        <v>3</v>
      </c>
      <c r="DF136" t="s">
        <v>3</v>
      </c>
      <c r="DG136" t="s">
        <v>3</v>
      </c>
      <c r="DH136" t="s">
        <v>3</v>
      </c>
      <c r="DI136" t="s">
        <v>3</v>
      </c>
      <c r="DJ136" t="s">
        <v>3</v>
      </c>
      <c r="DK136" t="s">
        <v>3</v>
      </c>
      <c r="DL136" t="s">
        <v>3</v>
      </c>
      <c r="DM136" t="s">
        <v>3</v>
      </c>
      <c r="DN136">
        <v>0</v>
      </c>
      <c r="DO136">
        <v>0</v>
      </c>
      <c r="DP136">
        <v>1</v>
      </c>
      <c r="DQ136">
        <v>1</v>
      </c>
      <c r="DU136">
        <v>1003</v>
      </c>
      <c r="DV136" t="s">
        <v>72</v>
      </c>
      <c r="DW136" t="s">
        <v>72</v>
      </c>
      <c r="DX136">
        <v>10</v>
      </c>
      <c r="EE136">
        <v>42165583</v>
      </c>
      <c r="EF136">
        <v>12</v>
      </c>
      <c r="EG136" t="s">
        <v>74</v>
      </c>
      <c r="EH136">
        <v>0</v>
      </c>
      <c r="EI136" t="s">
        <v>3</v>
      </c>
      <c r="EJ136">
        <v>2</v>
      </c>
      <c r="EK136">
        <v>500002</v>
      </c>
      <c r="EL136" t="s">
        <v>75</v>
      </c>
      <c r="EM136" t="s">
        <v>76</v>
      </c>
      <c r="EO136" t="s">
        <v>3</v>
      </c>
      <c r="EQ136">
        <v>131072</v>
      </c>
      <c r="ER136">
        <v>248.9</v>
      </c>
      <c r="ES136">
        <v>248.9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FQ136">
        <v>0</v>
      </c>
      <c r="FR136">
        <f t="shared" si="167"/>
        <v>0</v>
      </c>
      <c r="FS136">
        <v>0</v>
      </c>
      <c r="FX136">
        <v>0</v>
      </c>
      <c r="FY136">
        <v>0</v>
      </c>
      <c r="GA136" t="s">
        <v>3</v>
      </c>
      <c r="GD136">
        <v>1</v>
      </c>
      <c r="GF136">
        <v>-598983169</v>
      </c>
      <c r="GG136">
        <v>2</v>
      </c>
      <c r="GH136">
        <v>1</v>
      </c>
      <c r="GI136">
        <v>2</v>
      </c>
      <c r="GJ136">
        <v>0</v>
      </c>
      <c r="GK136">
        <v>0</v>
      </c>
      <c r="GL136">
        <f t="shared" si="168"/>
        <v>0</v>
      </c>
      <c r="GM136">
        <f t="shared" si="169"/>
        <v>290.58</v>
      </c>
      <c r="GN136">
        <f t="shared" si="170"/>
        <v>0</v>
      </c>
      <c r="GO136">
        <f t="shared" si="171"/>
        <v>290.58</v>
      </c>
      <c r="GP136">
        <f t="shared" si="172"/>
        <v>0</v>
      </c>
      <c r="GR136">
        <v>0</v>
      </c>
      <c r="GS136">
        <v>0</v>
      </c>
      <c r="GT136">
        <v>0</v>
      </c>
      <c r="GU136" t="s">
        <v>3</v>
      </c>
      <c r="GV136">
        <f t="shared" si="173"/>
        <v>0</v>
      </c>
      <c r="GW136">
        <v>1</v>
      </c>
      <c r="GX136">
        <f t="shared" si="174"/>
        <v>0</v>
      </c>
      <c r="HA136">
        <v>0</v>
      </c>
      <c r="HB136">
        <v>0</v>
      </c>
      <c r="HC136">
        <f t="shared" si="175"/>
        <v>0</v>
      </c>
      <c r="IK136">
        <v>0</v>
      </c>
    </row>
    <row r="137" spans="1:245">
      <c r="A137">
        <v>17</v>
      </c>
      <c r="B137">
        <v>1</v>
      </c>
      <c r="E137" t="s">
        <v>425</v>
      </c>
      <c r="F137" t="s">
        <v>426</v>
      </c>
      <c r="G137" t="s">
        <v>427</v>
      </c>
      <c r="H137" t="s">
        <v>124</v>
      </c>
      <c r="I137">
        <v>1</v>
      </c>
      <c r="J137">
        <v>0</v>
      </c>
      <c r="O137">
        <f t="shared" si="140"/>
        <v>71.959999999999994</v>
      </c>
      <c r="P137">
        <f t="shared" si="141"/>
        <v>71.959999999999994</v>
      </c>
      <c r="Q137">
        <f t="shared" si="142"/>
        <v>0</v>
      </c>
      <c r="R137">
        <f t="shared" si="143"/>
        <v>0</v>
      </c>
      <c r="S137">
        <f t="shared" si="144"/>
        <v>0</v>
      </c>
      <c r="T137">
        <f t="shared" si="145"/>
        <v>0</v>
      </c>
      <c r="U137">
        <f t="shared" si="146"/>
        <v>0</v>
      </c>
      <c r="V137">
        <f t="shared" si="147"/>
        <v>0</v>
      </c>
      <c r="W137">
        <f t="shared" si="148"/>
        <v>0</v>
      </c>
      <c r="X137">
        <f t="shared" si="149"/>
        <v>0</v>
      </c>
      <c r="Y137">
        <f t="shared" si="150"/>
        <v>0</v>
      </c>
      <c r="AA137">
        <v>43686536</v>
      </c>
      <c r="AB137">
        <f t="shared" si="151"/>
        <v>14</v>
      </c>
      <c r="AC137">
        <f t="shared" si="178"/>
        <v>14</v>
      </c>
      <c r="AD137">
        <f t="shared" si="179"/>
        <v>0</v>
      </c>
      <c r="AE137">
        <f t="shared" si="180"/>
        <v>0</v>
      </c>
      <c r="AF137">
        <f t="shared" si="181"/>
        <v>0</v>
      </c>
      <c r="AG137">
        <f t="shared" si="153"/>
        <v>0</v>
      </c>
      <c r="AH137">
        <f t="shared" si="182"/>
        <v>0</v>
      </c>
      <c r="AI137">
        <f t="shared" si="183"/>
        <v>0</v>
      </c>
      <c r="AJ137">
        <f t="shared" si="155"/>
        <v>0</v>
      </c>
      <c r="AK137">
        <v>14.03</v>
      </c>
      <c r="AL137">
        <v>14.03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1</v>
      </c>
      <c r="AW137">
        <v>1</v>
      </c>
      <c r="AZ137">
        <v>1</v>
      </c>
      <c r="BA137">
        <v>1</v>
      </c>
      <c r="BB137">
        <v>1</v>
      </c>
      <c r="BC137">
        <v>5.14</v>
      </c>
      <c r="BD137" t="s">
        <v>3</v>
      </c>
      <c r="BE137" t="s">
        <v>3</v>
      </c>
      <c r="BF137" t="s">
        <v>3</v>
      </c>
      <c r="BG137" t="s">
        <v>3</v>
      </c>
      <c r="BH137">
        <v>3</v>
      </c>
      <c r="BI137">
        <v>1</v>
      </c>
      <c r="BJ137" t="s">
        <v>428</v>
      </c>
      <c r="BM137">
        <v>500001</v>
      </c>
      <c r="BN137">
        <v>0</v>
      </c>
      <c r="BO137" t="s">
        <v>426</v>
      </c>
      <c r="BP137">
        <v>1</v>
      </c>
      <c r="BQ137">
        <v>8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3</v>
      </c>
      <c r="BZ137">
        <v>0</v>
      </c>
      <c r="CA137">
        <v>0</v>
      </c>
      <c r="CE137">
        <v>0</v>
      </c>
      <c r="CF137">
        <v>0</v>
      </c>
      <c r="CG137">
        <v>0</v>
      </c>
      <c r="CM137">
        <v>0</v>
      </c>
      <c r="CN137" t="s">
        <v>3</v>
      </c>
      <c r="CO137">
        <v>0</v>
      </c>
      <c r="CP137">
        <f t="shared" si="156"/>
        <v>71.959999999999994</v>
      </c>
      <c r="CQ137">
        <f t="shared" si="157"/>
        <v>71.959999999999994</v>
      </c>
      <c r="CR137">
        <f t="shared" si="158"/>
        <v>0</v>
      </c>
      <c r="CS137">
        <f t="shared" si="159"/>
        <v>0</v>
      </c>
      <c r="CT137">
        <f t="shared" si="160"/>
        <v>0</v>
      </c>
      <c r="CU137">
        <f t="shared" si="161"/>
        <v>0</v>
      </c>
      <c r="CV137">
        <f t="shared" si="162"/>
        <v>0</v>
      </c>
      <c r="CW137">
        <f t="shared" si="163"/>
        <v>0</v>
      </c>
      <c r="CX137">
        <f t="shared" si="164"/>
        <v>0</v>
      </c>
      <c r="CY137">
        <f t="shared" si="165"/>
        <v>0</v>
      </c>
      <c r="CZ137">
        <f t="shared" si="166"/>
        <v>0</v>
      </c>
      <c r="DC137" t="s">
        <v>3</v>
      </c>
      <c r="DD137" t="s">
        <v>3</v>
      </c>
      <c r="DE137" t="s">
        <v>3</v>
      </c>
      <c r="DF137" t="s">
        <v>3</v>
      </c>
      <c r="DG137" t="s">
        <v>3</v>
      </c>
      <c r="DH137" t="s">
        <v>3</v>
      </c>
      <c r="DI137" t="s">
        <v>3</v>
      </c>
      <c r="DJ137" t="s">
        <v>3</v>
      </c>
      <c r="DK137" t="s">
        <v>3</v>
      </c>
      <c r="DL137" t="s">
        <v>3</v>
      </c>
      <c r="DM137" t="s">
        <v>3</v>
      </c>
      <c r="DN137">
        <v>0</v>
      </c>
      <c r="DO137">
        <v>0</v>
      </c>
      <c r="DP137">
        <v>1</v>
      </c>
      <c r="DQ137">
        <v>1</v>
      </c>
      <c r="DU137">
        <v>1010</v>
      </c>
      <c r="DV137" t="s">
        <v>124</v>
      </c>
      <c r="DW137" t="s">
        <v>124</v>
      </c>
      <c r="DX137">
        <v>1</v>
      </c>
      <c r="EE137">
        <v>42165582</v>
      </c>
      <c r="EF137">
        <v>8</v>
      </c>
      <c r="EG137" t="s">
        <v>50</v>
      </c>
      <c r="EH137">
        <v>0</v>
      </c>
      <c r="EI137" t="s">
        <v>3</v>
      </c>
      <c r="EJ137">
        <v>1</v>
      </c>
      <c r="EK137">
        <v>500001</v>
      </c>
      <c r="EL137" t="s">
        <v>51</v>
      </c>
      <c r="EM137" t="s">
        <v>52</v>
      </c>
      <c r="EO137" t="s">
        <v>3</v>
      </c>
      <c r="EQ137">
        <v>131072</v>
      </c>
      <c r="ER137">
        <v>14.03</v>
      </c>
      <c r="ES137">
        <v>14.03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FQ137">
        <v>0</v>
      </c>
      <c r="FR137">
        <f t="shared" si="167"/>
        <v>0</v>
      </c>
      <c r="FS137">
        <v>0</v>
      </c>
      <c r="FX137">
        <v>0</v>
      </c>
      <c r="FY137">
        <v>0</v>
      </c>
      <c r="GA137" t="s">
        <v>3</v>
      </c>
      <c r="GD137">
        <v>1</v>
      </c>
      <c r="GF137">
        <v>215699639</v>
      </c>
      <c r="GG137">
        <v>2</v>
      </c>
      <c r="GH137">
        <v>1</v>
      </c>
      <c r="GI137">
        <v>2</v>
      </c>
      <c r="GJ137">
        <v>0</v>
      </c>
      <c r="GK137">
        <v>0</v>
      </c>
      <c r="GL137">
        <f t="shared" si="168"/>
        <v>0</v>
      </c>
      <c r="GM137">
        <f t="shared" si="169"/>
        <v>71.959999999999994</v>
      </c>
      <c r="GN137">
        <f t="shared" si="170"/>
        <v>71.959999999999994</v>
      </c>
      <c r="GO137">
        <f t="shared" si="171"/>
        <v>0</v>
      </c>
      <c r="GP137">
        <f t="shared" si="172"/>
        <v>0</v>
      </c>
      <c r="GR137">
        <v>0</v>
      </c>
      <c r="GS137">
        <v>0</v>
      </c>
      <c r="GT137">
        <v>0</v>
      </c>
      <c r="GU137" t="s">
        <v>3</v>
      </c>
      <c r="GV137">
        <f t="shared" si="173"/>
        <v>0</v>
      </c>
      <c r="GW137">
        <v>1</v>
      </c>
      <c r="GX137">
        <f t="shared" si="174"/>
        <v>0</v>
      </c>
      <c r="HA137">
        <v>0</v>
      </c>
      <c r="HB137">
        <v>0</v>
      </c>
      <c r="HC137">
        <f t="shared" si="175"/>
        <v>0</v>
      </c>
      <c r="IK137">
        <v>0</v>
      </c>
    </row>
    <row r="138" spans="1:245">
      <c r="A138">
        <v>17</v>
      </c>
      <c r="B138">
        <v>1</v>
      </c>
      <c r="C138">
        <f>ROW(SmtRes!A421)</f>
        <v>421</v>
      </c>
      <c r="D138">
        <f>ROW(EtalonRes!A430)</f>
        <v>430</v>
      </c>
      <c r="E138" t="s">
        <v>429</v>
      </c>
      <c r="F138" t="s">
        <v>430</v>
      </c>
      <c r="G138" t="s">
        <v>431</v>
      </c>
      <c r="H138" t="s">
        <v>432</v>
      </c>
      <c r="I138">
        <v>4</v>
      </c>
      <c r="J138">
        <v>0</v>
      </c>
      <c r="O138">
        <f t="shared" si="140"/>
        <v>1746.04</v>
      </c>
      <c r="P138">
        <f t="shared" si="141"/>
        <v>0</v>
      </c>
      <c r="Q138">
        <f t="shared" si="142"/>
        <v>970.32</v>
      </c>
      <c r="R138">
        <f t="shared" si="143"/>
        <v>70.52</v>
      </c>
      <c r="S138">
        <f t="shared" si="144"/>
        <v>775.72</v>
      </c>
      <c r="T138">
        <f t="shared" si="145"/>
        <v>0</v>
      </c>
      <c r="U138">
        <f t="shared" si="146"/>
        <v>5.76</v>
      </c>
      <c r="V138">
        <f t="shared" si="147"/>
        <v>0.44</v>
      </c>
      <c r="W138">
        <f t="shared" si="148"/>
        <v>0</v>
      </c>
      <c r="X138">
        <f t="shared" si="149"/>
        <v>1100.1099999999999</v>
      </c>
      <c r="Y138">
        <f t="shared" si="150"/>
        <v>753.15</v>
      </c>
      <c r="AA138">
        <v>43686536</v>
      </c>
      <c r="AB138">
        <f t="shared" si="151"/>
        <v>50</v>
      </c>
      <c r="AC138">
        <f>ROUND(((ES138*0)),0)</f>
        <v>0</v>
      </c>
      <c r="AD138">
        <f t="shared" si="179"/>
        <v>39</v>
      </c>
      <c r="AE138">
        <f t="shared" si="180"/>
        <v>1</v>
      </c>
      <c r="AF138">
        <f t="shared" si="181"/>
        <v>11</v>
      </c>
      <c r="AG138">
        <f t="shared" si="153"/>
        <v>0</v>
      </c>
      <c r="AH138">
        <f t="shared" si="182"/>
        <v>1.44</v>
      </c>
      <c r="AI138">
        <f t="shared" si="183"/>
        <v>0.11</v>
      </c>
      <c r="AJ138">
        <f t="shared" si="155"/>
        <v>0</v>
      </c>
      <c r="AK138">
        <v>131.96</v>
      </c>
      <c r="AL138">
        <v>81.38</v>
      </c>
      <c r="AM138">
        <v>39.1</v>
      </c>
      <c r="AN138">
        <v>1.42</v>
      </c>
      <c r="AO138">
        <v>11.48</v>
      </c>
      <c r="AP138">
        <v>0</v>
      </c>
      <c r="AQ138">
        <v>1.44</v>
      </c>
      <c r="AR138">
        <v>0.11</v>
      </c>
      <c r="AS138">
        <v>0</v>
      </c>
      <c r="AT138">
        <v>130</v>
      </c>
      <c r="AU138">
        <v>89</v>
      </c>
      <c r="AV138">
        <v>1</v>
      </c>
      <c r="AW138">
        <v>1</v>
      </c>
      <c r="AZ138">
        <v>1</v>
      </c>
      <c r="BA138">
        <v>17.63</v>
      </c>
      <c r="BB138">
        <v>6.22</v>
      </c>
      <c r="BC138">
        <v>5.15</v>
      </c>
      <c r="BD138" t="s">
        <v>3</v>
      </c>
      <c r="BE138" t="s">
        <v>3</v>
      </c>
      <c r="BF138" t="s">
        <v>3</v>
      </c>
      <c r="BG138" t="s">
        <v>3</v>
      </c>
      <c r="BH138">
        <v>0</v>
      </c>
      <c r="BI138">
        <v>1</v>
      </c>
      <c r="BJ138" t="s">
        <v>433</v>
      </c>
      <c r="BM138">
        <v>22001</v>
      </c>
      <c r="BN138">
        <v>0</v>
      </c>
      <c r="BO138" t="s">
        <v>430</v>
      </c>
      <c r="BP138">
        <v>1</v>
      </c>
      <c r="BQ138">
        <v>2</v>
      </c>
      <c r="BR138">
        <v>0</v>
      </c>
      <c r="BS138">
        <v>17.63</v>
      </c>
      <c r="BT138">
        <v>1</v>
      </c>
      <c r="BU138">
        <v>1</v>
      </c>
      <c r="BV138">
        <v>1</v>
      </c>
      <c r="BW138">
        <v>1</v>
      </c>
      <c r="BX138">
        <v>1</v>
      </c>
      <c r="BY138" t="s">
        <v>3</v>
      </c>
      <c r="BZ138">
        <v>130</v>
      </c>
      <c r="CA138">
        <v>89</v>
      </c>
      <c r="CE138">
        <v>0</v>
      </c>
      <c r="CF138">
        <v>0</v>
      </c>
      <c r="CG138">
        <v>0</v>
      </c>
      <c r="CM138">
        <v>0</v>
      </c>
      <c r="CN138" t="s">
        <v>3</v>
      </c>
      <c r="CO138">
        <v>0</v>
      </c>
      <c r="CP138">
        <f t="shared" si="156"/>
        <v>1746.04</v>
      </c>
      <c r="CQ138">
        <f t="shared" si="157"/>
        <v>0</v>
      </c>
      <c r="CR138">
        <f t="shared" si="158"/>
        <v>242.57999999999998</v>
      </c>
      <c r="CS138">
        <f t="shared" si="159"/>
        <v>17.63</v>
      </c>
      <c r="CT138">
        <f t="shared" si="160"/>
        <v>193.92999999999998</v>
      </c>
      <c r="CU138">
        <f t="shared" si="161"/>
        <v>0</v>
      </c>
      <c r="CV138">
        <f t="shared" si="162"/>
        <v>1.44</v>
      </c>
      <c r="CW138">
        <f t="shared" si="163"/>
        <v>0.11</v>
      </c>
      <c r="CX138">
        <f t="shared" si="164"/>
        <v>0</v>
      </c>
      <c r="CY138">
        <f t="shared" si="165"/>
        <v>1100.1120000000001</v>
      </c>
      <c r="CZ138">
        <f t="shared" si="166"/>
        <v>753.15359999999998</v>
      </c>
      <c r="DC138" t="s">
        <v>3</v>
      </c>
      <c r="DD138" t="s">
        <v>434</v>
      </c>
      <c r="DE138" t="s">
        <v>3</v>
      </c>
      <c r="DF138" t="s">
        <v>3</v>
      </c>
      <c r="DG138" t="s">
        <v>3</v>
      </c>
      <c r="DH138" t="s">
        <v>3</v>
      </c>
      <c r="DI138" t="s">
        <v>3</v>
      </c>
      <c r="DJ138" t="s">
        <v>3</v>
      </c>
      <c r="DK138" t="s">
        <v>3</v>
      </c>
      <c r="DL138" t="s">
        <v>3</v>
      </c>
      <c r="DM138" t="s">
        <v>3</v>
      </c>
      <c r="DN138">
        <v>0</v>
      </c>
      <c r="DO138">
        <v>0</v>
      </c>
      <c r="DP138">
        <v>1</v>
      </c>
      <c r="DQ138">
        <v>1</v>
      </c>
      <c r="DU138">
        <v>1013</v>
      </c>
      <c r="DV138" t="s">
        <v>432</v>
      </c>
      <c r="DW138" t="s">
        <v>432</v>
      </c>
      <c r="DX138">
        <v>1</v>
      </c>
      <c r="EE138">
        <v>42165682</v>
      </c>
      <c r="EF138">
        <v>2</v>
      </c>
      <c r="EG138" t="s">
        <v>19</v>
      </c>
      <c r="EH138">
        <v>0</v>
      </c>
      <c r="EI138" t="s">
        <v>3</v>
      </c>
      <c r="EJ138">
        <v>1</v>
      </c>
      <c r="EK138">
        <v>22001</v>
      </c>
      <c r="EL138" t="s">
        <v>300</v>
      </c>
      <c r="EM138" t="s">
        <v>301</v>
      </c>
      <c r="EO138" t="s">
        <v>3</v>
      </c>
      <c r="EQ138">
        <v>0</v>
      </c>
      <c r="ER138">
        <v>131.96</v>
      </c>
      <c r="ES138">
        <v>81.38</v>
      </c>
      <c r="ET138">
        <v>39.1</v>
      </c>
      <c r="EU138">
        <v>1.42</v>
      </c>
      <c r="EV138">
        <v>11.48</v>
      </c>
      <c r="EW138">
        <v>1.44</v>
      </c>
      <c r="EX138">
        <v>0.11</v>
      </c>
      <c r="EY138">
        <v>0</v>
      </c>
      <c r="FQ138">
        <v>0</v>
      </c>
      <c r="FR138">
        <f t="shared" si="167"/>
        <v>0</v>
      </c>
      <c r="FS138">
        <v>0</v>
      </c>
      <c r="FX138">
        <v>130</v>
      </c>
      <c r="FY138">
        <v>89</v>
      </c>
      <c r="GA138" t="s">
        <v>3</v>
      </c>
      <c r="GD138">
        <v>1</v>
      </c>
      <c r="GF138">
        <v>522043685</v>
      </c>
      <c r="GG138">
        <v>2</v>
      </c>
      <c r="GH138">
        <v>1</v>
      </c>
      <c r="GI138">
        <v>2</v>
      </c>
      <c r="GJ138">
        <v>0</v>
      </c>
      <c r="GK138">
        <v>0</v>
      </c>
      <c r="GL138">
        <f t="shared" si="168"/>
        <v>0</v>
      </c>
      <c r="GM138">
        <f t="shared" si="169"/>
        <v>3599.3</v>
      </c>
      <c r="GN138">
        <f t="shared" si="170"/>
        <v>3599.3</v>
      </c>
      <c r="GO138">
        <f t="shared" si="171"/>
        <v>0</v>
      </c>
      <c r="GP138">
        <f t="shared" si="172"/>
        <v>0</v>
      </c>
      <c r="GR138">
        <v>0</v>
      </c>
      <c r="GS138">
        <v>3</v>
      </c>
      <c r="GT138">
        <v>0</v>
      </c>
      <c r="GU138" t="s">
        <v>3</v>
      </c>
      <c r="GV138">
        <f t="shared" si="173"/>
        <v>0</v>
      </c>
      <c r="GW138">
        <v>1</v>
      </c>
      <c r="GX138">
        <f t="shared" si="174"/>
        <v>0</v>
      </c>
      <c r="HA138">
        <v>0</v>
      </c>
      <c r="HB138">
        <v>0</v>
      </c>
      <c r="HC138">
        <f t="shared" si="175"/>
        <v>0</v>
      </c>
      <c r="IK138">
        <v>0</v>
      </c>
    </row>
    <row r="139" spans="1:245">
      <c r="A139">
        <v>17</v>
      </c>
      <c r="B139">
        <v>1</v>
      </c>
      <c r="E139" t="s">
        <v>435</v>
      </c>
      <c r="F139" t="s">
        <v>436</v>
      </c>
      <c r="G139" t="s">
        <v>437</v>
      </c>
      <c r="H139" t="s">
        <v>278</v>
      </c>
      <c r="I139">
        <v>4.1599999999999998E-2</v>
      </c>
      <c r="J139">
        <v>0</v>
      </c>
      <c r="O139">
        <f t="shared" si="140"/>
        <v>1307.72</v>
      </c>
      <c r="P139">
        <f t="shared" si="141"/>
        <v>1307.72</v>
      </c>
      <c r="Q139">
        <f t="shared" si="142"/>
        <v>0</v>
      </c>
      <c r="R139">
        <f t="shared" si="143"/>
        <v>0</v>
      </c>
      <c r="S139">
        <f t="shared" si="144"/>
        <v>0</v>
      </c>
      <c r="T139">
        <f t="shared" si="145"/>
        <v>0</v>
      </c>
      <c r="U139">
        <f t="shared" si="146"/>
        <v>0</v>
      </c>
      <c r="V139">
        <f t="shared" si="147"/>
        <v>0</v>
      </c>
      <c r="W139">
        <f t="shared" si="148"/>
        <v>0</v>
      </c>
      <c r="X139">
        <f t="shared" si="149"/>
        <v>0</v>
      </c>
      <c r="Y139">
        <f t="shared" si="150"/>
        <v>0</v>
      </c>
      <c r="AA139">
        <v>43686536</v>
      </c>
      <c r="AB139">
        <f t="shared" si="151"/>
        <v>4974</v>
      </c>
      <c r="AC139">
        <f>ROUND((ES139),0)</f>
        <v>4974</v>
      </c>
      <c r="AD139">
        <f t="shared" si="179"/>
        <v>0</v>
      </c>
      <c r="AE139">
        <f t="shared" si="180"/>
        <v>0</v>
      </c>
      <c r="AF139">
        <f t="shared" si="181"/>
        <v>0</v>
      </c>
      <c r="AG139">
        <f t="shared" si="153"/>
        <v>0</v>
      </c>
      <c r="AH139">
        <f t="shared" si="182"/>
        <v>0</v>
      </c>
      <c r="AI139">
        <f t="shared" si="183"/>
        <v>0</v>
      </c>
      <c r="AJ139">
        <f t="shared" si="155"/>
        <v>0</v>
      </c>
      <c r="AK139">
        <v>4973.5</v>
      </c>
      <c r="AL139">
        <v>4973.5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1</v>
      </c>
      <c r="AW139">
        <v>1</v>
      </c>
      <c r="AZ139">
        <v>1</v>
      </c>
      <c r="BA139">
        <v>1</v>
      </c>
      <c r="BB139">
        <v>1</v>
      </c>
      <c r="BC139">
        <v>6.32</v>
      </c>
      <c r="BD139" t="s">
        <v>3</v>
      </c>
      <c r="BE139" t="s">
        <v>3</v>
      </c>
      <c r="BF139" t="s">
        <v>3</v>
      </c>
      <c r="BG139" t="s">
        <v>3</v>
      </c>
      <c r="BH139">
        <v>3</v>
      </c>
      <c r="BI139">
        <v>1</v>
      </c>
      <c r="BJ139" t="s">
        <v>438</v>
      </c>
      <c r="BM139">
        <v>500001</v>
      </c>
      <c r="BN139">
        <v>0</v>
      </c>
      <c r="BO139" t="s">
        <v>436</v>
      </c>
      <c r="BP139">
        <v>1</v>
      </c>
      <c r="BQ139">
        <v>8</v>
      </c>
      <c r="BR139">
        <v>0</v>
      </c>
      <c r="BS139">
        <v>1</v>
      </c>
      <c r="BT139">
        <v>1</v>
      </c>
      <c r="BU139">
        <v>1</v>
      </c>
      <c r="BV139">
        <v>1</v>
      </c>
      <c r="BW139">
        <v>1</v>
      </c>
      <c r="BX139">
        <v>1</v>
      </c>
      <c r="BY139" t="s">
        <v>3</v>
      </c>
      <c r="BZ139">
        <v>0</v>
      </c>
      <c r="CA139">
        <v>0</v>
      </c>
      <c r="CE139">
        <v>0</v>
      </c>
      <c r="CF139">
        <v>0</v>
      </c>
      <c r="CG139">
        <v>0</v>
      </c>
      <c r="CM139">
        <v>0</v>
      </c>
      <c r="CN139" t="s">
        <v>3</v>
      </c>
      <c r="CO139">
        <v>0</v>
      </c>
      <c r="CP139">
        <f t="shared" si="156"/>
        <v>1307.72</v>
      </c>
      <c r="CQ139">
        <f t="shared" si="157"/>
        <v>31435.68</v>
      </c>
      <c r="CR139">
        <f t="shared" si="158"/>
        <v>0</v>
      </c>
      <c r="CS139">
        <f t="shared" si="159"/>
        <v>0</v>
      </c>
      <c r="CT139">
        <f t="shared" si="160"/>
        <v>0</v>
      </c>
      <c r="CU139">
        <f t="shared" si="161"/>
        <v>0</v>
      </c>
      <c r="CV139">
        <f t="shared" si="162"/>
        <v>0</v>
      </c>
      <c r="CW139">
        <f t="shared" si="163"/>
        <v>0</v>
      </c>
      <c r="CX139">
        <f t="shared" si="164"/>
        <v>0</v>
      </c>
      <c r="CY139">
        <f t="shared" si="165"/>
        <v>0</v>
      </c>
      <c r="CZ139">
        <f t="shared" si="166"/>
        <v>0</v>
      </c>
      <c r="DC139" t="s">
        <v>3</v>
      </c>
      <c r="DD139" t="s">
        <v>3</v>
      </c>
      <c r="DE139" t="s">
        <v>3</v>
      </c>
      <c r="DF139" t="s">
        <v>3</v>
      </c>
      <c r="DG139" t="s">
        <v>3</v>
      </c>
      <c r="DH139" t="s">
        <v>3</v>
      </c>
      <c r="DI139" t="s">
        <v>3</v>
      </c>
      <c r="DJ139" t="s">
        <v>3</v>
      </c>
      <c r="DK139" t="s">
        <v>3</v>
      </c>
      <c r="DL139" t="s">
        <v>3</v>
      </c>
      <c r="DM139" t="s">
        <v>3</v>
      </c>
      <c r="DN139">
        <v>0</v>
      </c>
      <c r="DO139">
        <v>0</v>
      </c>
      <c r="DP139">
        <v>1</v>
      </c>
      <c r="DQ139">
        <v>1</v>
      </c>
      <c r="DU139">
        <v>1009</v>
      </c>
      <c r="DV139" t="s">
        <v>278</v>
      </c>
      <c r="DW139" t="s">
        <v>278</v>
      </c>
      <c r="DX139">
        <v>1000</v>
      </c>
      <c r="EE139">
        <v>42165582</v>
      </c>
      <c r="EF139">
        <v>8</v>
      </c>
      <c r="EG139" t="s">
        <v>50</v>
      </c>
      <c r="EH139">
        <v>0</v>
      </c>
      <c r="EI139" t="s">
        <v>3</v>
      </c>
      <c r="EJ139">
        <v>1</v>
      </c>
      <c r="EK139">
        <v>500001</v>
      </c>
      <c r="EL139" t="s">
        <v>51</v>
      </c>
      <c r="EM139" t="s">
        <v>52</v>
      </c>
      <c r="EO139" t="s">
        <v>3</v>
      </c>
      <c r="EQ139">
        <v>0</v>
      </c>
      <c r="ER139">
        <v>4973.5</v>
      </c>
      <c r="ES139">
        <v>4973.5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FQ139">
        <v>0</v>
      </c>
      <c r="FR139">
        <f t="shared" si="167"/>
        <v>0</v>
      </c>
      <c r="FS139">
        <v>0</v>
      </c>
      <c r="FX139">
        <v>0</v>
      </c>
      <c r="FY139">
        <v>0</v>
      </c>
      <c r="GA139" t="s">
        <v>3</v>
      </c>
      <c r="GD139">
        <v>1</v>
      </c>
      <c r="GF139">
        <v>-433798725</v>
      </c>
      <c r="GG139">
        <v>2</v>
      </c>
      <c r="GH139">
        <v>1</v>
      </c>
      <c r="GI139">
        <v>2</v>
      </c>
      <c r="GJ139">
        <v>0</v>
      </c>
      <c r="GK139">
        <v>0</v>
      </c>
      <c r="GL139">
        <f t="shared" si="168"/>
        <v>0</v>
      </c>
      <c r="GM139">
        <f t="shared" si="169"/>
        <v>1307.72</v>
      </c>
      <c r="GN139">
        <f t="shared" si="170"/>
        <v>1307.72</v>
      </c>
      <c r="GO139">
        <f t="shared" si="171"/>
        <v>0</v>
      </c>
      <c r="GP139">
        <f t="shared" si="172"/>
        <v>0</v>
      </c>
      <c r="GR139">
        <v>0</v>
      </c>
      <c r="GS139">
        <v>3</v>
      </c>
      <c r="GT139">
        <v>0</v>
      </c>
      <c r="GU139" t="s">
        <v>3</v>
      </c>
      <c r="GV139">
        <f t="shared" si="173"/>
        <v>0</v>
      </c>
      <c r="GW139">
        <v>1</v>
      </c>
      <c r="GX139">
        <f t="shared" si="174"/>
        <v>0</v>
      </c>
      <c r="HA139">
        <v>0</v>
      </c>
      <c r="HB139">
        <v>0</v>
      </c>
      <c r="HC139">
        <f t="shared" si="175"/>
        <v>0</v>
      </c>
      <c r="IK139">
        <v>0</v>
      </c>
    </row>
    <row r="140" spans="1:245">
      <c r="A140">
        <v>17</v>
      </c>
      <c r="B140">
        <v>1</v>
      </c>
      <c r="E140" t="s">
        <v>439</v>
      </c>
      <c r="F140" t="s">
        <v>440</v>
      </c>
      <c r="G140" t="s">
        <v>441</v>
      </c>
      <c r="H140" t="s">
        <v>278</v>
      </c>
      <c r="I140">
        <v>4.9200000000000001E-2</v>
      </c>
      <c r="J140">
        <v>0</v>
      </c>
      <c r="O140">
        <f t="shared" si="140"/>
        <v>1517.32</v>
      </c>
      <c r="P140">
        <f t="shared" si="141"/>
        <v>1517.32</v>
      </c>
      <c r="Q140">
        <f t="shared" si="142"/>
        <v>0</v>
      </c>
      <c r="R140">
        <f t="shared" si="143"/>
        <v>0</v>
      </c>
      <c r="S140">
        <f t="shared" si="144"/>
        <v>0</v>
      </c>
      <c r="T140">
        <f t="shared" si="145"/>
        <v>0</v>
      </c>
      <c r="U140">
        <f t="shared" si="146"/>
        <v>0</v>
      </c>
      <c r="V140">
        <f t="shared" si="147"/>
        <v>0</v>
      </c>
      <c r="W140">
        <f t="shared" si="148"/>
        <v>0</v>
      </c>
      <c r="X140">
        <f t="shared" si="149"/>
        <v>0</v>
      </c>
      <c r="Y140">
        <f t="shared" si="150"/>
        <v>0</v>
      </c>
      <c r="AA140">
        <v>43686536</v>
      </c>
      <c r="AB140">
        <f t="shared" si="151"/>
        <v>4872</v>
      </c>
      <c r="AC140">
        <f>ROUND((ES140),0)</f>
        <v>4872</v>
      </c>
      <c r="AD140">
        <f t="shared" si="179"/>
        <v>0</v>
      </c>
      <c r="AE140">
        <f t="shared" si="180"/>
        <v>0</v>
      </c>
      <c r="AF140">
        <f t="shared" si="181"/>
        <v>0</v>
      </c>
      <c r="AG140">
        <f t="shared" si="153"/>
        <v>0</v>
      </c>
      <c r="AH140">
        <f t="shared" si="182"/>
        <v>0</v>
      </c>
      <c r="AI140">
        <f t="shared" si="183"/>
        <v>0</v>
      </c>
      <c r="AJ140">
        <f t="shared" si="155"/>
        <v>0</v>
      </c>
      <c r="AK140">
        <v>4872</v>
      </c>
      <c r="AL140">
        <v>4872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1</v>
      </c>
      <c r="AW140">
        <v>1</v>
      </c>
      <c r="AZ140">
        <v>1</v>
      </c>
      <c r="BA140">
        <v>1</v>
      </c>
      <c r="BB140">
        <v>1</v>
      </c>
      <c r="BC140">
        <v>6.33</v>
      </c>
      <c r="BD140" t="s">
        <v>3</v>
      </c>
      <c r="BE140" t="s">
        <v>3</v>
      </c>
      <c r="BF140" t="s">
        <v>3</v>
      </c>
      <c r="BG140" t="s">
        <v>3</v>
      </c>
      <c r="BH140">
        <v>3</v>
      </c>
      <c r="BI140">
        <v>1</v>
      </c>
      <c r="BJ140" t="s">
        <v>442</v>
      </c>
      <c r="BM140">
        <v>500001</v>
      </c>
      <c r="BN140">
        <v>0</v>
      </c>
      <c r="BO140" t="s">
        <v>440</v>
      </c>
      <c r="BP140">
        <v>1</v>
      </c>
      <c r="BQ140">
        <v>8</v>
      </c>
      <c r="BR140">
        <v>0</v>
      </c>
      <c r="BS140">
        <v>1</v>
      </c>
      <c r="BT140">
        <v>1</v>
      </c>
      <c r="BU140">
        <v>1</v>
      </c>
      <c r="BV140">
        <v>1</v>
      </c>
      <c r="BW140">
        <v>1</v>
      </c>
      <c r="BX140">
        <v>1</v>
      </c>
      <c r="BY140" t="s">
        <v>3</v>
      </c>
      <c r="BZ140">
        <v>0</v>
      </c>
      <c r="CA140">
        <v>0</v>
      </c>
      <c r="CE140">
        <v>0</v>
      </c>
      <c r="CF140">
        <v>0</v>
      </c>
      <c r="CG140">
        <v>0</v>
      </c>
      <c r="CM140">
        <v>0</v>
      </c>
      <c r="CN140" t="s">
        <v>3</v>
      </c>
      <c r="CO140">
        <v>0</v>
      </c>
      <c r="CP140">
        <f t="shared" si="156"/>
        <v>1517.32</v>
      </c>
      <c r="CQ140">
        <f t="shared" si="157"/>
        <v>30839.760000000002</v>
      </c>
      <c r="CR140">
        <f t="shared" si="158"/>
        <v>0</v>
      </c>
      <c r="CS140">
        <f t="shared" si="159"/>
        <v>0</v>
      </c>
      <c r="CT140">
        <f t="shared" si="160"/>
        <v>0</v>
      </c>
      <c r="CU140">
        <f t="shared" si="161"/>
        <v>0</v>
      </c>
      <c r="CV140">
        <f t="shared" si="162"/>
        <v>0</v>
      </c>
      <c r="CW140">
        <f t="shared" si="163"/>
        <v>0</v>
      </c>
      <c r="CX140">
        <f t="shared" si="164"/>
        <v>0</v>
      </c>
      <c r="CY140">
        <f t="shared" si="165"/>
        <v>0</v>
      </c>
      <c r="CZ140">
        <f t="shared" si="166"/>
        <v>0</v>
      </c>
      <c r="DC140" t="s">
        <v>3</v>
      </c>
      <c r="DD140" t="s">
        <v>3</v>
      </c>
      <c r="DE140" t="s">
        <v>3</v>
      </c>
      <c r="DF140" t="s">
        <v>3</v>
      </c>
      <c r="DG140" t="s">
        <v>3</v>
      </c>
      <c r="DH140" t="s">
        <v>3</v>
      </c>
      <c r="DI140" t="s">
        <v>3</v>
      </c>
      <c r="DJ140" t="s">
        <v>3</v>
      </c>
      <c r="DK140" t="s">
        <v>3</v>
      </c>
      <c r="DL140" t="s">
        <v>3</v>
      </c>
      <c r="DM140" t="s">
        <v>3</v>
      </c>
      <c r="DN140">
        <v>0</v>
      </c>
      <c r="DO140">
        <v>0</v>
      </c>
      <c r="DP140">
        <v>1</v>
      </c>
      <c r="DQ140">
        <v>1</v>
      </c>
      <c r="DU140">
        <v>1009</v>
      </c>
      <c r="DV140" t="s">
        <v>278</v>
      </c>
      <c r="DW140" t="s">
        <v>278</v>
      </c>
      <c r="DX140">
        <v>1000</v>
      </c>
      <c r="EE140">
        <v>42165582</v>
      </c>
      <c r="EF140">
        <v>8</v>
      </c>
      <c r="EG140" t="s">
        <v>50</v>
      </c>
      <c r="EH140">
        <v>0</v>
      </c>
      <c r="EI140" t="s">
        <v>3</v>
      </c>
      <c r="EJ140">
        <v>1</v>
      </c>
      <c r="EK140">
        <v>500001</v>
      </c>
      <c r="EL140" t="s">
        <v>51</v>
      </c>
      <c r="EM140" t="s">
        <v>52</v>
      </c>
      <c r="EO140" t="s">
        <v>3</v>
      </c>
      <c r="EQ140">
        <v>0</v>
      </c>
      <c r="ER140">
        <v>4872</v>
      </c>
      <c r="ES140">
        <v>4872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FQ140">
        <v>0</v>
      </c>
      <c r="FR140">
        <f t="shared" si="167"/>
        <v>0</v>
      </c>
      <c r="FS140">
        <v>0</v>
      </c>
      <c r="FX140">
        <v>0</v>
      </c>
      <c r="FY140">
        <v>0</v>
      </c>
      <c r="GA140" t="s">
        <v>3</v>
      </c>
      <c r="GD140">
        <v>1</v>
      </c>
      <c r="GF140">
        <v>-1372303416</v>
      </c>
      <c r="GG140">
        <v>2</v>
      </c>
      <c r="GH140">
        <v>1</v>
      </c>
      <c r="GI140">
        <v>2</v>
      </c>
      <c r="GJ140">
        <v>0</v>
      </c>
      <c r="GK140">
        <v>0</v>
      </c>
      <c r="GL140">
        <f t="shared" si="168"/>
        <v>0</v>
      </c>
      <c r="GM140">
        <f t="shared" si="169"/>
        <v>1517.32</v>
      </c>
      <c r="GN140">
        <f t="shared" si="170"/>
        <v>1517.32</v>
      </c>
      <c r="GO140">
        <f t="shared" si="171"/>
        <v>0</v>
      </c>
      <c r="GP140">
        <f t="shared" si="172"/>
        <v>0</v>
      </c>
      <c r="GR140">
        <v>0</v>
      </c>
      <c r="GS140">
        <v>3</v>
      </c>
      <c r="GT140">
        <v>0</v>
      </c>
      <c r="GU140" t="s">
        <v>3</v>
      </c>
      <c r="GV140">
        <f t="shared" si="173"/>
        <v>0</v>
      </c>
      <c r="GW140">
        <v>1</v>
      </c>
      <c r="GX140">
        <f t="shared" si="174"/>
        <v>0</v>
      </c>
      <c r="HA140">
        <v>0</v>
      </c>
      <c r="HB140">
        <v>0</v>
      </c>
      <c r="HC140">
        <f t="shared" si="175"/>
        <v>0</v>
      </c>
      <c r="IK140">
        <v>0</v>
      </c>
    </row>
    <row r="141" spans="1:245">
      <c r="A141">
        <v>19</v>
      </c>
      <c r="B141">
        <v>1</v>
      </c>
      <c r="F141" t="s">
        <v>3</v>
      </c>
      <c r="G141" t="s">
        <v>443</v>
      </c>
      <c r="H141" t="s">
        <v>3</v>
      </c>
      <c r="AA141">
        <v>1</v>
      </c>
      <c r="IK141">
        <v>0</v>
      </c>
    </row>
    <row r="142" spans="1:245">
      <c r="A142">
        <v>17</v>
      </c>
      <c r="B142">
        <v>1</v>
      </c>
      <c r="C142">
        <f>ROW(SmtRes!A434)</f>
        <v>434</v>
      </c>
      <c r="D142">
        <f>ROW(EtalonRes!A444)</f>
        <v>444</v>
      </c>
      <c r="E142" t="s">
        <v>444</v>
      </c>
      <c r="F142" t="s">
        <v>445</v>
      </c>
      <c r="G142" t="s">
        <v>446</v>
      </c>
      <c r="H142" t="s">
        <v>447</v>
      </c>
      <c r="I142">
        <v>2.8500000000000001E-2</v>
      </c>
      <c r="J142">
        <v>0</v>
      </c>
      <c r="O142">
        <f t="shared" ref="O142:O150" si="184">ROUND(CP142,2)</f>
        <v>2364.73</v>
      </c>
      <c r="P142">
        <f t="shared" ref="P142:P150" si="185">ROUND(CQ142*I142,2)</f>
        <v>1095.3399999999999</v>
      </c>
      <c r="Q142">
        <f t="shared" ref="Q142:Q150" si="186">ROUND(CR142*I142,2)</f>
        <v>578.01</v>
      </c>
      <c r="R142">
        <f t="shared" ref="R142:R150" si="187">ROUND(CS142*I142,2)</f>
        <v>139.68</v>
      </c>
      <c r="S142">
        <f t="shared" ref="S142:S150" si="188">ROUND(CT142*I142,2)</f>
        <v>691.38</v>
      </c>
      <c r="T142">
        <f t="shared" ref="T142:T150" si="189">ROUND(CU142*I142,2)</f>
        <v>0</v>
      </c>
      <c r="U142">
        <f t="shared" ref="U142:U150" si="190">CV142*I142</f>
        <v>4.4112299999999998</v>
      </c>
      <c r="V142">
        <f t="shared" ref="V142:V150" si="191">CW142*I142</f>
        <v>0.65379000000000009</v>
      </c>
      <c r="W142">
        <f t="shared" ref="W142:W150" si="192">ROUND(CX142*I142,2)</f>
        <v>0</v>
      </c>
      <c r="X142">
        <f t="shared" ref="X142:X150" si="193">ROUND(CY142,2)</f>
        <v>1080.3800000000001</v>
      </c>
      <c r="Y142">
        <f t="shared" ref="Y142:Y150" si="194">ROUND(CZ142,2)</f>
        <v>706.4</v>
      </c>
      <c r="AA142">
        <v>43686536</v>
      </c>
      <c r="AB142">
        <f t="shared" ref="AB142:AB150" si="195">ROUND((AC142+AD142+AF142),0)</f>
        <v>11474</v>
      </c>
      <c r="AC142">
        <f t="shared" ref="AC142:AC150" si="196">ROUND((ES142),0)</f>
        <v>7039</v>
      </c>
      <c r="AD142">
        <f t="shared" ref="AD142:AD150" si="197">ROUND((((ET142)-(EU142))+AE142),0)</f>
        <v>3059</v>
      </c>
      <c r="AE142">
        <f t="shared" ref="AE142:AE150" si="198">ROUND((EU142),0)</f>
        <v>278</v>
      </c>
      <c r="AF142">
        <f t="shared" ref="AF142:AF150" si="199">ROUND((EV142),0)</f>
        <v>1376</v>
      </c>
      <c r="AG142">
        <f t="shared" ref="AG142:AG150" si="200">ROUND((AP142),0)</f>
        <v>0</v>
      </c>
      <c r="AH142">
        <f t="shared" ref="AH142:AH150" si="201">(EW142)</f>
        <v>154.78</v>
      </c>
      <c r="AI142">
        <f t="shared" ref="AI142:AI150" si="202">(EX142)</f>
        <v>22.94</v>
      </c>
      <c r="AJ142">
        <f t="shared" ref="AJ142:AJ150" si="203">(AS142)</f>
        <v>0</v>
      </c>
      <c r="AK142">
        <v>11474.14</v>
      </c>
      <c r="AL142">
        <v>7039.34</v>
      </c>
      <c r="AM142">
        <v>3058.81</v>
      </c>
      <c r="AN142">
        <v>277.57</v>
      </c>
      <c r="AO142">
        <v>1375.99</v>
      </c>
      <c r="AP142">
        <v>0</v>
      </c>
      <c r="AQ142">
        <v>154.78</v>
      </c>
      <c r="AR142">
        <v>22.94</v>
      </c>
      <c r="AS142">
        <v>0</v>
      </c>
      <c r="AT142">
        <v>130</v>
      </c>
      <c r="AU142">
        <v>85</v>
      </c>
      <c r="AV142">
        <v>1</v>
      </c>
      <c r="AW142">
        <v>1</v>
      </c>
      <c r="AZ142">
        <v>1</v>
      </c>
      <c r="BA142">
        <v>17.63</v>
      </c>
      <c r="BB142">
        <v>6.63</v>
      </c>
      <c r="BC142">
        <v>5.46</v>
      </c>
      <c r="BD142" t="s">
        <v>3</v>
      </c>
      <c r="BE142" t="s">
        <v>3</v>
      </c>
      <c r="BF142" t="s">
        <v>3</v>
      </c>
      <c r="BG142" t="s">
        <v>3</v>
      </c>
      <c r="BH142">
        <v>0</v>
      </c>
      <c r="BI142">
        <v>1</v>
      </c>
      <c r="BJ142" t="s">
        <v>448</v>
      </c>
      <c r="BM142">
        <v>7001</v>
      </c>
      <c r="BN142">
        <v>0</v>
      </c>
      <c r="BO142" t="s">
        <v>445</v>
      </c>
      <c r="BP142">
        <v>1</v>
      </c>
      <c r="BQ142">
        <v>2</v>
      </c>
      <c r="BR142">
        <v>0</v>
      </c>
      <c r="BS142">
        <v>17.63</v>
      </c>
      <c r="BT142">
        <v>1</v>
      </c>
      <c r="BU142">
        <v>1</v>
      </c>
      <c r="BV142">
        <v>1</v>
      </c>
      <c r="BW142">
        <v>1</v>
      </c>
      <c r="BX142">
        <v>1</v>
      </c>
      <c r="BY142" t="s">
        <v>3</v>
      </c>
      <c r="BZ142">
        <v>130</v>
      </c>
      <c r="CA142">
        <v>85</v>
      </c>
      <c r="CE142">
        <v>0</v>
      </c>
      <c r="CF142">
        <v>0</v>
      </c>
      <c r="CG142">
        <v>0</v>
      </c>
      <c r="CM142">
        <v>0</v>
      </c>
      <c r="CN142" t="s">
        <v>3</v>
      </c>
      <c r="CO142">
        <v>0</v>
      </c>
      <c r="CP142">
        <f t="shared" ref="CP142:CP150" si="204">(P142+Q142+S142)</f>
        <v>2364.73</v>
      </c>
      <c r="CQ142">
        <f t="shared" ref="CQ142:CQ150" si="205">AC142*BC142</f>
        <v>38432.94</v>
      </c>
      <c r="CR142">
        <f t="shared" ref="CR142:CR150" si="206">AD142*BB142</f>
        <v>20281.169999999998</v>
      </c>
      <c r="CS142">
        <f t="shared" ref="CS142:CS150" si="207">AE142*BS142</f>
        <v>4901.1399999999994</v>
      </c>
      <c r="CT142">
        <f t="shared" ref="CT142:CT150" si="208">AF142*BA142</f>
        <v>24258.879999999997</v>
      </c>
      <c r="CU142">
        <f t="shared" ref="CU142:CU150" si="209">AG142</f>
        <v>0</v>
      </c>
      <c r="CV142">
        <f t="shared" ref="CV142:CV150" si="210">AH142</f>
        <v>154.78</v>
      </c>
      <c r="CW142">
        <f t="shared" ref="CW142:CW150" si="211">AI142</f>
        <v>22.94</v>
      </c>
      <c r="CX142">
        <f t="shared" ref="CX142:CX150" si="212">AJ142</f>
        <v>0</v>
      </c>
      <c r="CY142">
        <f t="shared" ref="CY142:CY150" si="213">(((S142+R142)*AT142)/100)</f>
        <v>1080.3779999999999</v>
      </c>
      <c r="CZ142">
        <f t="shared" ref="CZ142:CZ150" si="214">(((S142+R142)*AU142)/100)</f>
        <v>706.40099999999995</v>
      </c>
      <c r="DC142" t="s">
        <v>3</v>
      </c>
      <c r="DD142" t="s">
        <v>3</v>
      </c>
      <c r="DE142" t="s">
        <v>3</v>
      </c>
      <c r="DF142" t="s">
        <v>3</v>
      </c>
      <c r="DG142" t="s">
        <v>3</v>
      </c>
      <c r="DH142" t="s">
        <v>3</v>
      </c>
      <c r="DI142" t="s">
        <v>3</v>
      </c>
      <c r="DJ142" t="s">
        <v>3</v>
      </c>
      <c r="DK142" t="s">
        <v>3</v>
      </c>
      <c r="DL142" t="s">
        <v>3</v>
      </c>
      <c r="DM142" t="s">
        <v>3</v>
      </c>
      <c r="DN142">
        <v>0</v>
      </c>
      <c r="DO142">
        <v>0</v>
      </c>
      <c r="DP142">
        <v>1</v>
      </c>
      <c r="DQ142">
        <v>1</v>
      </c>
      <c r="DU142">
        <v>1003</v>
      </c>
      <c r="DV142" t="s">
        <v>447</v>
      </c>
      <c r="DW142" t="s">
        <v>447</v>
      </c>
      <c r="DX142">
        <v>100</v>
      </c>
      <c r="EE142">
        <v>42165639</v>
      </c>
      <c r="EF142">
        <v>2</v>
      </c>
      <c r="EG142" t="s">
        <v>19</v>
      </c>
      <c r="EH142">
        <v>0</v>
      </c>
      <c r="EI142" t="s">
        <v>3</v>
      </c>
      <c r="EJ142">
        <v>1</v>
      </c>
      <c r="EK142">
        <v>7001</v>
      </c>
      <c r="EL142" t="s">
        <v>449</v>
      </c>
      <c r="EM142" t="s">
        <v>450</v>
      </c>
      <c r="EO142" t="s">
        <v>3</v>
      </c>
      <c r="EQ142">
        <v>131072</v>
      </c>
      <c r="ER142">
        <v>11474.14</v>
      </c>
      <c r="ES142">
        <v>7039.34</v>
      </c>
      <c r="ET142">
        <v>3058.81</v>
      </c>
      <c r="EU142">
        <v>277.57</v>
      </c>
      <c r="EV142">
        <v>1375.99</v>
      </c>
      <c r="EW142">
        <v>154.78</v>
      </c>
      <c r="EX142">
        <v>22.94</v>
      </c>
      <c r="EY142">
        <v>0</v>
      </c>
      <c r="FQ142">
        <v>0</v>
      </c>
      <c r="FR142">
        <f t="shared" ref="FR142:FR150" si="215">ROUND(IF(AND(BH142=3,BI142=3),P142,0),2)</f>
        <v>0</v>
      </c>
      <c r="FS142">
        <v>0</v>
      </c>
      <c r="FX142">
        <v>130</v>
      </c>
      <c r="FY142">
        <v>85</v>
      </c>
      <c r="GA142" t="s">
        <v>3</v>
      </c>
      <c r="GD142">
        <v>1</v>
      </c>
      <c r="GF142">
        <v>893493573</v>
      </c>
      <c r="GG142">
        <v>2</v>
      </c>
      <c r="GH142">
        <v>1</v>
      </c>
      <c r="GI142">
        <v>2</v>
      </c>
      <c r="GJ142">
        <v>0</v>
      </c>
      <c r="GK142">
        <v>0</v>
      </c>
      <c r="GL142">
        <f t="shared" ref="GL142:GL150" si="216">ROUND(IF(AND(BH142=3,BI142=3,FS142&lt;&gt;0),P142,0),2)</f>
        <v>0</v>
      </c>
      <c r="GM142">
        <f t="shared" ref="GM142:GM150" si="217">ROUND(O142+X142+Y142,2)+GX142</f>
        <v>4151.51</v>
      </c>
      <c r="GN142">
        <f t="shared" ref="GN142:GN150" si="218">IF(OR(BI142=0,BI142=1),ROUND(O142+X142+Y142,2),0)</f>
        <v>4151.51</v>
      </c>
      <c r="GO142">
        <f t="shared" ref="GO142:GO150" si="219">IF(BI142=2,ROUND(O142+X142+Y142,2),0)</f>
        <v>0</v>
      </c>
      <c r="GP142">
        <f t="shared" ref="GP142:GP150" si="220">IF(BI142=4,ROUND(O142+X142+Y142,2)+GX142,0)</f>
        <v>0</v>
      </c>
      <c r="GR142">
        <v>0</v>
      </c>
      <c r="GS142">
        <v>0</v>
      </c>
      <c r="GT142">
        <v>0</v>
      </c>
      <c r="GU142" t="s">
        <v>3</v>
      </c>
      <c r="GV142">
        <f t="shared" ref="GV142:GV150" si="221">ROUND((GT142),0)</f>
        <v>0</v>
      </c>
      <c r="GW142">
        <v>1</v>
      </c>
      <c r="GX142">
        <f t="shared" ref="GX142:GX150" si="222">ROUND(HC142*I142,2)</f>
        <v>0</v>
      </c>
      <c r="HA142">
        <v>0</v>
      </c>
      <c r="HB142">
        <v>0</v>
      </c>
      <c r="HC142">
        <f t="shared" ref="HC142:HC150" si="223">GV142*GW142</f>
        <v>0</v>
      </c>
      <c r="IK142">
        <v>0</v>
      </c>
    </row>
    <row r="143" spans="1:245">
      <c r="A143">
        <v>18</v>
      </c>
      <c r="B143">
        <v>1</v>
      </c>
      <c r="C143">
        <v>433</v>
      </c>
      <c r="E143" t="s">
        <v>451</v>
      </c>
      <c r="F143" t="s">
        <v>452</v>
      </c>
      <c r="G143" t="s">
        <v>453</v>
      </c>
      <c r="H143" t="s">
        <v>124</v>
      </c>
      <c r="I143">
        <f>I142*J143</f>
        <v>0.94904999999999995</v>
      </c>
      <c r="J143">
        <v>33.299999999999997</v>
      </c>
      <c r="O143">
        <f t="shared" si="184"/>
        <v>0</v>
      </c>
      <c r="P143">
        <f t="shared" si="185"/>
        <v>0</v>
      </c>
      <c r="Q143">
        <f t="shared" si="186"/>
        <v>0</v>
      </c>
      <c r="R143">
        <f t="shared" si="187"/>
        <v>0</v>
      </c>
      <c r="S143">
        <f t="shared" si="188"/>
        <v>0</v>
      </c>
      <c r="T143">
        <f t="shared" si="189"/>
        <v>0</v>
      </c>
      <c r="U143">
        <f t="shared" si="190"/>
        <v>0</v>
      </c>
      <c r="V143">
        <f t="shared" si="191"/>
        <v>0</v>
      </c>
      <c r="W143">
        <f t="shared" si="192"/>
        <v>0</v>
      </c>
      <c r="X143">
        <f t="shared" si="193"/>
        <v>0</v>
      </c>
      <c r="Y143">
        <f t="shared" si="194"/>
        <v>0</v>
      </c>
      <c r="AA143">
        <v>43686536</v>
      </c>
      <c r="AB143">
        <f t="shared" si="195"/>
        <v>0</v>
      </c>
      <c r="AC143">
        <f t="shared" si="196"/>
        <v>0</v>
      </c>
      <c r="AD143">
        <f t="shared" si="197"/>
        <v>0</v>
      </c>
      <c r="AE143">
        <f t="shared" si="198"/>
        <v>0</v>
      </c>
      <c r="AF143">
        <f t="shared" si="199"/>
        <v>0</v>
      </c>
      <c r="AG143">
        <f t="shared" si="200"/>
        <v>0</v>
      </c>
      <c r="AH143">
        <f t="shared" si="201"/>
        <v>0</v>
      </c>
      <c r="AI143">
        <f t="shared" si="202"/>
        <v>0</v>
      </c>
      <c r="AJ143">
        <f t="shared" si="203"/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130</v>
      </c>
      <c r="AU143">
        <v>85</v>
      </c>
      <c r="AV143">
        <v>1</v>
      </c>
      <c r="AW143">
        <v>1</v>
      </c>
      <c r="AZ143">
        <v>1</v>
      </c>
      <c r="BA143">
        <v>1</v>
      </c>
      <c r="BB143">
        <v>1</v>
      </c>
      <c r="BC143">
        <v>1</v>
      </c>
      <c r="BD143" t="s">
        <v>3</v>
      </c>
      <c r="BE143" t="s">
        <v>3</v>
      </c>
      <c r="BF143" t="s">
        <v>3</v>
      </c>
      <c r="BG143" t="s">
        <v>3</v>
      </c>
      <c r="BH143">
        <v>3</v>
      </c>
      <c r="BI143">
        <v>1</v>
      </c>
      <c r="BJ143" t="s">
        <v>454</v>
      </c>
      <c r="BM143">
        <v>7001</v>
      </c>
      <c r="BN143">
        <v>0</v>
      </c>
      <c r="BO143" t="s">
        <v>3</v>
      </c>
      <c r="BP143">
        <v>0</v>
      </c>
      <c r="BQ143">
        <v>2</v>
      </c>
      <c r="BR143">
        <v>0</v>
      </c>
      <c r="BS143">
        <v>1</v>
      </c>
      <c r="BT143">
        <v>1</v>
      </c>
      <c r="BU143">
        <v>1</v>
      </c>
      <c r="BV143">
        <v>1</v>
      </c>
      <c r="BW143">
        <v>1</v>
      </c>
      <c r="BX143">
        <v>1</v>
      </c>
      <c r="BY143" t="s">
        <v>3</v>
      </c>
      <c r="BZ143">
        <v>130</v>
      </c>
      <c r="CA143">
        <v>85</v>
      </c>
      <c r="CE143">
        <v>0</v>
      </c>
      <c r="CF143">
        <v>0</v>
      </c>
      <c r="CG143">
        <v>0</v>
      </c>
      <c r="CM143">
        <v>0</v>
      </c>
      <c r="CN143" t="s">
        <v>3</v>
      </c>
      <c r="CO143">
        <v>0</v>
      </c>
      <c r="CP143">
        <f t="shared" si="204"/>
        <v>0</v>
      </c>
      <c r="CQ143">
        <f t="shared" si="205"/>
        <v>0</v>
      </c>
      <c r="CR143">
        <f t="shared" si="206"/>
        <v>0</v>
      </c>
      <c r="CS143">
        <f t="shared" si="207"/>
        <v>0</v>
      </c>
      <c r="CT143">
        <f t="shared" si="208"/>
        <v>0</v>
      </c>
      <c r="CU143">
        <f t="shared" si="209"/>
        <v>0</v>
      </c>
      <c r="CV143">
        <f t="shared" si="210"/>
        <v>0</v>
      </c>
      <c r="CW143">
        <f t="shared" si="211"/>
        <v>0</v>
      </c>
      <c r="CX143">
        <f t="shared" si="212"/>
        <v>0</v>
      </c>
      <c r="CY143">
        <f t="shared" si="213"/>
        <v>0</v>
      </c>
      <c r="CZ143">
        <f t="shared" si="214"/>
        <v>0</v>
      </c>
      <c r="DC143" t="s">
        <v>3</v>
      </c>
      <c r="DD143" t="s">
        <v>3</v>
      </c>
      <c r="DE143" t="s">
        <v>3</v>
      </c>
      <c r="DF143" t="s">
        <v>3</v>
      </c>
      <c r="DG143" t="s">
        <v>3</v>
      </c>
      <c r="DH143" t="s">
        <v>3</v>
      </c>
      <c r="DI143" t="s">
        <v>3</v>
      </c>
      <c r="DJ143" t="s">
        <v>3</v>
      </c>
      <c r="DK143" t="s">
        <v>3</v>
      </c>
      <c r="DL143" t="s">
        <v>3</v>
      </c>
      <c r="DM143" t="s">
        <v>3</v>
      </c>
      <c r="DN143">
        <v>0</v>
      </c>
      <c r="DO143">
        <v>0</v>
      </c>
      <c r="DP143">
        <v>1</v>
      </c>
      <c r="DQ143">
        <v>1</v>
      </c>
      <c r="DU143">
        <v>1010</v>
      </c>
      <c r="DV143" t="s">
        <v>124</v>
      </c>
      <c r="DW143" t="s">
        <v>124</v>
      </c>
      <c r="DX143">
        <v>1</v>
      </c>
      <c r="EE143">
        <v>42165639</v>
      </c>
      <c r="EF143">
        <v>2</v>
      </c>
      <c r="EG143" t="s">
        <v>19</v>
      </c>
      <c r="EH143">
        <v>0</v>
      </c>
      <c r="EI143" t="s">
        <v>3</v>
      </c>
      <c r="EJ143">
        <v>1</v>
      </c>
      <c r="EK143">
        <v>7001</v>
      </c>
      <c r="EL143" t="s">
        <v>449</v>
      </c>
      <c r="EM143" t="s">
        <v>450</v>
      </c>
      <c r="EO143" t="s">
        <v>3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FQ143">
        <v>0</v>
      </c>
      <c r="FR143">
        <f t="shared" si="215"/>
        <v>0</v>
      </c>
      <c r="FS143">
        <v>0</v>
      </c>
      <c r="FX143">
        <v>130</v>
      </c>
      <c r="FY143">
        <v>85</v>
      </c>
      <c r="GA143" t="s">
        <v>3</v>
      </c>
      <c r="GD143">
        <v>1</v>
      </c>
      <c r="GF143">
        <v>821785432</v>
      </c>
      <c r="GG143">
        <v>2</v>
      </c>
      <c r="GH143">
        <v>1</v>
      </c>
      <c r="GI143">
        <v>-2</v>
      </c>
      <c r="GJ143">
        <v>0</v>
      </c>
      <c r="GK143">
        <v>0</v>
      </c>
      <c r="GL143">
        <f t="shared" si="216"/>
        <v>0</v>
      </c>
      <c r="GM143">
        <f t="shared" si="217"/>
        <v>0</v>
      </c>
      <c r="GN143">
        <f t="shared" si="218"/>
        <v>0</v>
      </c>
      <c r="GO143">
        <f t="shared" si="219"/>
        <v>0</v>
      </c>
      <c r="GP143">
        <f t="shared" si="220"/>
        <v>0</v>
      </c>
      <c r="GR143">
        <v>0</v>
      </c>
      <c r="GS143">
        <v>0</v>
      </c>
      <c r="GT143">
        <v>0</v>
      </c>
      <c r="GU143" t="s">
        <v>3</v>
      </c>
      <c r="GV143">
        <f t="shared" si="221"/>
        <v>0</v>
      </c>
      <c r="GW143">
        <v>1</v>
      </c>
      <c r="GX143">
        <f t="shared" si="222"/>
        <v>0</v>
      </c>
      <c r="HA143">
        <v>0</v>
      </c>
      <c r="HB143">
        <v>0</v>
      </c>
      <c r="HC143">
        <f t="shared" si="223"/>
        <v>0</v>
      </c>
      <c r="IK143">
        <v>0</v>
      </c>
    </row>
    <row r="144" spans="1:245">
      <c r="A144">
        <v>17</v>
      </c>
      <c r="B144">
        <v>1</v>
      </c>
      <c r="E144" t="s">
        <v>455</v>
      </c>
      <c r="F144" t="s">
        <v>456</v>
      </c>
      <c r="G144" t="s">
        <v>457</v>
      </c>
      <c r="H144" t="s">
        <v>48</v>
      </c>
      <c r="I144">
        <f>ROUND(I142*-1.38,9)</f>
        <v>-3.9329999999999997E-2</v>
      </c>
      <c r="J144">
        <v>0</v>
      </c>
      <c r="O144">
        <f t="shared" si="184"/>
        <v>-140.66</v>
      </c>
      <c r="P144">
        <f t="shared" si="185"/>
        <v>-140.66</v>
      </c>
      <c r="Q144">
        <f t="shared" si="186"/>
        <v>0</v>
      </c>
      <c r="R144">
        <f t="shared" si="187"/>
        <v>0</v>
      </c>
      <c r="S144">
        <f t="shared" si="188"/>
        <v>0</v>
      </c>
      <c r="T144">
        <f t="shared" si="189"/>
        <v>0</v>
      </c>
      <c r="U144">
        <f t="shared" si="190"/>
        <v>0</v>
      </c>
      <c r="V144">
        <f t="shared" si="191"/>
        <v>0</v>
      </c>
      <c r="W144">
        <f t="shared" si="192"/>
        <v>0</v>
      </c>
      <c r="X144">
        <f t="shared" si="193"/>
        <v>0</v>
      </c>
      <c r="Y144">
        <f t="shared" si="194"/>
        <v>0</v>
      </c>
      <c r="AA144">
        <v>43686536</v>
      </c>
      <c r="AB144">
        <f t="shared" si="195"/>
        <v>565</v>
      </c>
      <c r="AC144">
        <f t="shared" si="196"/>
        <v>565</v>
      </c>
      <c r="AD144">
        <f t="shared" si="197"/>
        <v>0</v>
      </c>
      <c r="AE144">
        <f t="shared" si="198"/>
        <v>0</v>
      </c>
      <c r="AF144">
        <f t="shared" si="199"/>
        <v>0</v>
      </c>
      <c r="AG144">
        <f t="shared" si="200"/>
        <v>0</v>
      </c>
      <c r="AH144">
        <f t="shared" si="201"/>
        <v>0</v>
      </c>
      <c r="AI144">
        <f t="shared" si="202"/>
        <v>0</v>
      </c>
      <c r="AJ144">
        <f t="shared" si="203"/>
        <v>0</v>
      </c>
      <c r="AK144">
        <v>565</v>
      </c>
      <c r="AL144">
        <v>565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1</v>
      </c>
      <c r="AW144">
        <v>1</v>
      </c>
      <c r="AZ144">
        <v>1</v>
      </c>
      <c r="BA144">
        <v>1</v>
      </c>
      <c r="BB144">
        <v>1</v>
      </c>
      <c r="BC144">
        <v>6.33</v>
      </c>
      <c r="BD144" t="s">
        <v>3</v>
      </c>
      <c r="BE144" t="s">
        <v>3</v>
      </c>
      <c r="BF144" t="s">
        <v>3</v>
      </c>
      <c r="BG144" t="s">
        <v>3</v>
      </c>
      <c r="BH144">
        <v>3</v>
      </c>
      <c r="BI144">
        <v>1</v>
      </c>
      <c r="BJ144" t="s">
        <v>458</v>
      </c>
      <c r="BM144">
        <v>500001</v>
      </c>
      <c r="BN144">
        <v>0</v>
      </c>
      <c r="BO144" t="s">
        <v>456</v>
      </c>
      <c r="BP144">
        <v>1</v>
      </c>
      <c r="BQ144">
        <v>8</v>
      </c>
      <c r="BR144">
        <v>1</v>
      </c>
      <c r="BS144">
        <v>1</v>
      </c>
      <c r="BT144">
        <v>1</v>
      </c>
      <c r="BU144">
        <v>1</v>
      </c>
      <c r="BV144">
        <v>1</v>
      </c>
      <c r="BW144">
        <v>1</v>
      </c>
      <c r="BX144">
        <v>1</v>
      </c>
      <c r="BY144" t="s">
        <v>3</v>
      </c>
      <c r="BZ144">
        <v>0</v>
      </c>
      <c r="CA144">
        <v>0</v>
      </c>
      <c r="CE144">
        <v>0</v>
      </c>
      <c r="CF144">
        <v>0</v>
      </c>
      <c r="CG144">
        <v>0</v>
      </c>
      <c r="CM144">
        <v>0</v>
      </c>
      <c r="CN144" t="s">
        <v>3</v>
      </c>
      <c r="CO144">
        <v>0</v>
      </c>
      <c r="CP144">
        <f t="shared" si="204"/>
        <v>-140.66</v>
      </c>
      <c r="CQ144">
        <f t="shared" si="205"/>
        <v>3576.45</v>
      </c>
      <c r="CR144">
        <f t="shared" si="206"/>
        <v>0</v>
      </c>
      <c r="CS144">
        <f t="shared" si="207"/>
        <v>0</v>
      </c>
      <c r="CT144">
        <f t="shared" si="208"/>
        <v>0</v>
      </c>
      <c r="CU144">
        <f t="shared" si="209"/>
        <v>0</v>
      </c>
      <c r="CV144">
        <f t="shared" si="210"/>
        <v>0</v>
      </c>
      <c r="CW144">
        <f t="shared" si="211"/>
        <v>0</v>
      </c>
      <c r="CX144">
        <f t="shared" si="212"/>
        <v>0</v>
      </c>
      <c r="CY144">
        <f t="shared" si="213"/>
        <v>0</v>
      </c>
      <c r="CZ144">
        <f t="shared" si="214"/>
        <v>0</v>
      </c>
      <c r="DC144" t="s">
        <v>3</v>
      </c>
      <c r="DD144" t="s">
        <v>3</v>
      </c>
      <c r="DE144" t="s">
        <v>3</v>
      </c>
      <c r="DF144" t="s">
        <v>3</v>
      </c>
      <c r="DG144" t="s">
        <v>3</v>
      </c>
      <c r="DH144" t="s">
        <v>3</v>
      </c>
      <c r="DI144" t="s">
        <v>3</v>
      </c>
      <c r="DJ144" t="s">
        <v>3</v>
      </c>
      <c r="DK144" t="s">
        <v>3</v>
      </c>
      <c r="DL144" t="s">
        <v>3</v>
      </c>
      <c r="DM144" t="s">
        <v>3</v>
      </c>
      <c r="DN144">
        <v>0</v>
      </c>
      <c r="DO144">
        <v>0</v>
      </c>
      <c r="DP144">
        <v>1</v>
      </c>
      <c r="DQ144">
        <v>1</v>
      </c>
      <c r="DU144">
        <v>1007</v>
      </c>
      <c r="DV144" t="s">
        <v>48</v>
      </c>
      <c r="DW144" t="s">
        <v>48</v>
      </c>
      <c r="DX144">
        <v>1</v>
      </c>
      <c r="EE144">
        <v>42165582</v>
      </c>
      <c r="EF144">
        <v>8</v>
      </c>
      <c r="EG144" t="s">
        <v>50</v>
      </c>
      <c r="EH144">
        <v>0</v>
      </c>
      <c r="EI144" t="s">
        <v>3</v>
      </c>
      <c r="EJ144">
        <v>1</v>
      </c>
      <c r="EK144">
        <v>500001</v>
      </c>
      <c r="EL144" t="s">
        <v>51</v>
      </c>
      <c r="EM144" t="s">
        <v>52</v>
      </c>
      <c r="EO144" t="s">
        <v>3</v>
      </c>
      <c r="EQ144">
        <v>32768</v>
      </c>
      <c r="ER144">
        <v>565</v>
      </c>
      <c r="ES144">
        <v>565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FQ144">
        <v>0</v>
      </c>
      <c r="FR144">
        <f t="shared" si="215"/>
        <v>0</v>
      </c>
      <c r="FS144">
        <v>0</v>
      </c>
      <c r="FX144">
        <v>0</v>
      </c>
      <c r="FY144">
        <v>0</v>
      </c>
      <c r="GA144" t="s">
        <v>3</v>
      </c>
      <c r="GD144">
        <v>1</v>
      </c>
      <c r="GF144">
        <v>-238842698</v>
      </c>
      <c r="GG144">
        <v>2</v>
      </c>
      <c r="GH144">
        <v>1</v>
      </c>
      <c r="GI144">
        <v>2</v>
      </c>
      <c r="GJ144">
        <v>0</v>
      </c>
      <c r="GK144">
        <v>0</v>
      </c>
      <c r="GL144">
        <f t="shared" si="216"/>
        <v>0</v>
      </c>
      <c r="GM144">
        <f t="shared" si="217"/>
        <v>-140.66</v>
      </c>
      <c r="GN144">
        <f t="shared" si="218"/>
        <v>-140.66</v>
      </c>
      <c r="GO144">
        <f t="shared" si="219"/>
        <v>0</v>
      </c>
      <c r="GP144">
        <f t="shared" si="220"/>
        <v>0</v>
      </c>
      <c r="GR144">
        <v>0</v>
      </c>
      <c r="GS144">
        <v>3</v>
      </c>
      <c r="GT144">
        <v>0</v>
      </c>
      <c r="GU144" t="s">
        <v>3</v>
      </c>
      <c r="GV144">
        <f t="shared" si="221"/>
        <v>0</v>
      </c>
      <c r="GW144">
        <v>1</v>
      </c>
      <c r="GX144">
        <f t="shared" si="222"/>
        <v>0</v>
      </c>
      <c r="HA144">
        <v>0</v>
      </c>
      <c r="HB144">
        <v>0</v>
      </c>
      <c r="HC144">
        <f t="shared" si="223"/>
        <v>0</v>
      </c>
      <c r="IK144">
        <v>0</v>
      </c>
    </row>
    <row r="145" spans="1:245">
      <c r="A145">
        <v>17</v>
      </c>
      <c r="B145">
        <v>1</v>
      </c>
      <c r="E145" t="s">
        <v>459</v>
      </c>
      <c r="F145" t="s">
        <v>460</v>
      </c>
      <c r="G145" t="s">
        <v>461</v>
      </c>
      <c r="H145" t="s">
        <v>124</v>
      </c>
      <c r="I145">
        <v>6</v>
      </c>
      <c r="J145">
        <v>0</v>
      </c>
      <c r="O145">
        <f t="shared" si="184"/>
        <v>4572.72</v>
      </c>
      <c r="P145">
        <f t="shared" si="185"/>
        <v>4572.72</v>
      </c>
      <c r="Q145">
        <f t="shared" si="186"/>
        <v>0</v>
      </c>
      <c r="R145">
        <f t="shared" si="187"/>
        <v>0</v>
      </c>
      <c r="S145">
        <f t="shared" si="188"/>
        <v>0</v>
      </c>
      <c r="T145">
        <f t="shared" si="189"/>
        <v>0</v>
      </c>
      <c r="U145">
        <f t="shared" si="190"/>
        <v>0</v>
      </c>
      <c r="V145">
        <f t="shared" si="191"/>
        <v>0</v>
      </c>
      <c r="W145">
        <f t="shared" si="192"/>
        <v>0</v>
      </c>
      <c r="X145">
        <f t="shared" si="193"/>
        <v>0</v>
      </c>
      <c r="Y145">
        <f t="shared" si="194"/>
        <v>0</v>
      </c>
      <c r="AA145">
        <v>43686536</v>
      </c>
      <c r="AB145">
        <f t="shared" si="195"/>
        <v>116</v>
      </c>
      <c r="AC145">
        <f t="shared" si="196"/>
        <v>116</v>
      </c>
      <c r="AD145">
        <f t="shared" si="197"/>
        <v>0</v>
      </c>
      <c r="AE145">
        <f t="shared" si="198"/>
        <v>0</v>
      </c>
      <c r="AF145">
        <f t="shared" si="199"/>
        <v>0</v>
      </c>
      <c r="AG145">
        <f t="shared" si="200"/>
        <v>0</v>
      </c>
      <c r="AH145">
        <f t="shared" si="201"/>
        <v>0</v>
      </c>
      <c r="AI145">
        <f t="shared" si="202"/>
        <v>0</v>
      </c>
      <c r="AJ145">
        <f t="shared" si="203"/>
        <v>0</v>
      </c>
      <c r="AK145">
        <v>116</v>
      </c>
      <c r="AL145">
        <v>116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1</v>
      </c>
      <c r="AW145">
        <v>1</v>
      </c>
      <c r="AZ145">
        <v>1</v>
      </c>
      <c r="BA145">
        <v>1</v>
      </c>
      <c r="BB145">
        <v>1</v>
      </c>
      <c r="BC145">
        <v>6.57</v>
      </c>
      <c r="BD145" t="s">
        <v>3</v>
      </c>
      <c r="BE145" t="s">
        <v>3</v>
      </c>
      <c r="BF145" t="s">
        <v>3</v>
      </c>
      <c r="BG145" t="s">
        <v>3</v>
      </c>
      <c r="BH145">
        <v>3</v>
      </c>
      <c r="BI145">
        <v>1</v>
      </c>
      <c r="BJ145" t="s">
        <v>462</v>
      </c>
      <c r="BM145">
        <v>500001</v>
      </c>
      <c r="BN145">
        <v>0</v>
      </c>
      <c r="BO145" t="s">
        <v>460</v>
      </c>
      <c r="BP145">
        <v>1</v>
      </c>
      <c r="BQ145">
        <v>8</v>
      </c>
      <c r="BR145">
        <v>0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 t="s">
        <v>3</v>
      </c>
      <c r="BZ145">
        <v>0</v>
      </c>
      <c r="CA145">
        <v>0</v>
      </c>
      <c r="CE145">
        <v>0</v>
      </c>
      <c r="CF145">
        <v>0</v>
      </c>
      <c r="CG145">
        <v>0</v>
      </c>
      <c r="CM145">
        <v>0</v>
      </c>
      <c r="CN145" t="s">
        <v>3</v>
      </c>
      <c r="CO145">
        <v>0</v>
      </c>
      <c r="CP145">
        <f t="shared" si="204"/>
        <v>4572.72</v>
      </c>
      <c r="CQ145">
        <f t="shared" si="205"/>
        <v>762.12</v>
      </c>
      <c r="CR145">
        <f t="shared" si="206"/>
        <v>0</v>
      </c>
      <c r="CS145">
        <f t="shared" si="207"/>
        <v>0</v>
      </c>
      <c r="CT145">
        <f t="shared" si="208"/>
        <v>0</v>
      </c>
      <c r="CU145">
        <f t="shared" si="209"/>
        <v>0</v>
      </c>
      <c r="CV145">
        <f t="shared" si="210"/>
        <v>0</v>
      </c>
      <c r="CW145">
        <f t="shared" si="211"/>
        <v>0</v>
      </c>
      <c r="CX145">
        <f t="shared" si="212"/>
        <v>0</v>
      </c>
      <c r="CY145">
        <f t="shared" si="213"/>
        <v>0</v>
      </c>
      <c r="CZ145">
        <f t="shared" si="214"/>
        <v>0</v>
      </c>
      <c r="DC145" t="s">
        <v>3</v>
      </c>
      <c r="DD145" t="s">
        <v>3</v>
      </c>
      <c r="DE145" t="s">
        <v>3</v>
      </c>
      <c r="DF145" t="s">
        <v>3</v>
      </c>
      <c r="DG145" t="s">
        <v>3</v>
      </c>
      <c r="DH145" t="s">
        <v>3</v>
      </c>
      <c r="DI145" t="s">
        <v>3</v>
      </c>
      <c r="DJ145" t="s">
        <v>3</v>
      </c>
      <c r="DK145" t="s">
        <v>3</v>
      </c>
      <c r="DL145" t="s">
        <v>3</v>
      </c>
      <c r="DM145" t="s">
        <v>3</v>
      </c>
      <c r="DN145">
        <v>0</v>
      </c>
      <c r="DO145">
        <v>0</v>
      </c>
      <c r="DP145">
        <v>1</v>
      </c>
      <c r="DQ145">
        <v>1</v>
      </c>
      <c r="DU145">
        <v>1010</v>
      </c>
      <c r="DV145" t="s">
        <v>124</v>
      </c>
      <c r="DW145" t="s">
        <v>124</v>
      </c>
      <c r="DX145">
        <v>1</v>
      </c>
      <c r="EE145">
        <v>42165582</v>
      </c>
      <c r="EF145">
        <v>8</v>
      </c>
      <c r="EG145" t="s">
        <v>50</v>
      </c>
      <c r="EH145">
        <v>0</v>
      </c>
      <c r="EI145" t="s">
        <v>3</v>
      </c>
      <c r="EJ145">
        <v>1</v>
      </c>
      <c r="EK145">
        <v>500001</v>
      </c>
      <c r="EL145" t="s">
        <v>51</v>
      </c>
      <c r="EM145" t="s">
        <v>52</v>
      </c>
      <c r="EO145" t="s">
        <v>3</v>
      </c>
      <c r="EQ145">
        <v>131072</v>
      </c>
      <c r="ER145">
        <v>116</v>
      </c>
      <c r="ES145">
        <v>116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FQ145">
        <v>0</v>
      </c>
      <c r="FR145">
        <f t="shared" si="215"/>
        <v>0</v>
      </c>
      <c r="FS145">
        <v>0</v>
      </c>
      <c r="FX145">
        <v>0</v>
      </c>
      <c r="FY145">
        <v>0</v>
      </c>
      <c r="GA145" t="s">
        <v>3</v>
      </c>
      <c r="GD145">
        <v>1</v>
      </c>
      <c r="GF145">
        <v>546799156</v>
      </c>
      <c r="GG145">
        <v>2</v>
      </c>
      <c r="GH145">
        <v>1</v>
      </c>
      <c r="GI145">
        <v>2</v>
      </c>
      <c r="GJ145">
        <v>0</v>
      </c>
      <c r="GK145">
        <v>0</v>
      </c>
      <c r="GL145">
        <f t="shared" si="216"/>
        <v>0</v>
      </c>
      <c r="GM145">
        <f t="shared" si="217"/>
        <v>4572.72</v>
      </c>
      <c r="GN145">
        <f t="shared" si="218"/>
        <v>4572.72</v>
      </c>
      <c r="GO145">
        <f t="shared" si="219"/>
        <v>0</v>
      </c>
      <c r="GP145">
        <f t="shared" si="220"/>
        <v>0</v>
      </c>
      <c r="GR145">
        <v>0</v>
      </c>
      <c r="GS145">
        <v>3</v>
      </c>
      <c r="GT145">
        <v>0</v>
      </c>
      <c r="GU145" t="s">
        <v>3</v>
      </c>
      <c r="GV145">
        <f t="shared" si="221"/>
        <v>0</v>
      </c>
      <c r="GW145">
        <v>1</v>
      </c>
      <c r="GX145">
        <f t="shared" si="222"/>
        <v>0</v>
      </c>
      <c r="HA145">
        <v>0</v>
      </c>
      <c r="HB145">
        <v>0</v>
      </c>
      <c r="HC145">
        <f t="shared" si="223"/>
        <v>0</v>
      </c>
      <c r="IK145">
        <v>0</v>
      </c>
    </row>
    <row r="146" spans="1:245">
      <c r="A146">
        <v>17</v>
      </c>
      <c r="B146">
        <v>1</v>
      </c>
      <c r="E146" t="s">
        <v>463</v>
      </c>
      <c r="F146" t="s">
        <v>456</v>
      </c>
      <c r="G146" t="s">
        <v>457</v>
      </c>
      <c r="H146" t="s">
        <v>48</v>
      </c>
      <c r="I146">
        <v>0.6</v>
      </c>
      <c r="J146">
        <v>0</v>
      </c>
      <c r="O146">
        <f t="shared" si="184"/>
        <v>2145.87</v>
      </c>
      <c r="P146">
        <f t="shared" si="185"/>
        <v>2145.87</v>
      </c>
      <c r="Q146">
        <f t="shared" si="186"/>
        <v>0</v>
      </c>
      <c r="R146">
        <f t="shared" si="187"/>
        <v>0</v>
      </c>
      <c r="S146">
        <f t="shared" si="188"/>
        <v>0</v>
      </c>
      <c r="T146">
        <f t="shared" si="189"/>
        <v>0</v>
      </c>
      <c r="U146">
        <f t="shared" si="190"/>
        <v>0</v>
      </c>
      <c r="V146">
        <f t="shared" si="191"/>
        <v>0</v>
      </c>
      <c r="W146">
        <f t="shared" si="192"/>
        <v>0</v>
      </c>
      <c r="X146">
        <f t="shared" si="193"/>
        <v>0</v>
      </c>
      <c r="Y146">
        <f t="shared" si="194"/>
        <v>0</v>
      </c>
      <c r="AA146">
        <v>43686536</v>
      </c>
      <c r="AB146">
        <f t="shared" si="195"/>
        <v>565</v>
      </c>
      <c r="AC146">
        <f t="shared" si="196"/>
        <v>565</v>
      </c>
      <c r="AD146">
        <f t="shared" si="197"/>
        <v>0</v>
      </c>
      <c r="AE146">
        <f t="shared" si="198"/>
        <v>0</v>
      </c>
      <c r="AF146">
        <f t="shared" si="199"/>
        <v>0</v>
      </c>
      <c r="AG146">
        <f t="shared" si="200"/>
        <v>0</v>
      </c>
      <c r="AH146">
        <f t="shared" si="201"/>
        <v>0</v>
      </c>
      <c r="AI146">
        <f t="shared" si="202"/>
        <v>0</v>
      </c>
      <c r="AJ146">
        <f t="shared" si="203"/>
        <v>0</v>
      </c>
      <c r="AK146">
        <v>565</v>
      </c>
      <c r="AL146">
        <v>565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1</v>
      </c>
      <c r="AW146">
        <v>1</v>
      </c>
      <c r="AZ146">
        <v>1</v>
      </c>
      <c r="BA146">
        <v>1</v>
      </c>
      <c r="BB146">
        <v>1</v>
      </c>
      <c r="BC146">
        <v>6.33</v>
      </c>
      <c r="BD146" t="s">
        <v>3</v>
      </c>
      <c r="BE146" t="s">
        <v>3</v>
      </c>
      <c r="BF146" t="s">
        <v>3</v>
      </c>
      <c r="BG146" t="s">
        <v>3</v>
      </c>
      <c r="BH146">
        <v>3</v>
      </c>
      <c r="BI146">
        <v>1</v>
      </c>
      <c r="BJ146" t="s">
        <v>458</v>
      </c>
      <c r="BM146">
        <v>500001</v>
      </c>
      <c r="BN146">
        <v>0</v>
      </c>
      <c r="BO146" t="s">
        <v>456</v>
      </c>
      <c r="BP146">
        <v>1</v>
      </c>
      <c r="BQ146">
        <v>8</v>
      </c>
      <c r="BR146">
        <v>0</v>
      </c>
      <c r="BS146">
        <v>1</v>
      </c>
      <c r="BT146">
        <v>1</v>
      </c>
      <c r="BU146">
        <v>1</v>
      </c>
      <c r="BV146">
        <v>1</v>
      </c>
      <c r="BW146">
        <v>1</v>
      </c>
      <c r="BX146">
        <v>1</v>
      </c>
      <c r="BY146" t="s">
        <v>3</v>
      </c>
      <c r="BZ146">
        <v>0</v>
      </c>
      <c r="CA146">
        <v>0</v>
      </c>
      <c r="CE146">
        <v>0</v>
      </c>
      <c r="CF146">
        <v>0</v>
      </c>
      <c r="CG146">
        <v>0</v>
      </c>
      <c r="CM146">
        <v>0</v>
      </c>
      <c r="CN146" t="s">
        <v>3</v>
      </c>
      <c r="CO146">
        <v>0</v>
      </c>
      <c r="CP146">
        <f t="shared" si="204"/>
        <v>2145.87</v>
      </c>
      <c r="CQ146">
        <f t="shared" si="205"/>
        <v>3576.45</v>
      </c>
      <c r="CR146">
        <f t="shared" si="206"/>
        <v>0</v>
      </c>
      <c r="CS146">
        <f t="shared" si="207"/>
        <v>0</v>
      </c>
      <c r="CT146">
        <f t="shared" si="208"/>
        <v>0</v>
      </c>
      <c r="CU146">
        <f t="shared" si="209"/>
        <v>0</v>
      </c>
      <c r="CV146">
        <f t="shared" si="210"/>
        <v>0</v>
      </c>
      <c r="CW146">
        <f t="shared" si="211"/>
        <v>0</v>
      </c>
      <c r="CX146">
        <f t="shared" si="212"/>
        <v>0</v>
      </c>
      <c r="CY146">
        <f t="shared" si="213"/>
        <v>0</v>
      </c>
      <c r="CZ146">
        <f t="shared" si="214"/>
        <v>0</v>
      </c>
      <c r="DC146" t="s">
        <v>3</v>
      </c>
      <c r="DD146" t="s">
        <v>3</v>
      </c>
      <c r="DE146" t="s">
        <v>3</v>
      </c>
      <c r="DF146" t="s">
        <v>3</v>
      </c>
      <c r="DG146" t="s">
        <v>3</v>
      </c>
      <c r="DH146" t="s">
        <v>3</v>
      </c>
      <c r="DI146" t="s">
        <v>3</v>
      </c>
      <c r="DJ146" t="s">
        <v>3</v>
      </c>
      <c r="DK146" t="s">
        <v>3</v>
      </c>
      <c r="DL146" t="s">
        <v>3</v>
      </c>
      <c r="DM146" t="s">
        <v>3</v>
      </c>
      <c r="DN146">
        <v>0</v>
      </c>
      <c r="DO146">
        <v>0</v>
      </c>
      <c r="DP146">
        <v>1</v>
      </c>
      <c r="DQ146">
        <v>1</v>
      </c>
      <c r="DU146">
        <v>1007</v>
      </c>
      <c r="DV146" t="s">
        <v>48</v>
      </c>
      <c r="DW146" t="s">
        <v>48</v>
      </c>
      <c r="DX146">
        <v>1</v>
      </c>
      <c r="EE146">
        <v>42165582</v>
      </c>
      <c r="EF146">
        <v>8</v>
      </c>
      <c r="EG146" t="s">
        <v>50</v>
      </c>
      <c r="EH146">
        <v>0</v>
      </c>
      <c r="EI146" t="s">
        <v>3</v>
      </c>
      <c r="EJ146">
        <v>1</v>
      </c>
      <c r="EK146">
        <v>500001</v>
      </c>
      <c r="EL146" t="s">
        <v>51</v>
      </c>
      <c r="EM146" t="s">
        <v>52</v>
      </c>
      <c r="EO146" t="s">
        <v>3</v>
      </c>
      <c r="EQ146">
        <v>131072</v>
      </c>
      <c r="ER146">
        <v>565</v>
      </c>
      <c r="ES146">
        <v>565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FQ146">
        <v>0</v>
      </c>
      <c r="FR146">
        <f t="shared" si="215"/>
        <v>0</v>
      </c>
      <c r="FS146">
        <v>0</v>
      </c>
      <c r="FX146">
        <v>0</v>
      </c>
      <c r="FY146">
        <v>0</v>
      </c>
      <c r="GA146" t="s">
        <v>3</v>
      </c>
      <c r="GD146">
        <v>1</v>
      </c>
      <c r="GF146">
        <v>-238842698</v>
      </c>
      <c r="GG146">
        <v>2</v>
      </c>
      <c r="GH146">
        <v>1</v>
      </c>
      <c r="GI146">
        <v>2</v>
      </c>
      <c r="GJ146">
        <v>0</v>
      </c>
      <c r="GK146">
        <v>0</v>
      </c>
      <c r="GL146">
        <f t="shared" si="216"/>
        <v>0</v>
      </c>
      <c r="GM146">
        <f t="shared" si="217"/>
        <v>2145.87</v>
      </c>
      <c r="GN146">
        <f t="shared" si="218"/>
        <v>2145.87</v>
      </c>
      <c r="GO146">
        <f t="shared" si="219"/>
        <v>0</v>
      </c>
      <c r="GP146">
        <f t="shared" si="220"/>
        <v>0</v>
      </c>
      <c r="GR146">
        <v>0</v>
      </c>
      <c r="GS146">
        <v>3</v>
      </c>
      <c r="GT146">
        <v>0</v>
      </c>
      <c r="GU146" t="s">
        <v>3</v>
      </c>
      <c r="GV146">
        <f t="shared" si="221"/>
        <v>0</v>
      </c>
      <c r="GW146">
        <v>1</v>
      </c>
      <c r="GX146">
        <f t="shared" si="222"/>
        <v>0</v>
      </c>
      <c r="HA146">
        <v>0</v>
      </c>
      <c r="HB146">
        <v>0</v>
      </c>
      <c r="HC146">
        <f t="shared" si="223"/>
        <v>0</v>
      </c>
      <c r="IK146">
        <v>0</v>
      </c>
    </row>
    <row r="147" spans="1:245">
      <c r="A147">
        <v>17</v>
      </c>
      <c r="B147">
        <v>1</v>
      </c>
      <c r="C147">
        <f>ROW(SmtRes!A439)</f>
        <v>439</v>
      </c>
      <c r="D147">
        <f>ROW(EtalonRes!A449)</f>
        <v>449</v>
      </c>
      <c r="E147" t="s">
        <v>464</v>
      </c>
      <c r="F147" t="s">
        <v>465</v>
      </c>
      <c r="G147" t="s">
        <v>466</v>
      </c>
      <c r="H147" t="s">
        <v>178</v>
      </c>
      <c r="I147">
        <v>0.01</v>
      </c>
      <c r="J147">
        <v>0</v>
      </c>
      <c r="O147">
        <f t="shared" si="184"/>
        <v>123.78</v>
      </c>
      <c r="P147">
        <f t="shared" si="185"/>
        <v>8.0500000000000007</v>
      </c>
      <c r="Q147">
        <f t="shared" si="186"/>
        <v>6.95</v>
      </c>
      <c r="R147">
        <f t="shared" si="187"/>
        <v>0</v>
      </c>
      <c r="S147">
        <f t="shared" si="188"/>
        <v>108.78</v>
      </c>
      <c r="T147">
        <f t="shared" si="189"/>
        <v>0</v>
      </c>
      <c r="U147">
        <f t="shared" si="190"/>
        <v>0.77390000000000003</v>
      </c>
      <c r="V147">
        <f t="shared" si="191"/>
        <v>0</v>
      </c>
      <c r="W147">
        <f t="shared" si="192"/>
        <v>0</v>
      </c>
      <c r="X147">
        <f t="shared" si="193"/>
        <v>141.41</v>
      </c>
      <c r="Y147">
        <f t="shared" si="194"/>
        <v>92.46</v>
      </c>
      <c r="AA147">
        <v>43686536</v>
      </c>
      <c r="AB147">
        <f t="shared" si="195"/>
        <v>924</v>
      </c>
      <c r="AC147">
        <f t="shared" si="196"/>
        <v>188</v>
      </c>
      <c r="AD147">
        <f t="shared" si="197"/>
        <v>119</v>
      </c>
      <c r="AE147">
        <f t="shared" si="198"/>
        <v>0</v>
      </c>
      <c r="AF147">
        <f t="shared" si="199"/>
        <v>617</v>
      </c>
      <c r="AG147">
        <f t="shared" si="200"/>
        <v>0</v>
      </c>
      <c r="AH147">
        <f t="shared" si="201"/>
        <v>77.39</v>
      </c>
      <c r="AI147">
        <f t="shared" si="202"/>
        <v>0</v>
      </c>
      <c r="AJ147">
        <f t="shared" si="203"/>
        <v>0</v>
      </c>
      <c r="AK147">
        <v>924.06</v>
      </c>
      <c r="AL147">
        <v>188.48</v>
      </c>
      <c r="AM147">
        <v>118.78</v>
      </c>
      <c r="AN147">
        <v>0</v>
      </c>
      <c r="AO147">
        <v>616.79999999999995</v>
      </c>
      <c r="AP147">
        <v>0</v>
      </c>
      <c r="AQ147">
        <v>77.39</v>
      </c>
      <c r="AR147">
        <v>0</v>
      </c>
      <c r="AS147">
        <v>0</v>
      </c>
      <c r="AT147">
        <v>130</v>
      </c>
      <c r="AU147">
        <v>85</v>
      </c>
      <c r="AV147">
        <v>1</v>
      </c>
      <c r="AW147">
        <v>1</v>
      </c>
      <c r="AZ147">
        <v>1</v>
      </c>
      <c r="BA147">
        <v>17.63</v>
      </c>
      <c r="BB147">
        <v>5.84</v>
      </c>
      <c r="BC147">
        <v>4.28</v>
      </c>
      <c r="BD147" t="s">
        <v>3</v>
      </c>
      <c r="BE147" t="s">
        <v>3</v>
      </c>
      <c r="BF147" t="s">
        <v>3</v>
      </c>
      <c r="BG147" t="s">
        <v>3</v>
      </c>
      <c r="BH147">
        <v>0</v>
      </c>
      <c r="BI147">
        <v>1</v>
      </c>
      <c r="BJ147" t="s">
        <v>467</v>
      </c>
      <c r="BM147">
        <v>7001</v>
      </c>
      <c r="BN147">
        <v>0</v>
      </c>
      <c r="BO147" t="s">
        <v>465</v>
      </c>
      <c r="BP147">
        <v>1</v>
      </c>
      <c r="BQ147">
        <v>2</v>
      </c>
      <c r="BR147">
        <v>0</v>
      </c>
      <c r="BS147">
        <v>17.63</v>
      </c>
      <c r="BT147">
        <v>1</v>
      </c>
      <c r="BU147">
        <v>1</v>
      </c>
      <c r="BV147">
        <v>1</v>
      </c>
      <c r="BW147">
        <v>1</v>
      </c>
      <c r="BX147">
        <v>1</v>
      </c>
      <c r="BY147" t="s">
        <v>3</v>
      </c>
      <c r="BZ147">
        <v>130</v>
      </c>
      <c r="CA147">
        <v>85</v>
      </c>
      <c r="CE147">
        <v>0</v>
      </c>
      <c r="CF147">
        <v>0</v>
      </c>
      <c r="CG147">
        <v>0</v>
      </c>
      <c r="CM147">
        <v>0</v>
      </c>
      <c r="CN147" t="s">
        <v>3</v>
      </c>
      <c r="CO147">
        <v>0</v>
      </c>
      <c r="CP147">
        <f t="shared" si="204"/>
        <v>123.78</v>
      </c>
      <c r="CQ147">
        <f t="shared" si="205"/>
        <v>804.6400000000001</v>
      </c>
      <c r="CR147">
        <f t="shared" si="206"/>
        <v>694.96</v>
      </c>
      <c r="CS147">
        <f t="shared" si="207"/>
        <v>0</v>
      </c>
      <c r="CT147">
        <f t="shared" si="208"/>
        <v>10877.71</v>
      </c>
      <c r="CU147">
        <f t="shared" si="209"/>
        <v>0</v>
      </c>
      <c r="CV147">
        <f t="shared" si="210"/>
        <v>77.39</v>
      </c>
      <c r="CW147">
        <f t="shared" si="211"/>
        <v>0</v>
      </c>
      <c r="CX147">
        <f t="shared" si="212"/>
        <v>0</v>
      </c>
      <c r="CY147">
        <f t="shared" si="213"/>
        <v>141.41399999999999</v>
      </c>
      <c r="CZ147">
        <f t="shared" si="214"/>
        <v>92.462999999999994</v>
      </c>
      <c r="DC147" t="s">
        <v>3</v>
      </c>
      <c r="DD147" t="s">
        <v>3</v>
      </c>
      <c r="DE147" t="s">
        <v>3</v>
      </c>
      <c r="DF147" t="s">
        <v>3</v>
      </c>
      <c r="DG147" t="s">
        <v>3</v>
      </c>
      <c r="DH147" t="s">
        <v>3</v>
      </c>
      <c r="DI147" t="s">
        <v>3</v>
      </c>
      <c r="DJ147" t="s">
        <v>3</v>
      </c>
      <c r="DK147" t="s">
        <v>3</v>
      </c>
      <c r="DL147" t="s">
        <v>3</v>
      </c>
      <c r="DM147" t="s">
        <v>3</v>
      </c>
      <c r="DN147">
        <v>0</v>
      </c>
      <c r="DO147">
        <v>0</v>
      </c>
      <c r="DP147">
        <v>1</v>
      </c>
      <c r="DQ147">
        <v>1</v>
      </c>
      <c r="DU147">
        <v>1010</v>
      </c>
      <c r="DV147" t="s">
        <v>178</v>
      </c>
      <c r="DW147" t="s">
        <v>178</v>
      </c>
      <c r="DX147">
        <v>100</v>
      </c>
      <c r="EE147">
        <v>42165639</v>
      </c>
      <c r="EF147">
        <v>2</v>
      </c>
      <c r="EG147" t="s">
        <v>19</v>
      </c>
      <c r="EH147">
        <v>0</v>
      </c>
      <c r="EI147" t="s">
        <v>3</v>
      </c>
      <c r="EJ147">
        <v>1</v>
      </c>
      <c r="EK147">
        <v>7001</v>
      </c>
      <c r="EL147" t="s">
        <v>449</v>
      </c>
      <c r="EM147" t="s">
        <v>450</v>
      </c>
      <c r="EO147" t="s">
        <v>3</v>
      </c>
      <c r="EQ147">
        <v>131072</v>
      </c>
      <c r="ER147">
        <v>924.06</v>
      </c>
      <c r="ES147">
        <v>188.48</v>
      </c>
      <c r="ET147">
        <v>118.78</v>
      </c>
      <c r="EU147">
        <v>0</v>
      </c>
      <c r="EV147">
        <v>616.79999999999995</v>
      </c>
      <c r="EW147">
        <v>77.39</v>
      </c>
      <c r="EX147">
        <v>0</v>
      </c>
      <c r="EY147">
        <v>0</v>
      </c>
      <c r="FQ147">
        <v>0</v>
      </c>
      <c r="FR147">
        <f t="shared" si="215"/>
        <v>0</v>
      </c>
      <c r="FS147">
        <v>0</v>
      </c>
      <c r="FX147">
        <v>130</v>
      </c>
      <c r="FY147">
        <v>85</v>
      </c>
      <c r="GA147" t="s">
        <v>3</v>
      </c>
      <c r="GD147">
        <v>1</v>
      </c>
      <c r="GF147">
        <v>115911159</v>
      </c>
      <c r="GG147">
        <v>2</v>
      </c>
      <c r="GH147">
        <v>1</v>
      </c>
      <c r="GI147">
        <v>2</v>
      </c>
      <c r="GJ147">
        <v>0</v>
      </c>
      <c r="GK147">
        <v>0</v>
      </c>
      <c r="GL147">
        <f t="shared" si="216"/>
        <v>0</v>
      </c>
      <c r="GM147">
        <f t="shared" si="217"/>
        <v>357.65</v>
      </c>
      <c r="GN147">
        <f t="shared" si="218"/>
        <v>357.65</v>
      </c>
      <c r="GO147">
        <f t="shared" si="219"/>
        <v>0</v>
      </c>
      <c r="GP147">
        <f t="shared" si="220"/>
        <v>0</v>
      </c>
      <c r="GR147">
        <v>0</v>
      </c>
      <c r="GS147">
        <v>3</v>
      </c>
      <c r="GT147">
        <v>0</v>
      </c>
      <c r="GU147" t="s">
        <v>3</v>
      </c>
      <c r="GV147">
        <f t="shared" si="221"/>
        <v>0</v>
      </c>
      <c r="GW147">
        <v>1</v>
      </c>
      <c r="GX147">
        <f t="shared" si="222"/>
        <v>0</v>
      </c>
      <c r="HA147">
        <v>0</v>
      </c>
      <c r="HB147">
        <v>0</v>
      </c>
      <c r="HC147">
        <f t="shared" si="223"/>
        <v>0</v>
      </c>
      <c r="IK147">
        <v>0</v>
      </c>
    </row>
    <row r="148" spans="1:245">
      <c r="A148">
        <v>18</v>
      </c>
      <c r="B148">
        <v>1</v>
      </c>
      <c r="C148">
        <v>439</v>
      </c>
      <c r="E148" t="s">
        <v>468</v>
      </c>
      <c r="F148" t="s">
        <v>469</v>
      </c>
      <c r="G148" t="s">
        <v>470</v>
      </c>
      <c r="H148" t="s">
        <v>124</v>
      </c>
      <c r="I148">
        <f>I147*J148</f>
        <v>1</v>
      </c>
      <c r="J148">
        <v>100</v>
      </c>
      <c r="O148">
        <f t="shared" si="184"/>
        <v>0</v>
      </c>
      <c r="P148">
        <f t="shared" si="185"/>
        <v>0</v>
      </c>
      <c r="Q148">
        <f t="shared" si="186"/>
        <v>0</v>
      </c>
      <c r="R148">
        <f t="shared" si="187"/>
        <v>0</v>
      </c>
      <c r="S148">
        <f t="shared" si="188"/>
        <v>0</v>
      </c>
      <c r="T148">
        <f t="shared" si="189"/>
        <v>0</v>
      </c>
      <c r="U148">
        <f t="shared" si="190"/>
        <v>0</v>
      </c>
      <c r="V148">
        <f t="shared" si="191"/>
        <v>0</v>
      </c>
      <c r="W148">
        <f t="shared" si="192"/>
        <v>0</v>
      </c>
      <c r="X148">
        <f t="shared" si="193"/>
        <v>0</v>
      </c>
      <c r="Y148">
        <f t="shared" si="194"/>
        <v>0</v>
      </c>
      <c r="AA148">
        <v>43686536</v>
      </c>
      <c r="AB148">
        <f t="shared" si="195"/>
        <v>0</v>
      </c>
      <c r="AC148">
        <f t="shared" si="196"/>
        <v>0</v>
      </c>
      <c r="AD148">
        <f t="shared" si="197"/>
        <v>0</v>
      </c>
      <c r="AE148">
        <f t="shared" si="198"/>
        <v>0</v>
      </c>
      <c r="AF148">
        <f t="shared" si="199"/>
        <v>0</v>
      </c>
      <c r="AG148">
        <f t="shared" si="200"/>
        <v>0</v>
      </c>
      <c r="AH148">
        <f t="shared" si="201"/>
        <v>0</v>
      </c>
      <c r="AI148">
        <f t="shared" si="202"/>
        <v>0</v>
      </c>
      <c r="AJ148">
        <f t="shared" si="203"/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130</v>
      </c>
      <c r="AU148">
        <v>85</v>
      </c>
      <c r="AV148">
        <v>1</v>
      </c>
      <c r="AW148">
        <v>1</v>
      </c>
      <c r="AZ148">
        <v>1</v>
      </c>
      <c r="BA148">
        <v>1</v>
      </c>
      <c r="BB148">
        <v>1</v>
      </c>
      <c r="BC148">
        <v>1</v>
      </c>
      <c r="BD148" t="s">
        <v>3</v>
      </c>
      <c r="BE148" t="s">
        <v>3</v>
      </c>
      <c r="BF148" t="s">
        <v>3</v>
      </c>
      <c r="BG148" t="s">
        <v>3</v>
      </c>
      <c r="BH148">
        <v>3</v>
      </c>
      <c r="BI148">
        <v>1</v>
      </c>
      <c r="BJ148" t="s">
        <v>471</v>
      </c>
      <c r="BM148">
        <v>7001</v>
      </c>
      <c r="BN148">
        <v>0</v>
      </c>
      <c r="BO148" t="s">
        <v>3</v>
      </c>
      <c r="BP148">
        <v>0</v>
      </c>
      <c r="BQ148">
        <v>2</v>
      </c>
      <c r="BR148">
        <v>0</v>
      </c>
      <c r="BS148">
        <v>1</v>
      </c>
      <c r="BT148">
        <v>1</v>
      </c>
      <c r="BU148">
        <v>1</v>
      </c>
      <c r="BV148">
        <v>1</v>
      </c>
      <c r="BW148">
        <v>1</v>
      </c>
      <c r="BX148">
        <v>1</v>
      </c>
      <c r="BY148" t="s">
        <v>3</v>
      </c>
      <c r="BZ148">
        <v>130</v>
      </c>
      <c r="CA148">
        <v>85</v>
      </c>
      <c r="CE148">
        <v>0</v>
      </c>
      <c r="CF148">
        <v>0</v>
      </c>
      <c r="CG148">
        <v>0</v>
      </c>
      <c r="CM148">
        <v>0</v>
      </c>
      <c r="CN148" t="s">
        <v>3</v>
      </c>
      <c r="CO148">
        <v>0</v>
      </c>
      <c r="CP148">
        <f t="shared" si="204"/>
        <v>0</v>
      </c>
      <c r="CQ148">
        <f t="shared" si="205"/>
        <v>0</v>
      </c>
      <c r="CR148">
        <f t="shared" si="206"/>
        <v>0</v>
      </c>
      <c r="CS148">
        <f t="shared" si="207"/>
        <v>0</v>
      </c>
      <c r="CT148">
        <f t="shared" si="208"/>
        <v>0</v>
      </c>
      <c r="CU148">
        <f t="shared" si="209"/>
        <v>0</v>
      </c>
      <c r="CV148">
        <f t="shared" si="210"/>
        <v>0</v>
      </c>
      <c r="CW148">
        <f t="shared" si="211"/>
        <v>0</v>
      </c>
      <c r="CX148">
        <f t="shared" si="212"/>
        <v>0</v>
      </c>
      <c r="CY148">
        <f t="shared" si="213"/>
        <v>0</v>
      </c>
      <c r="CZ148">
        <f t="shared" si="214"/>
        <v>0</v>
      </c>
      <c r="DC148" t="s">
        <v>3</v>
      </c>
      <c r="DD148" t="s">
        <v>3</v>
      </c>
      <c r="DE148" t="s">
        <v>3</v>
      </c>
      <c r="DF148" t="s">
        <v>3</v>
      </c>
      <c r="DG148" t="s">
        <v>3</v>
      </c>
      <c r="DH148" t="s">
        <v>3</v>
      </c>
      <c r="DI148" t="s">
        <v>3</v>
      </c>
      <c r="DJ148" t="s">
        <v>3</v>
      </c>
      <c r="DK148" t="s">
        <v>3</v>
      </c>
      <c r="DL148" t="s">
        <v>3</v>
      </c>
      <c r="DM148" t="s">
        <v>3</v>
      </c>
      <c r="DN148">
        <v>0</v>
      </c>
      <c r="DO148">
        <v>0</v>
      </c>
      <c r="DP148">
        <v>1</v>
      </c>
      <c r="DQ148">
        <v>1</v>
      </c>
      <c r="DU148">
        <v>1010</v>
      </c>
      <c r="DV148" t="s">
        <v>124</v>
      </c>
      <c r="DW148" t="s">
        <v>124</v>
      </c>
      <c r="DX148">
        <v>1</v>
      </c>
      <c r="EE148">
        <v>42165639</v>
      </c>
      <c r="EF148">
        <v>2</v>
      </c>
      <c r="EG148" t="s">
        <v>19</v>
      </c>
      <c r="EH148">
        <v>0</v>
      </c>
      <c r="EI148" t="s">
        <v>3</v>
      </c>
      <c r="EJ148">
        <v>1</v>
      </c>
      <c r="EK148">
        <v>7001</v>
      </c>
      <c r="EL148" t="s">
        <v>449</v>
      </c>
      <c r="EM148" t="s">
        <v>450</v>
      </c>
      <c r="EO148" t="s">
        <v>3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FQ148">
        <v>0</v>
      </c>
      <c r="FR148">
        <f t="shared" si="215"/>
        <v>0</v>
      </c>
      <c r="FS148">
        <v>0</v>
      </c>
      <c r="FX148">
        <v>130</v>
      </c>
      <c r="FY148">
        <v>85</v>
      </c>
      <c r="GA148" t="s">
        <v>3</v>
      </c>
      <c r="GD148">
        <v>1</v>
      </c>
      <c r="GF148">
        <v>1701235747</v>
      </c>
      <c r="GG148">
        <v>2</v>
      </c>
      <c r="GH148">
        <v>1</v>
      </c>
      <c r="GI148">
        <v>-2</v>
      </c>
      <c r="GJ148">
        <v>0</v>
      </c>
      <c r="GK148">
        <v>0</v>
      </c>
      <c r="GL148">
        <f t="shared" si="216"/>
        <v>0</v>
      </c>
      <c r="GM148">
        <f t="shared" si="217"/>
        <v>0</v>
      </c>
      <c r="GN148">
        <f t="shared" si="218"/>
        <v>0</v>
      </c>
      <c r="GO148">
        <f t="shared" si="219"/>
        <v>0</v>
      </c>
      <c r="GP148">
        <f t="shared" si="220"/>
        <v>0</v>
      </c>
      <c r="GR148">
        <v>0</v>
      </c>
      <c r="GS148">
        <v>0</v>
      </c>
      <c r="GT148">
        <v>0</v>
      </c>
      <c r="GU148" t="s">
        <v>3</v>
      </c>
      <c r="GV148">
        <f t="shared" si="221"/>
        <v>0</v>
      </c>
      <c r="GW148">
        <v>1</v>
      </c>
      <c r="GX148">
        <f t="shared" si="222"/>
        <v>0</v>
      </c>
      <c r="HA148">
        <v>0</v>
      </c>
      <c r="HB148">
        <v>0</v>
      </c>
      <c r="HC148">
        <f t="shared" si="223"/>
        <v>0</v>
      </c>
      <c r="IK148">
        <v>0</v>
      </c>
    </row>
    <row r="149" spans="1:245">
      <c r="A149">
        <v>17</v>
      </c>
      <c r="B149">
        <v>1</v>
      </c>
      <c r="E149" t="s">
        <v>472</v>
      </c>
      <c r="F149" t="s">
        <v>473</v>
      </c>
      <c r="G149" t="s">
        <v>474</v>
      </c>
      <c r="H149" t="s">
        <v>419</v>
      </c>
      <c r="I149">
        <v>0.98</v>
      </c>
      <c r="J149">
        <v>0</v>
      </c>
      <c r="O149">
        <f t="shared" si="184"/>
        <v>225.45</v>
      </c>
      <c r="P149">
        <f t="shared" si="185"/>
        <v>225.45</v>
      </c>
      <c r="Q149">
        <f t="shared" si="186"/>
        <v>0</v>
      </c>
      <c r="R149">
        <f t="shared" si="187"/>
        <v>0</v>
      </c>
      <c r="S149">
        <f t="shared" si="188"/>
        <v>0</v>
      </c>
      <c r="T149">
        <f t="shared" si="189"/>
        <v>0</v>
      </c>
      <c r="U149">
        <f t="shared" si="190"/>
        <v>0</v>
      </c>
      <c r="V149">
        <f t="shared" si="191"/>
        <v>0</v>
      </c>
      <c r="W149">
        <f t="shared" si="192"/>
        <v>0</v>
      </c>
      <c r="X149">
        <f t="shared" si="193"/>
        <v>0</v>
      </c>
      <c r="Y149">
        <f t="shared" si="194"/>
        <v>0</v>
      </c>
      <c r="AA149">
        <v>43686536</v>
      </c>
      <c r="AB149">
        <f t="shared" si="195"/>
        <v>43</v>
      </c>
      <c r="AC149">
        <f t="shared" si="196"/>
        <v>43</v>
      </c>
      <c r="AD149">
        <f t="shared" si="197"/>
        <v>0</v>
      </c>
      <c r="AE149">
        <f t="shared" si="198"/>
        <v>0</v>
      </c>
      <c r="AF149">
        <f t="shared" si="199"/>
        <v>0</v>
      </c>
      <c r="AG149">
        <f t="shared" si="200"/>
        <v>0</v>
      </c>
      <c r="AH149">
        <f t="shared" si="201"/>
        <v>0</v>
      </c>
      <c r="AI149">
        <f t="shared" si="202"/>
        <v>0</v>
      </c>
      <c r="AJ149">
        <f t="shared" si="203"/>
        <v>0</v>
      </c>
      <c r="AK149">
        <v>42.63</v>
      </c>
      <c r="AL149">
        <v>42.63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1</v>
      </c>
      <c r="BA149">
        <v>1</v>
      </c>
      <c r="BB149">
        <v>1</v>
      </c>
      <c r="BC149">
        <v>5.35</v>
      </c>
      <c r="BD149" t="s">
        <v>3</v>
      </c>
      <c r="BE149" t="s">
        <v>3</v>
      </c>
      <c r="BF149" t="s">
        <v>3</v>
      </c>
      <c r="BG149" t="s">
        <v>3</v>
      </c>
      <c r="BH149">
        <v>3</v>
      </c>
      <c r="BI149">
        <v>1</v>
      </c>
      <c r="BJ149" t="s">
        <v>475</v>
      </c>
      <c r="BM149">
        <v>500001</v>
      </c>
      <c r="BN149">
        <v>0</v>
      </c>
      <c r="BO149" t="s">
        <v>473</v>
      </c>
      <c r="BP149">
        <v>1</v>
      </c>
      <c r="BQ149">
        <v>8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3</v>
      </c>
      <c r="BZ149">
        <v>0</v>
      </c>
      <c r="CA149">
        <v>0</v>
      </c>
      <c r="CE149">
        <v>0</v>
      </c>
      <c r="CF149">
        <v>0</v>
      </c>
      <c r="CG149">
        <v>0</v>
      </c>
      <c r="CM149">
        <v>0</v>
      </c>
      <c r="CN149" t="s">
        <v>3</v>
      </c>
      <c r="CO149">
        <v>0</v>
      </c>
      <c r="CP149">
        <f t="shared" si="204"/>
        <v>225.45</v>
      </c>
      <c r="CQ149">
        <f t="shared" si="205"/>
        <v>230.04999999999998</v>
      </c>
      <c r="CR149">
        <f t="shared" si="206"/>
        <v>0</v>
      </c>
      <c r="CS149">
        <f t="shared" si="207"/>
        <v>0</v>
      </c>
      <c r="CT149">
        <f t="shared" si="208"/>
        <v>0</v>
      </c>
      <c r="CU149">
        <f t="shared" si="209"/>
        <v>0</v>
      </c>
      <c r="CV149">
        <f t="shared" si="210"/>
        <v>0</v>
      </c>
      <c r="CW149">
        <f t="shared" si="211"/>
        <v>0</v>
      </c>
      <c r="CX149">
        <f t="shared" si="212"/>
        <v>0</v>
      </c>
      <c r="CY149">
        <f t="shared" si="213"/>
        <v>0</v>
      </c>
      <c r="CZ149">
        <f t="shared" si="214"/>
        <v>0</v>
      </c>
      <c r="DC149" t="s">
        <v>3</v>
      </c>
      <c r="DD149" t="s">
        <v>3</v>
      </c>
      <c r="DE149" t="s">
        <v>3</v>
      </c>
      <c r="DF149" t="s">
        <v>3</v>
      </c>
      <c r="DG149" t="s">
        <v>3</v>
      </c>
      <c r="DH149" t="s">
        <v>3</v>
      </c>
      <c r="DI149" t="s">
        <v>3</v>
      </c>
      <c r="DJ149" t="s">
        <v>3</v>
      </c>
      <c r="DK149" t="s">
        <v>3</v>
      </c>
      <c r="DL149" t="s">
        <v>3</v>
      </c>
      <c r="DM149" t="s">
        <v>3</v>
      </c>
      <c r="DN149">
        <v>0</v>
      </c>
      <c r="DO149">
        <v>0</v>
      </c>
      <c r="DP149">
        <v>1</v>
      </c>
      <c r="DQ149">
        <v>1</v>
      </c>
      <c r="DU149">
        <v>1005</v>
      </c>
      <c r="DV149" t="s">
        <v>419</v>
      </c>
      <c r="DW149" t="s">
        <v>419</v>
      </c>
      <c r="DX149">
        <v>1</v>
      </c>
      <c r="EE149">
        <v>42165582</v>
      </c>
      <c r="EF149">
        <v>8</v>
      </c>
      <c r="EG149" t="s">
        <v>50</v>
      </c>
      <c r="EH149">
        <v>0</v>
      </c>
      <c r="EI149" t="s">
        <v>3</v>
      </c>
      <c r="EJ149">
        <v>1</v>
      </c>
      <c r="EK149">
        <v>500001</v>
      </c>
      <c r="EL149" t="s">
        <v>51</v>
      </c>
      <c r="EM149" t="s">
        <v>52</v>
      </c>
      <c r="EO149" t="s">
        <v>3</v>
      </c>
      <c r="EQ149">
        <v>131072</v>
      </c>
      <c r="ER149">
        <v>42.63</v>
      </c>
      <c r="ES149">
        <v>42.63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FQ149">
        <v>0</v>
      </c>
      <c r="FR149">
        <f t="shared" si="215"/>
        <v>0</v>
      </c>
      <c r="FS149">
        <v>0</v>
      </c>
      <c r="FX149">
        <v>0</v>
      </c>
      <c r="FY149">
        <v>0</v>
      </c>
      <c r="GA149" t="s">
        <v>3</v>
      </c>
      <c r="GD149">
        <v>1</v>
      </c>
      <c r="GF149">
        <v>-2026525111</v>
      </c>
      <c r="GG149">
        <v>2</v>
      </c>
      <c r="GH149">
        <v>1</v>
      </c>
      <c r="GI149">
        <v>2</v>
      </c>
      <c r="GJ149">
        <v>0</v>
      </c>
      <c r="GK149">
        <v>0</v>
      </c>
      <c r="GL149">
        <f t="shared" si="216"/>
        <v>0</v>
      </c>
      <c r="GM149">
        <f t="shared" si="217"/>
        <v>225.45</v>
      </c>
      <c r="GN149">
        <f t="shared" si="218"/>
        <v>225.45</v>
      </c>
      <c r="GO149">
        <f t="shared" si="219"/>
        <v>0</v>
      </c>
      <c r="GP149">
        <f t="shared" si="220"/>
        <v>0</v>
      </c>
      <c r="GR149">
        <v>0</v>
      </c>
      <c r="GS149">
        <v>3</v>
      </c>
      <c r="GT149">
        <v>0</v>
      </c>
      <c r="GU149" t="s">
        <v>3</v>
      </c>
      <c r="GV149">
        <f t="shared" si="221"/>
        <v>0</v>
      </c>
      <c r="GW149">
        <v>1</v>
      </c>
      <c r="GX149">
        <f t="shared" si="222"/>
        <v>0</v>
      </c>
      <c r="HA149">
        <v>0</v>
      </c>
      <c r="HB149">
        <v>0</v>
      </c>
      <c r="HC149">
        <f t="shared" si="223"/>
        <v>0</v>
      </c>
      <c r="IK149">
        <v>0</v>
      </c>
    </row>
    <row r="150" spans="1:245">
      <c r="A150">
        <v>17</v>
      </c>
      <c r="B150">
        <v>1</v>
      </c>
      <c r="C150">
        <f>ROW(SmtRes!A446)</f>
        <v>446</v>
      </c>
      <c r="D150">
        <f>ROW(EtalonRes!A456)</f>
        <v>456</v>
      </c>
      <c r="E150" t="s">
        <v>476</v>
      </c>
      <c r="F150" t="s">
        <v>477</v>
      </c>
      <c r="G150" t="s">
        <v>478</v>
      </c>
      <c r="H150" t="s">
        <v>270</v>
      </c>
      <c r="I150">
        <v>0.03</v>
      </c>
      <c r="J150">
        <v>0</v>
      </c>
      <c r="O150">
        <f t="shared" si="184"/>
        <v>358.49</v>
      </c>
      <c r="P150">
        <f t="shared" si="185"/>
        <v>46.79</v>
      </c>
      <c r="Q150">
        <f t="shared" si="186"/>
        <v>0.71</v>
      </c>
      <c r="R150">
        <f t="shared" si="187"/>
        <v>0</v>
      </c>
      <c r="S150">
        <f t="shared" si="188"/>
        <v>310.99</v>
      </c>
      <c r="T150">
        <f t="shared" si="189"/>
        <v>0</v>
      </c>
      <c r="U150">
        <f t="shared" si="190"/>
        <v>2.1318000000000001</v>
      </c>
      <c r="V150">
        <f t="shared" si="191"/>
        <v>2.9999999999999997E-4</v>
      </c>
      <c r="W150">
        <f t="shared" si="192"/>
        <v>0</v>
      </c>
      <c r="X150">
        <f t="shared" si="193"/>
        <v>326.54000000000002</v>
      </c>
      <c r="Y150">
        <f t="shared" si="194"/>
        <v>171.04</v>
      </c>
      <c r="AA150">
        <v>43686536</v>
      </c>
      <c r="AB150">
        <f t="shared" si="195"/>
        <v>1047</v>
      </c>
      <c r="AC150">
        <f t="shared" si="196"/>
        <v>456</v>
      </c>
      <c r="AD150">
        <f t="shared" si="197"/>
        <v>3</v>
      </c>
      <c r="AE150">
        <f t="shared" si="198"/>
        <v>0</v>
      </c>
      <c r="AF150">
        <f t="shared" si="199"/>
        <v>588</v>
      </c>
      <c r="AG150">
        <f t="shared" si="200"/>
        <v>0</v>
      </c>
      <c r="AH150">
        <f t="shared" si="201"/>
        <v>71.06</v>
      </c>
      <c r="AI150">
        <f t="shared" si="202"/>
        <v>0.01</v>
      </c>
      <c r="AJ150">
        <f t="shared" si="203"/>
        <v>0</v>
      </c>
      <c r="AK150">
        <v>1047.79</v>
      </c>
      <c r="AL150">
        <v>456.34</v>
      </c>
      <c r="AM150">
        <v>3.07</v>
      </c>
      <c r="AN150">
        <v>0.12</v>
      </c>
      <c r="AO150">
        <v>588.38</v>
      </c>
      <c r="AP150">
        <v>0</v>
      </c>
      <c r="AQ150">
        <v>71.06</v>
      </c>
      <c r="AR150">
        <v>0.01</v>
      </c>
      <c r="AS150">
        <v>0</v>
      </c>
      <c r="AT150">
        <v>105</v>
      </c>
      <c r="AU150">
        <v>55</v>
      </c>
      <c r="AV150">
        <v>1</v>
      </c>
      <c r="AW150">
        <v>1</v>
      </c>
      <c r="AZ150">
        <v>1</v>
      </c>
      <c r="BA150">
        <v>17.63</v>
      </c>
      <c r="BB150">
        <v>7.91</v>
      </c>
      <c r="BC150">
        <v>3.42</v>
      </c>
      <c r="BD150" t="s">
        <v>3</v>
      </c>
      <c r="BE150" t="s">
        <v>3</v>
      </c>
      <c r="BF150" t="s">
        <v>3</v>
      </c>
      <c r="BG150" t="s">
        <v>3</v>
      </c>
      <c r="BH150">
        <v>0</v>
      </c>
      <c r="BI150">
        <v>1</v>
      </c>
      <c r="BJ150" t="s">
        <v>479</v>
      </c>
      <c r="BM150">
        <v>15001</v>
      </c>
      <c r="BN150">
        <v>0</v>
      </c>
      <c r="BO150" t="s">
        <v>477</v>
      </c>
      <c r="BP150">
        <v>1</v>
      </c>
      <c r="BQ150">
        <v>2</v>
      </c>
      <c r="BR150">
        <v>0</v>
      </c>
      <c r="BS150">
        <v>17.63</v>
      </c>
      <c r="BT150">
        <v>1</v>
      </c>
      <c r="BU150">
        <v>1</v>
      </c>
      <c r="BV150">
        <v>1</v>
      </c>
      <c r="BW150">
        <v>1</v>
      </c>
      <c r="BX150">
        <v>1</v>
      </c>
      <c r="BY150" t="s">
        <v>3</v>
      </c>
      <c r="BZ150">
        <v>105</v>
      </c>
      <c r="CA150">
        <v>55</v>
      </c>
      <c r="CE150">
        <v>0</v>
      </c>
      <c r="CF150">
        <v>0</v>
      </c>
      <c r="CG150">
        <v>0</v>
      </c>
      <c r="CM150">
        <v>0</v>
      </c>
      <c r="CN150" t="s">
        <v>3</v>
      </c>
      <c r="CO150">
        <v>0</v>
      </c>
      <c r="CP150">
        <f t="shared" si="204"/>
        <v>358.49</v>
      </c>
      <c r="CQ150">
        <f t="shared" si="205"/>
        <v>1559.52</v>
      </c>
      <c r="CR150">
        <f t="shared" si="206"/>
        <v>23.73</v>
      </c>
      <c r="CS150">
        <f t="shared" si="207"/>
        <v>0</v>
      </c>
      <c r="CT150">
        <f t="shared" si="208"/>
        <v>10366.439999999999</v>
      </c>
      <c r="CU150">
        <f t="shared" si="209"/>
        <v>0</v>
      </c>
      <c r="CV150">
        <f t="shared" si="210"/>
        <v>71.06</v>
      </c>
      <c r="CW150">
        <f t="shared" si="211"/>
        <v>0.01</v>
      </c>
      <c r="CX150">
        <f t="shared" si="212"/>
        <v>0</v>
      </c>
      <c r="CY150">
        <f t="shared" si="213"/>
        <v>326.53950000000003</v>
      </c>
      <c r="CZ150">
        <f t="shared" si="214"/>
        <v>171.0445</v>
      </c>
      <c r="DC150" t="s">
        <v>3</v>
      </c>
      <c r="DD150" t="s">
        <v>3</v>
      </c>
      <c r="DE150" t="s">
        <v>3</v>
      </c>
      <c r="DF150" t="s">
        <v>3</v>
      </c>
      <c r="DG150" t="s">
        <v>3</v>
      </c>
      <c r="DH150" t="s">
        <v>3</v>
      </c>
      <c r="DI150" t="s">
        <v>3</v>
      </c>
      <c r="DJ150" t="s">
        <v>3</v>
      </c>
      <c r="DK150" t="s">
        <v>3</v>
      </c>
      <c r="DL150" t="s">
        <v>3</v>
      </c>
      <c r="DM150" t="s">
        <v>3</v>
      </c>
      <c r="DN150">
        <v>0</v>
      </c>
      <c r="DO150">
        <v>0</v>
      </c>
      <c r="DP150">
        <v>1</v>
      </c>
      <c r="DQ150">
        <v>1</v>
      </c>
      <c r="DU150">
        <v>1005</v>
      </c>
      <c r="DV150" t="s">
        <v>270</v>
      </c>
      <c r="DW150" t="s">
        <v>270</v>
      </c>
      <c r="DX150">
        <v>100</v>
      </c>
      <c r="EE150">
        <v>42165675</v>
      </c>
      <c r="EF150">
        <v>2</v>
      </c>
      <c r="EG150" t="s">
        <v>19</v>
      </c>
      <c r="EH150">
        <v>0</v>
      </c>
      <c r="EI150" t="s">
        <v>3</v>
      </c>
      <c r="EJ150">
        <v>1</v>
      </c>
      <c r="EK150">
        <v>15001</v>
      </c>
      <c r="EL150" t="s">
        <v>480</v>
      </c>
      <c r="EM150" t="s">
        <v>481</v>
      </c>
      <c r="EO150" t="s">
        <v>3</v>
      </c>
      <c r="EQ150">
        <v>131072</v>
      </c>
      <c r="ER150">
        <v>1047.79</v>
      </c>
      <c r="ES150">
        <v>456.34</v>
      </c>
      <c r="ET150">
        <v>3.07</v>
      </c>
      <c r="EU150">
        <v>0.12</v>
      </c>
      <c r="EV150">
        <v>588.38</v>
      </c>
      <c r="EW150">
        <v>71.06</v>
      </c>
      <c r="EX150">
        <v>0.01</v>
      </c>
      <c r="EY150">
        <v>0</v>
      </c>
      <c r="FQ150">
        <v>0</v>
      </c>
      <c r="FR150">
        <f t="shared" si="215"/>
        <v>0</v>
      </c>
      <c r="FS150">
        <v>0</v>
      </c>
      <c r="FX150">
        <v>105</v>
      </c>
      <c r="FY150">
        <v>55</v>
      </c>
      <c r="GA150" t="s">
        <v>3</v>
      </c>
      <c r="GD150">
        <v>1</v>
      </c>
      <c r="GF150">
        <v>1330751358</v>
      </c>
      <c r="GG150">
        <v>2</v>
      </c>
      <c r="GH150">
        <v>1</v>
      </c>
      <c r="GI150">
        <v>2</v>
      </c>
      <c r="GJ150">
        <v>0</v>
      </c>
      <c r="GK150">
        <v>0</v>
      </c>
      <c r="GL150">
        <f t="shared" si="216"/>
        <v>0</v>
      </c>
      <c r="GM150">
        <f t="shared" si="217"/>
        <v>856.07</v>
      </c>
      <c r="GN150">
        <f t="shared" si="218"/>
        <v>856.07</v>
      </c>
      <c r="GO150">
        <f t="shared" si="219"/>
        <v>0</v>
      </c>
      <c r="GP150">
        <f t="shared" si="220"/>
        <v>0</v>
      </c>
      <c r="GR150">
        <v>0</v>
      </c>
      <c r="GS150">
        <v>0</v>
      </c>
      <c r="GT150">
        <v>0</v>
      </c>
      <c r="GU150" t="s">
        <v>3</v>
      </c>
      <c r="GV150">
        <f t="shared" si="221"/>
        <v>0</v>
      </c>
      <c r="GW150">
        <v>1</v>
      </c>
      <c r="GX150">
        <f t="shared" si="222"/>
        <v>0</v>
      </c>
      <c r="HA150">
        <v>0</v>
      </c>
      <c r="HB150">
        <v>0</v>
      </c>
      <c r="HC150">
        <f t="shared" si="223"/>
        <v>0</v>
      </c>
      <c r="IK150">
        <v>0</v>
      </c>
    </row>
    <row r="151" spans="1:245">
      <c r="A151">
        <v>19</v>
      </c>
      <c r="B151">
        <v>1</v>
      </c>
      <c r="F151" t="s">
        <v>3</v>
      </c>
      <c r="G151" t="s">
        <v>482</v>
      </c>
      <c r="H151" t="s">
        <v>3</v>
      </c>
      <c r="AA151">
        <v>1</v>
      </c>
      <c r="IK151">
        <v>0</v>
      </c>
    </row>
    <row r="152" spans="1:245">
      <c r="A152">
        <v>17</v>
      </c>
      <c r="B152">
        <v>1</v>
      </c>
      <c r="C152">
        <f>ROW(SmtRes!A449)</f>
        <v>449</v>
      </c>
      <c r="D152">
        <f>ROW(EtalonRes!A459)</f>
        <v>459</v>
      </c>
      <c r="E152" t="s">
        <v>483</v>
      </c>
      <c r="F152" t="s">
        <v>484</v>
      </c>
      <c r="G152" t="s">
        <v>485</v>
      </c>
      <c r="H152" t="s">
        <v>486</v>
      </c>
      <c r="I152">
        <v>2.0499999999999998</v>
      </c>
      <c r="J152">
        <v>0</v>
      </c>
      <c r="O152">
        <f t="shared" ref="O152:O160" si="224">ROUND(CP152,2)</f>
        <v>347.03</v>
      </c>
      <c r="P152">
        <f t="shared" ref="P152:P160" si="225">ROUND(CQ152*I152,2)</f>
        <v>0</v>
      </c>
      <c r="Q152">
        <f t="shared" ref="Q152:Q160" si="226">ROUND(CR152*I152,2)</f>
        <v>202.46</v>
      </c>
      <c r="R152">
        <f t="shared" ref="R152:R160" si="227">ROUND(CS152*I152,2)</f>
        <v>72.28</v>
      </c>
      <c r="S152">
        <f t="shared" ref="S152:S160" si="228">ROUND(CT152*I152,2)</f>
        <v>144.57</v>
      </c>
      <c r="T152">
        <f t="shared" ref="T152:T160" si="229">ROUND(CU152*I152,2)</f>
        <v>0</v>
      </c>
      <c r="U152">
        <f t="shared" ref="U152:U160" si="230">CV152*I152</f>
        <v>0.84049999999999991</v>
      </c>
      <c r="V152">
        <f t="shared" ref="V152:V160" si="231">CW152*I152</f>
        <v>0.41</v>
      </c>
      <c r="W152">
        <f t="shared" ref="W152:W160" si="232">ROUND(CX152*I152,2)</f>
        <v>0</v>
      </c>
      <c r="X152">
        <f t="shared" ref="X152:X160" si="233">ROUND(CY152,2)</f>
        <v>281.91000000000003</v>
      </c>
      <c r="Y152">
        <f t="shared" ref="Y152:Y160" si="234">ROUND(CZ152,2)</f>
        <v>193</v>
      </c>
      <c r="AA152">
        <v>43686536</v>
      </c>
      <c r="AB152">
        <f t="shared" ref="AB152:AB160" si="235">ROUND((AC152+AD152+AF152),0)</f>
        <v>16</v>
      </c>
      <c r="AC152">
        <f t="shared" ref="AC152:AC160" si="236">ROUND((ES152),0)</f>
        <v>0</v>
      </c>
      <c r="AD152">
        <f t="shared" ref="AD152:AD160" si="237">ROUND((((ET152)-(EU152))+AE152),0)</f>
        <v>12</v>
      </c>
      <c r="AE152">
        <f t="shared" ref="AE152:AE160" si="238">ROUND((EU152),0)</f>
        <v>2</v>
      </c>
      <c r="AF152">
        <f t="shared" ref="AF152:AF160" si="239">ROUND((EV152),0)</f>
        <v>4</v>
      </c>
      <c r="AG152">
        <f t="shared" ref="AG152:AG160" si="240">ROUND((AP152),0)</f>
        <v>0</v>
      </c>
      <c r="AH152">
        <f t="shared" ref="AH152:AH160" si="241">(EW152)</f>
        <v>0.41</v>
      </c>
      <c r="AI152">
        <f t="shared" ref="AI152:AI160" si="242">(EX152)</f>
        <v>0.2</v>
      </c>
      <c r="AJ152">
        <f t="shared" ref="AJ152:AJ160" si="243">(AS152)</f>
        <v>0</v>
      </c>
      <c r="AK152">
        <v>15.57</v>
      </c>
      <c r="AL152">
        <v>0</v>
      </c>
      <c r="AM152">
        <v>11.88</v>
      </c>
      <c r="AN152">
        <v>1.8</v>
      </c>
      <c r="AO152">
        <v>3.69</v>
      </c>
      <c r="AP152">
        <v>0</v>
      </c>
      <c r="AQ152">
        <v>0.41</v>
      </c>
      <c r="AR152">
        <v>0.2</v>
      </c>
      <c r="AS152">
        <v>0</v>
      </c>
      <c r="AT152">
        <v>130</v>
      </c>
      <c r="AU152">
        <v>89</v>
      </c>
      <c r="AV152">
        <v>1</v>
      </c>
      <c r="AW152">
        <v>1</v>
      </c>
      <c r="AZ152">
        <v>1</v>
      </c>
      <c r="BA152">
        <v>17.63</v>
      </c>
      <c r="BB152">
        <v>8.23</v>
      </c>
      <c r="BC152">
        <v>1</v>
      </c>
      <c r="BD152" t="s">
        <v>3</v>
      </c>
      <c r="BE152" t="s">
        <v>3</v>
      </c>
      <c r="BF152" t="s">
        <v>3</v>
      </c>
      <c r="BG152" t="s">
        <v>3</v>
      </c>
      <c r="BH152">
        <v>0</v>
      </c>
      <c r="BI152">
        <v>1</v>
      </c>
      <c r="BJ152" t="s">
        <v>487</v>
      </c>
      <c r="BM152">
        <v>24001</v>
      </c>
      <c r="BN152">
        <v>0</v>
      </c>
      <c r="BO152" t="s">
        <v>484</v>
      </c>
      <c r="BP152">
        <v>1</v>
      </c>
      <c r="BQ152">
        <v>2</v>
      </c>
      <c r="BR152">
        <v>0</v>
      </c>
      <c r="BS152">
        <v>17.63</v>
      </c>
      <c r="BT152">
        <v>1</v>
      </c>
      <c r="BU152">
        <v>1</v>
      </c>
      <c r="BV152">
        <v>1</v>
      </c>
      <c r="BW152">
        <v>1</v>
      </c>
      <c r="BX152">
        <v>1</v>
      </c>
      <c r="BY152" t="s">
        <v>3</v>
      </c>
      <c r="BZ152">
        <v>130</v>
      </c>
      <c r="CA152">
        <v>89</v>
      </c>
      <c r="CE152">
        <v>0</v>
      </c>
      <c r="CF152">
        <v>0</v>
      </c>
      <c r="CG152">
        <v>0</v>
      </c>
      <c r="CM152">
        <v>0</v>
      </c>
      <c r="CN152" t="s">
        <v>3</v>
      </c>
      <c r="CO152">
        <v>0</v>
      </c>
      <c r="CP152">
        <f t="shared" ref="CP152:CP160" si="244">(P152+Q152+S152)</f>
        <v>347.03</v>
      </c>
      <c r="CQ152">
        <f t="shared" ref="CQ152:CQ160" si="245">AC152*BC152</f>
        <v>0</v>
      </c>
      <c r="CR152">
        <f t="shared" ref="CR152:CR160" si="246">AD152*BB152</f>
        <v>98.76</v>
      </c>
      <c r="CS152">
        <f t="shared" ref="CS152:CS160" si="247">AE152*BS152</f>
        <v>35.26</v>
      </c>
      <c r="CT152">
        <f t="shared" ref="CT152:CT160" si="248">AF152*BA152</f>
        <v>70.52</v>
      </c>
      <c r="CU152">
        <f t="shared" ref="CU152:CU160" si="249">AG152</f>
        <v>0</v>
      </c>
      <c r="CV152">
        <f t="shared" ref="CV152:CV160" si="250">AH152</f>
        <v>0.41</v>
      </c>
      <c r="CW152">
        <f t="shared" ref="CW152:CW160" si="251">AI152</f>
        <v>0.2</v>
      </c>
      <c r="CX152">
        <f t="shared" ref="CX152:CX160" si="252">AJ152</f>
        <v>0</v>
      </c>
      <c r="CY152">
        <f t="shared" ref="CY152:CY160" si="253">(((S152+R152)*AT152)/100)</f>
        <v>281.90499999999997</v>
      </c>
      <c r="CZ152">
        <f t="shared" ref="CZ152:CZ160" si="254">(((S152+R152)*AU152)/100)</f>
        <v>192.99649999999997</v>
      </c>
      <c r="DC152" t="s">
        <v>3</v>
      </c>
      <c r="DD152" t="s">
        <v>3</v>
      </c>
      <c r="DE152" t="s">
        <v>3</v>
      </c>
      <c r="DF152" t="s">
        <v>3</v>
      </c>
      <c r="DG152" t="s">
        <v>3</v>
      </c>
      <c r="DH152" t="s">
        <v>3</v>
      </c>
      <c r="DI152" t="s">
        <v>3</v>
      </c>
      <c r="DJ152" t="s">
        <v>3</v>
      </c>
      <c r="DK152" t="s">
        <v>3</v>
      </c>
      <c r="DL152" t="s">
        <v>3</v>
      </c>
      <c r="DM152" t="s">
        <v>3</v>
      </c>
      <c r="DN152">
        <v>0</v>
      </c>
      <c r="DO152">
        <v>0</v>
      </c>
      <c r="DP152">
        <v>1</v>
      </c>
      <c r="DQ152">
        <v>1</v>
      </c>
      <c r="DU152">
        <v>1013</v>
      </c>
      <c r="DV152" t="s">
        <v>486</v>
      </c>
      <c r="DW152" t="s">
        <v>486</v>
      </c>
      <c r="DX152">
        <v>1</v>
      </c>
      <c r="EE152">
        <v>42165684</v>
      </c>
      <c r="EF152">
        <v>2</v>
      </c>
      <c r="EG152" t="s">
        <v>19</v>
      </c>
      <c r="EH152">
        <v>0</v>
      </c>
      <c r="EI152" t="s">
        <v>3</v>
      </c>
      <c r="EJ152">
        <v>1</v>
      </c>
      <c r="EK152">
        <v>24001</v>
      </c>
      <c r="EL152" t="s">
        <v>67</v>
      </c>
      <c r="EM152" t="s">
        <v>68</v>
      </c>
      <c r="EO152" t="s">
        <v>3</v>
      </c>
      <c r="EQ152">
        <v>131072</v>
      </c>
      <c r="ER152">
        <v>15.57</v>
      </c>
      <c r="ES152">
        <v>0</v>
      </c>
      <c r="ET152">
        <v>11.88</v>
      </c>
      <c r="EU152">
        <v>1.8</v>
      </c>
      <c r="EV152">
        <v>3.69</v>
      </c>
      <c r="EW152">
        <v>0.41</v>
      </c>
      <c r="EX152">
        <v>0.2</v>
      </c>
      <c r="EY152">
        <v>0</v>
      </c>
      <c r="FQ152">
        <v>0</v>
      </c>
      <c r="FR152">
        <f t="shared" ref="FR152:FR160" si="255">ROUND(IF(AND(BH152=3,BI152=3),P152,0),2)</f>
        <v>0</v>
      </c>
      <c r="FS152">
        <v>0</v>
      </c>
      <c r="FX152">
        <v>130</v>
      </c>
      <c r="FY152">
        <v>89</v>
      </c>
      <c r="GA152" t="s">
        <v>3</v>
      </c>
      <c r="GD152">
        <v>1</v>
      </c>
      <c r="GF152">
        <v>-915994151</v>
      </c>
      <c r="GG152">
        <v>2</v>
      </c>
      <c r="GH152">
        <v>1</v>
      </c>
      <c r="GI152">
        <v>2</v>
      </c>
      <c r="GJ152">
        <v>0</v>
      </c>
      <c r="GK152">
        <v>0</v>
      </c>
      <c r="GL152">
        <f t="shared" ref="GL152:GL160" si="256">ROUND(IF(AND(BH152=3,BI152=3,FS152&lt;&gt;0),P152,0),2)</f>
        <v>0</v>
      </c>
      <c r="GM152">
        <f t="shared" ref="GM152:GM160" si="257">ROUND(O152+X152+Y152,2)+GX152</f>
        <v>821.94</v>
      </c>
      <c r="GN152">
        <f t="shared" ref="GN152:GN160" si="258">IF(OR(BI152=0,BI152=1),ROUND(O152+X152+Y152,2),0)</f>
        <v>821.94</v>
      </c>
      <c r="GO152">
        <f t="shared" ref="GO152:GO160" si="259">IF(BI152=2,ROUND(O152+X152+Y152,2),0)</f>
        <v>0</v>
      </c>
      <c r="GP152">
        <f t="shared" ref="GP152:GP160" si="260">IF(BI152=4,ROUND(O152+X152+Y152,2)+GX152,0)</f>
        <v>0</v>
      </c>
      <c r="GR152">
        <v>0</v>
      </c>
      <c r="GS152">
        <v>3</v>
      </c>
      <c r="GT152">
        <v>0</v>
      </c>
      <c r="GU152" t="s">
        <v>3</v>
      </c>
      <c r="GV152">
        <f t="shared" ref="GV152:GV160" si="261">ROUND((GT152),0)</f>
        <v>0</v>
      </c>
      <c r="GW152">
        <v>1</v>
      </c>
      <c r="GX152">
        <f t="shared" ref="GX152:GX160" si="262">ROUND(HC152*I152,2)</f>
        <v>0</v>
      </c>
      <c r="HA152">
        <v>0</v>
      </c>
      <c r="HB152">
        <v>0</v>
      </c>
      <c r="HC152">
        <f t="shared" ref="HC152:HC160" si="263">GV152*GW152</f>
        <v>0</v>
      </c>
      <c r="IK152">
        <v>0</v>
      </c>
    </row>
    <row r="153" spans="1:245">
      <c r="A153">
        <v>17</v>
      </c>
      <c r="B153">
        <v>1</v>
      </c>
      <c r="C153">
        <f>ROW(SmtRes!A452)</f>
        <v>452</v>
      </c>
      <c r="D153">
        <f>ROW(EtalonRes!A462)</f>
        <v>462</v>
      </c>
      <c r="E153" t="s">
        <v>488</v>
      </c>
      <c r="F153" t="s">
        <v>489</v>
      </c>
      <c r="G153" t="s">
        <v>490</v>
      </c>
      <c r="H153" t="s">
        <v>486</v>
      </c>
      <c r="I153">
        <v>11.365</v>
      </c>
      <c r="J153">
        <v>0</v>
      </c>
      <c r="O153">
        <f t="shared" si="224"/>
        <v>1923.87</v>
      </c>
      <c r="P153">
        <f t="shared" si="225"/>
        <v>0</v>
      </c>
      <c r="Q153">
        <f t="shared" si="226"/>
        <v>1122.4100000000001</v>
      </c>
      <c r="R153">
        <f t="shared" si="227"/>
        <v>400.73</v>
      </c>
      <c r="S153">
        <f t="shared" si="228"/>
        <v>801.46</v>
      </c>
      <c r="T153">
        <f t="shared" si="229"/>
        <v>0</v>
      </c>
      <c r="U153">
        <f t="shared" si="230"/>
        <v>4.6596500000000001</v>
      </c>
      <c r="V153">
        <f t="shared" si="231"/>
        <v>2.2730000000000001</v>
      </c>
      <c r="W153">
        <f t="shared" si="232"/>
        <v>0</v>
      </c>
      <c r="X153">
        <f t="shared" si="233"/>
        <v>1562.85</v>
      </c>
      <c r="Y153">
        <f t="shared" si="234"/>
        <v>1069.95</v>
      </c>
      <c r="AA153">
        <v>43686536</v>
      </c>
      <c r="AB153">
        <f t="shared" si="235"/>
        <v>16</v>
      </c>
      <c r="AC153">
        <f t="shared" si="236"/>
        <v>0</v>
      </c>
      <c r="AD153">
        <f t="shared" si="237"/>
        <v>12</v>
      </c>
      <c r="AE153">
        <f t="shared" si="238"/>
        <v>2</v>
      </c>
      <c r="AF153">
        <f t="shared" si="239"/>
        <v>4</v>
      </c>
      <c r="AG153">
        <f t="shared" si="240"/>
        <v>0</v>
      </c>
      <c r="AH153">
        <f t="shared" si="241"/>
        <v>0.41</v>
      </c>
      <c r="AI153">
        <f t="shared" si="242"/>
        <v>0.2</v>
      </c>
      <c r="AJ153">
        <f t="shared" si="243"/>
        <v>0</v>
      </c>
      <c r="AK153">
        <v>15.57</v>
      </c>
      <c r="AL153">
        <v>0</v>
      </c>
      <c r="AM153">
        <v>11.88</v>
      </c>
      <c r="AN153">
        <v>1.8</v>
      </c>
      <c r="AO153">
        <v>3.69</v>
      </c>
      <c r="AP153">
        <v>0</v>
      </c>
      <c r="AQ153">
        <v>0.41</v>
      </c>
      <c r="AR153">
        <v>0.2</v>
      </c>
      <c r="AS153">
        <v>0</v>
      </c>
      <c r="AT153">
        <v>130</v>
      </c>
      <c r="AU153">
        <v>89</v>
      </c>
      <c r="AV153">
        <v>1</v>
      </c>
      <c r="AW153">
        <v>1</v>
      </c>
      <c r="AZ153">
        <v>1</v>
      </c>
      <c r="BA153">
        <v>17.63</v>
      </c>
      <c r="BB153">
        <v>8.23</v>
      </c>
      <c r="BC153">
        <v>1</v>
      </c>
      <c r="BD153" t="s">
        <v>3</v>
      </c>
      <c r="BE153" t="s">
        <v>3</v>
      </c>
      <c r="BF153" t="s">
        <v>3</v>
      </c>
      <c r="BG153" t="s">
        <v>3</v>
      </c>
      <c r="BH153">
        <v>0</v>
      </c>
      <c r="BI153">
        <v>1</v>
      </c>
      <c r="BJ153" t="s">
        <v>491</v>
      </c>
      <c r="BM153">
        <v>24001</v>
      </c>
      <c r="BN153">
        <v>0</v>
      </c>
      <c r="BO153" t="s">
        <v>489</v>
      </c>
      <c r="BP153">
        <v>1</v>
      </c>
      <c r="BQ153">
        <v>2</v>
      </c>
      <c r="BR153">
        <v>0</v>
      </c>
      <c r="BS153">
        <v>17.63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3</v>
      </c>
      <c r="BZ153">
        <v>130</v>
      </c>
      <c r="CA153">
        <v>89</v>
      </c>
      <c r="CE153">
        <v>0</v>
      </c>
      <c r="CF153">
        <v>0</v>
      </c>
      <c r="CG153">
        <v>0</v>
      </c>
      <c r="CM153">
        <v>0</v>
      </c>
      <c r="CN153" t="s">
        <v>3</v>
      </c>
      <c r="CO153">
        <v>0</v>
      </c>
      <c r="CP153">
        <f t="shared" si="244"/>
        <v>1923.8700000000001</v>
      </c>
      <c r="CQ153">
        <f t="shared" si="245"/>
        <v>0</v>
      </c>
      <c r="CR153">
        <f t="shared" si="246"/>
        <v>98.76</v>
      </c>
      <c r="CS153">
        <f t="shared" si="247"/>
        <v>35.26</v>
      </c>
      <c r="CT153">
        <f t="shared" si="248"/>
        <v>70.52</v>
      </c>
      <c r="CU153">
        <f t="shared" si="249"/>
        <v>0</v>
      </c>
      <c r="CV153">
        <f t="shared" si="250"/>
        <v>0.41</v>
      </c>
      <c r="CW153">
        <f t="shared" si="251"/>
        <v>0.2</v>
      </c>
      <c r="CX153">
        <f t="shared" si="252"/>
        <v>0</v>
      </c>
      <c r="CY153">
        <f t="shared" si="253"/>
        <v>1562.8470000000002</v>
      </c>
      <c r="CZ153">
        <f t="shared" si="254"/>
        <v>1069.9491</v>
      </c>
      <c r="DC153" t="s">
        <v>3</v>
      </c>
      <c r="DD153" t="s">
        <v>3</v>
      </c>
      <c r="DE153" t="s">
        <v>3</v>
      </c>
      <c r="DF153" t="s">
        <v>3</v>
      </c>
      <c r="DG153" t="s">
        <v>3</v>
      </c>
      <c r="DH153" t="s">
        <v>3</v>
      </c>
      <c r="DI153" t="s">
        <v>3</v>
      </c>
      <c r="DJ153" t="s">
        <v>3</v>
      </c>
      <c r="DK153" t="s">
        <v>3</v>
      </c>
      <c r="DL153" t="s">
        <v>3</v>
      </c>
      <c r="DM153" t="s">
        <v>3</v>
      </c>
      <c r="DN153">
        <v>0</v>
      </c>
      <c r="DO153">
        <v>0</v>
      </c>
      <c r="DP153">
        <v>1</v>
      </c>
      <c r="DQ153">
        <v>1</v>
      </c>
      <c r="DU153">
        <v>1013</v>
      </c>
      <c r="DV153" t="s">
        <v>486</v>
      </c>
      <c r="DW153" t="s">
        <v>486</v>
      </c>
      <c r="DX153">
        <v>1</v>
      </c>
      <c r="EE153">
        <v>42165684</v>
      </c>
      <c r="EF153">
        <v>2</v>
      </c>
      <c r="EG153" t="s">
        <v>19</v>
      </c>
      <c r="EH153">
        <v>0</v>
      </c>
      <c r="EI153" t="s">
        <v>3</v>
      </c>
      <c r="EJ153">
        <v>1</v>
      </c>
      <c r="EK153">
        <v>24001</v>
      </c>
      <c r="EL153" t="s">
        <v>67</v>
      </c>
      <c r="EM153" t="s">
        <v>68</v>
      </c>
      <c r="EO153" t="s">
        <v>3</v>
      </c>
      <c r="EQ153">
        <v>131072</v>
      </c>
      <c r="ER153">
        <v>15.57</v>
      </c>
      <c r="ES153">
        <v>0</v>
      </c>
      <c r="ET153">
        <v>11.88</v>
      </c>
      <c r="EU153">
        <v>1.8</v>
      </c>
      <c r="EV153">
        <v>3.69</v>
      </c>
      <c r="EW153">
        <v>0.41</v>
      </c>
      <c r="EX153">
        <v>0.2</v>
      </c>
      <c r="EY153">
        <v>0</v>
      </c>
      <c r="FQ153">
        <v>0</v>
      </c>
      <c r="FR153">
        <f t="shared" si="255"/>
        <v>0</v>
      </c>
      <c r="FS153">
        <v>0</v>
      </c>
      <c r="FX153">
        <v>130</v>
      </c>
      <c r="FY153">
        <v>89</v>
      </c>
      <c r="GA153" t="s">
        <v>3</v>
      </c>
      <c r="GD153">
        <v>1</v>
      </c>
      <c r="GF153">
        <v>515542760</v>
      </c>
      <c r="GG153">
        <v>2</v>
      </c>
      <c r="GH153">
        <v>1</v>
      </c>
      <c r="GI153">
        <v>2</v>
      </c>
      <c r="GJ153">
        <v>0</v>
      </c>
      <c r="GK153">
        <v>0</v>
      </c>
      <c r="GL153">
        <f t="shared" si="256"/>
        <v>0</v>
      </c>
      <c r="GM153">
        <f t="shared" si="257"/>
        <v>4556.67</v>
      </c>
      <c r="GN153">
        <f t="shared" si="258"/>
        <v>4556.67</v>
      </c>
      <c r="GO153">
        <f t="shared" si="259"/>
        <v>0</v>
      </c>
      <c r="GP153">
        <f t="shared" si="260"/>
        <v>0</v>
      </c>
      <c r="GR153">
        <v>0</v>
      </c>
      <c r="GS153">
        <v>3</v>
      </c>
      <c r="GT153">
        <v>0</v>
      </c>
      <c r="GU153" t="s">
        <v>3</v>
      </c>
      <c r="GV153">
        <f t="shared" si="261"/>
        <v>0</v>
      </c>
      <c r="GW153">
        <v>1</v>
      </c>
      <c r="GX153">
        <f t="shared" si="262"/>
        <v>0</v>
      </c>
      <c r="HA153">
        <v>0</v>
      </c>
      <c r="HB153">
        <v>0</v>
      </c>
      <c r="HC153">
        <f t="shared" si="263"/>
        <v>0</v>
      </c>
      <c r="IK153">
        <v>0</v>
      </c>
    </row>
    <row r="154" spans="1:245">
      <c r="A154">
        <v>17</v>
      </c>
      <c r="B154">
        <v>1</v>
      </c>
      <c r="C154">
        <f>ROW(SmtRes!A463)</f>
        <v>463</v>
      </c>
      <c r="D154">
        <f>ROW(EtalonRes!A473)</f>
        <v>473</v>
      </c>
      <c r="E154" t="s">
        <v>492</v>
      </c>
      <c r="F154" t="s">
        <v>493</v>
      </c>
      <c r="G154" t="s">
        <v>494</v>
      </c>
      <c r="H154" t="s">
        <v>495</v>
      </c>
      <c r="I154">
        <v>1</v>
      </c>
      <c r="J154">
        <v>0</v>
      </c>
      <c r="O154">
        <f t="shared" si="224"/>
        <v>1323.52</v>
      </c>
      <c r="P154">
        <f t="shared" si="225"/>
        <v>199.2</v>
      </c>
      <c r="Q154">
        <f t="shared" si="226"/>
        <v>278.08</v>
      </c>
      <c r="R154">
        <f t="shared" si="227"/>
        <v>0</v>
      </c>
      <c r="S154">
        <f t="shared" si="228"/>
        <v>846.24</v>
      </c>
      <c r="T154">
        <f t="shared" si="229"/>
        <v>0</v>
      </c>
      <c r="U154">
        <f t="shared" si="230"/>
        <v>5.34</v>
      </c>
      <c r="V154">
        <f t="shared" si="231"/>
        <v>0</v>
      </c>
      <c r="W154">
        <f t="shared" si="232"/>
        <v>0</v>
      </c>
      <c r="X154">
        <f t="shared" si="233"/>
        <v>1100.1099999999999</v>
      </c>
      <c r="Y154">
        <f t="shared" si="234"/>
        <v>753.15</v>
      </c>
      <c r="AA154">
        <v>43686536</v>
      </c>
      <c r="AB154">
        <f t="shared" si="235"/>
        <v>140</v>
      </c>
      <c r="AC154">
        <f t="shared" si="236"/>
        <v>48</v>
      </c>
      <c r="AD154">
        <f t="shared" si="237"/>
        <v>44</v>
      </c>
      <c r="AE154">
        <f t="shared" si="238"/>
        <v>0</v>
      </c>
      <c r="AF154">
        <f t="shared" si="239"/>
        <v>48</v>
      </c>
      <c r="AG154">
        <f t="shared" si="240"/>
        <v>0</v>
      </c>
      <c r="AH154">
        <f t="shared" si="241"/>
        <v>5.34</v>
      </c>
      <c r="AI154">
        <f t="shared" si="242"/>
        <v>0</v>
      </c>
      <c r="AJ154">
        <f t="shared" si="243"/>
        <v>0</v>
      </c>
      <c r="AK154">
        <v>139.99</v>
      </c>
      <c r="AL154">
        <v>47.56</v>
      </c>
      <c r="AM154">
        <v>44.42</v>
      </c>
      <c r="AN154">
        <v>0</v>
      </c>
      <c r="AO154">
        <v>48.01</v>
      </c>
      <c r="AP154">
        <v>0</v>
      </c>
      <c r="AQ154">
        <v>5.34</v>
      </c>
      <c r="AR154">
        <v>0</v>
      </c>
      <c r="AS154">
        <v>0</v>
      </c>
      <c r="AT154">
        <v>130</v>
      </c>
      <c r="AU154">
        <v>89</v>
      </c>
      <c r="AV154">
        <v>1</v>
      </c>
      <c r="AW154">
        <v>1</v>
      </c>
      <c r="AZ154">
        <v>1</v>
      </c>
      <c r="BA154">
        <v>17.63</v>
      </c>
      <c r="BB154">
        <v>6.32</v>
      </c>
      <c r="BC154">
        <v>4.1500000000000004</v>
      </c>
      <c r="BD154" t="s">
        <v>3</v>
      </c>
      <c r="BE154" t="s">
        <v>3</v>
      </c>
      <c r="BF154" t="s">
        <v>3</v>
      </c>
      <c r="BG154" t="s">
        <v>3</v>
      </c>
      <c r="BH154">
        <v>0</v>
      </c>
      <c r="BI154">
        <v>1</v>
      </c>
      <c r="BJ154" t="s">
        <v>496</v>
      </c>
      <c r="BM154">
        <v>24001</v>
      </c>
      <c r="BN154">
        <v>0</v>
      </c>
      <c r="BO154" t="s">
        <v>493</v>
      </c>
      <c r="BP154">
        <v>1</v>
      </c>
      <c r="BQ154">
        <v>2</v>
      </c>
      <c r="BR154">
        <v>0</v>
      </c>
      <c r="BS154">
        <v>17.63</v>
      </c>
      <c r="BT154">
        <v>1</v>
      </c>
      <c r="BU154">
        <v>1</v>
      </c>
      <c r="BV154">
        <v>1</v>
      </c>
      <c r="BW154">
        <v>1</v>
      </c>
      <c r="BX154">
        <v>1</v>
      </c>
      <c r="BY154" t="s">
        <v>3</v>
      </c>
      <c r="BZ154">
        <v>130</v>
      </c>
      <c r="CA154">
        <v>89</v>
      </c>
      <c r="CE154">
        <v>0</v>
      </c>
      <c r="CF154">
        <v>0</v>
      </c>
      <c r="CG154">
        <v>0</v>
      </c>
      <c r="CM154">
        <v>0</v>
      </c>
      <c r="CN154" t="s">
        <v>3</v>
      </c>
      <c r="CO154">
        <v>0</v>
      </c>
      <c r="CP154">
        <f t="shared" si="244"/>
        <v>1323.52</v>
      </c>
      <c r="CQ154">
        <f t="shared" si="245"/>
        <v>199.20000000000002</v>
      </c>
      <c r="CR154">
        <f t="shared" si="246"/>
        <v>278.08000000000004</v>
      </c>
      <c r="CS154">
        <f t="shared" si="247"/>
        <v>0</v>
      </c>
      <c r="CT154">
        <f t="shared" si="248"/>
        <v>846.24</v>
      </c>
      <c r="CU154">
        <f t="shared" si="249"/>
        <v>0</v>
      </c>
      <c r="CV154">
        <f t="shared" si="250"/>
        <v>5.34</v>
      </c>
      <c r="CW154">
        <f t="shared" si="251"/>
        <v>0</v>
      </c>
      <c r="CX154">
        <f t="shared" si="252"/>
        <v>0</v>
      </c>
      <c r="CY154">
        <f t="shared" si="253"/>
        <v>1100.1120000000001</v>
      </c>
      <c r="CZ154">
        <f t="shared" si="254"/>
        <v>753.15359999999998</v>
      </c>
      <c r="DC154" t="s">
        <v>3</v>
      </c>
      <c r="DD154" t="s">
        <v>3</v>
      </c>
      <c r="DE154" t="s">
        <v>3</v>
      </c>
      <c r="DF154" t="s">
        <v>3</v>
      </c>
      <c r="DG154" t="s">
        <v>3</v>
      </c>
      <c r="DH154" t="s">
        <v>3</v>
      </c>
      <c r="DI154" t="s">
        <v>3</v>
      </c>
      <c r="DJ154" t="s">
        <v>3</v>
      </c>
      <c r="DK154" t="s">
        <v>3</v>
      </c>
      <c r="DL154" t="s">
        <v>3</v>
      </c>
      <c r="DM154" t="s">
        <v>3</v>
      </c>
      <c r="DN154">
        <v>0</v>
      </c>
      <c r="DO154">
        <v>0</v>
      </c>
      <c r="DP154">
        <v>1</v>
      </c>
      <c r="DQ154">
        <v>1</v>
      </c>
      <c r="DU154">
        <v>1013</v>
      </c>
      <c r="DV154" t="s">
        <v>495</v>
      </c>
      <c r="DW154" t="s">
        <v>495</v>
      </c>
      <c r="DX154">
        <v>1</v>
      </c>
      <c r="EE154">
        <v>42165684</v>
      </c>
      <c r="EF154">
        <v>2</v>
      </c>
      <c r="EG154" t="s">
        <v>19</v>
      </c>
      <c r="EH154">
        <v>0</v>
      </c>
      <c r="EI154" t="s">
        <v>3</v>
      </c>
      <c r="EJ154">
        <v>1</v>
      </c>
      <c r="EK154">
        <v>24001</v>
      </c>
      <c r="EL154" t="s">
        <v>67</v>
      </c>
      <c r="EM154" t="s">
        <v>68</v>
      </c>
      <c r="EO154" t="s">
        <v>3</v>
      </c>
      <c r="EQ154">
        <v>131072</v>
      </c>
      <c r="ER154">
        <v>139.99</v>
      </c>
      <c r="ES154">
        <v>47.56</v>
      </c>
      <c r="ET154">
        <v>44.42</v>
      </c>
      <c r="EU154">
        <v>0</v>
      </c>
      <c r="EV154">
        <v>48.01</v>
      </c>
      <c r="EW154">
        <v>5.34</v>
      </c>
      <c r="EX154">
        <v>0</v>
      </c>
      <c r="EY154">
        <v>0</v>
      </c>
      <c r="FQ154">
        <v>0</v>
      </c>
      <c r="FR154">
        <f t="shared" si="255"/>
        <v>0</v>
      </c>
      <c r="FS154">
        <v>0</v>
      </c>
      <c r="FX154">
        <v>130</v>
      </c>
      <c r="FY154">
        <v>89</v>
      </c>
      <c r="GA154" t="s">
        <v>3</v>
      </c>
      <c r="GD154">
        <v>1</v>
      </c>
      <c r="GF154">
        <v>1538710953</v>
      </c>
      <c r="GG154">
        <v>2</v>
      </c>
      <c r="GH154">
        <v>1</v>
      </c>
      <c r="GI154">
        <v>2</v>
      </c>
      <c r="GJ154">
        <v>0</v>
      </c>
      <c r="GK154">
        <v>0</v>
      </c>
      <c r="GL154">
        <f t="shared" si="256"/>
        <v>0</v>
      </c>
      <c r="GM154">
        <f t="shared" si="257"/>
        <v>3176.78</v>
      </c>
      <c r="GN154">
        <f t="shared" si="258"/>
        <v>3176.78</v>
      </c>
      <c r="GO154">
        <f t="shared" si="259"/>
        <v>0</v>
      </c>
      <c r="GP154">
        <f t="shared" si="260"/>
        <v>0</v>
      </c>
      <c r="GR154">
        <v>0</v>
      </c>
      <c r="GS154">
        <v>3</v>
      </c>
      <c r="GT154">
        <v>0</v>
      </c>
      <c r="GU154" t="s">
        <v>3</v>
      </c>
      <c r="GV154">
        <f t="shared" si="261"/>
        <v>0</v>
      </c>
      <c r="GW154">
        <v>1</v>
      </c>
      <c r="GX154">
        <f t="shared" si="262"/>
        <v>0</v>
      </c>
      <c r="HA154">
        <v>0</v>
      </c>
      <c r="HB154">
        <v>0</v>
      </c>
      <c r="HC154">
        <f t="shared" si="263"/>
        <v>0</v>
      </c>
      <c r="IK154">
        <v>0</v>
      </c>
    </row>
    <row r="155" spans="1:245">
      <c r="A155">
        <v>17</v>
      </c>
      <c r="B155">
        <v>1</v>
      </c>
      <c r="C155">
        <f>ROW(SmtRes!A467)</f>
        <v>467</v>
      </c>
      <c r="D155">
        <f>ROW(EtalonRes!A477)</f>
        <v>477</v>
      </c>
      <c r="E155" t="s">
        <v>497</v>
      </c>
      <c r="F155" t="s">
        <v>498</v>
      </c>
      <c r="G155" t="s">
        <v>499</v>
      </c>
      <c r="H155" t="s">
        <v>206</v>
      </c>
      <c r="I155">
        <v>2.0499999999999998</v>
      </c>
      <c r="J155">
        <v>0</v>
      </c>
      <c r="O155">
        <f t="shared" si="224"/>
        <v>118.65</v>
      </c>
      <c r="P155">
        <f t="shared" si="225"/>
        <v>0</v>
      </c>
      <c r="Q155">
        <f t="shared" si="226"/>
        <v>82.51</v>
      </c>
      <c r="R155">
        <f t="shared" si="227"/>
        <v>0</v>
      </c>
      <c r="S155">
        <f t="shared" si="228"/>
        <v>36.14</v>
      </c>
      <c r="T155">
        <f t="shared" si="229"/>
        <v>0</v>
      </c>
      <c r="U155">
        <f t="shared" si="230"/>
        <v>0.16399999999999998</v>
      </c>
      <c r="V155">
        <f t="shared" si="231"/>
        <v>8.199999999999999E-2</v>
      </c>
      <c r="W155">
        <f t="shared" si="232"/>
        <v>0</v>
      </c>
      <c r="X155">
        <f t="shared" si="233"/>
        <v>46.98</v>
      </c>
      <c r="Y155">
        <f t="shared" si="234"/>
        <v>32.159999999999997</v>
      </c>
      <c r="AA155">
        <v>43686536</v>
      </c>
      <c r="AB155">
        <f t="shared" si="235"/>
        <v>8</v>
      </c>
      <c r="AC155">
        <f t="shared" si="236"/>
        <v>0</v>
      </c>
      <c r="AD155">
        <f t="shared" si="237"/>
        <v>7</v>
      </c>
      <c r="AE155">
        <f t="shared" si="238"/>
        <v>0</v>
      </c>
      <c r="AF155">
        <f t="shared" si="239"/>
        <v>1</v>
      </c>
      <c r="AG155">
        <f t="shared" si="240"/>
        <v>0</v>
      </c>
      <c r="AH155">
        <f t="shared" si="241"/>
        <v>0.08</v>
      </c>
      <c r="AI155">
        <f t="shared" si="242"/>
        <v>0.04</v>
      </c>
      <c r="AJ155">
        <f t="shared" si="243"/>
        <v>0</v>
      </c>
      <c r="AK155">
        <v>7.69</v>
      </c>
      <c r="AL155">
        <v>0</v>
      </c>
      <c r="AM155">
        <v>6.97</v>
      </c>
      <c r="AN155">
        <v>0.36</v>
      </c>
      <c r="AO155">
        <v>0.72</v>
      </c>
      <c r="AP155">
        <v>0</v>
      </c>
      <c r="AQ155">
        <v>0.08</v>
      </c>
      <c r="AR155">
        <v>0.04</v>
      </c>
      <c r="AS155">
        <v>0</v>
      </c>
      <c r="AT155">
        <v>130</v>
      </c>
      <c r="AU155">
        <v>89</v>
      </c>
      <c r="AV155">
        <v>1</v>
      </c>
      <c r="AW155">
        <v>1</v>
      </c>
      <c r="AZ155">
        <v>1</v>
      </c>
      <c r="BA155">
        <v>17.63</v>
      </c>
      <c r="BB155">
        <v>5.75</v>
      </c>
      <c r="BC155">
        <v>1</v>
      </c>
      <c r="BD155" t="s">
        <v>3</v>
      </c>
      <c r="BE155" t="s">
        <v>3</v>
      </c>
      <c r="BF155" t="s">
        <v>3</v>
      </c>
      <c r="BG155" t="s">
        <v>3</v>
      </c>
      <c r="BH155">
        <v>0</v>
      </c>
      <c r="BI155">
        <v>1</v>
      </c>
      <c r="BJ155" t="s">
        <v>500</v>
      </c>
      <c r="BM155">
        <v>24001</v>
      </c>
      <c r="BN155">
        <v>0</v>
      </c>
      <c r="BO155" t="s">
        <v>498</v>
      </c>
      <c r="BP155">
        <v>1</v>
      </c>
      <c r="BQ155">
        <v>2</v>
      </c>
      <c r="BR155">
        <v>0</v>
      </c>
      <c r="BS155">
        <v>17.63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3</v>
      </c>
      <c r="BZ155">
        <v>130</v>
      </c>
      <c r="CA155">
        <v>89</v>
      </c>
      <c r="CE155">
        <v>0</v>
      </c>
      <c r="CF155">
        <v>0</v>
      </c>
      <c r="CG155">
        <v>0</v>
      </c>
      <c r="CM155">
        <v>0</v>
      </c>
      <c r="CN155" t="s">
        <v>3</v>
      </c>
      <c r="CO155">
        <v>0</v>
      </c>
      <c r="CP155">
        <f t="shared" si="244"/>
        <v>118.65</v>
      </c>
      <c r="CQ155">
        <f t="shared" si="245"/>
        <v>0</v>
      </c>
      <c r="CR155">
        <f t="shared" si="246"/>
        <v>40.25</v>
      </c>
      <c r="CS155">
        <f t="shared" si="247"/>
        <v>0</v>
      </c>
      <c r="CT155">
        <f t="shared" si="248"/>
        <v>17.63</v>
      </c>
      <c r="CU155">
        <f t="shared" si="249"/>
        <v>0</v>
      </c>
      <c r="CV155">
        <f t="shared" si="250"/>
        <v>0.08</v>
      </c>
      <c r="CW155">
        <f t="shared" si="251"/>
        <v>0.04</v>
      </c>
      <c r="CX155">
        <f t="shared" si="252"/>
        <v>0</v>
      </c>
      <c r="CY155">
        <f t="shared" si="253"/>
        <v>46.981999999999999</v>
      </c>
      <c r="CZ155">
        <f t="shared" si="254"/>
        <v>32.1646</v>
      </c>
      <c r="DC155" t="s">
        <v>3</v>
      </c>
      <c r="DD155" t="s">
        <v>3</v>
      </c>
      <c r="DE155" t="s">
        <v>3</v>
      </c>
      <c r="DF155" t="s">
        <v>3</v>
      </c>
      <c r="DG155" t="s">
        <v>3</v>
      </c>
      <c r="DH155" t="s">
        <v>3</v>
      </c>
      <c r="DI155" t="s">
        <v>3</v>
      </c>
      <c r="DJ155" t="s">
        <v>3</v>
      </c>
      <c r="DK155" t="s">
        <v>3</v>
      </c>
      <c r="DL155" t="s">
        <v>3</v>
      </c>
      <c r="DM155" t="s">
        <v>3</v>
      </c>
      <c r="DN155">
        <v>0</v>
      </c>
      <c r="DO155">
        <v>0</v>
      </c>
      <c r="DP155">
        <v>1</v>
      </c>
      <c r="DQ155">
        <v>1</v>
      </c>
      <c r="DU155">
        <v>1013</v>
      </c>
      <c r="DV155" t="s">
        <v>206</v>
      </c>
      <c r="DW155" t="s">
        <v>206</v>
      </c>
      <c r="DX155">
        <v>1</v>
      </c>
      <c r="EE155">
        <v>42165684</v>
      </c>
      <c r="EF155">
        <v>2</v>
      </c>
      <c r="EG155" t="s">
        <v>19</v>
      </c>
      <c r="EH155">
        <v>0</v>
      </c>
      <c r="EI155" t="s">
        <v>3</v>
      </c>
      <c r="EJ155">
        <v>1</v>
      </c>
      <c r="EK155">
        <v>24001</v>
      </c>
      <c r="EL155" t="s">
        <v>67</v>
      </c>
      <c r="EM155" t="s">
        <v>68</v>
      </c>
      <c r="EO155" t="s">
        <v>3</v>
      </c>
      <c r="EQ155">
        <v>131072</v>
      </c>
      <c r="ER155">
        <v>7.69</v>
      </c>
      <c r="ES155">
        <v>0</v>
      </c>
      <c r="ET155">
        <v>6.97</v>
      </c>
      <c r="EU155">
        <v>0.36</v>
      </c>
      <c r="EV155">
        <v>0.72</v>
      </c>
      <c r="EW155">
        <v>0.08</v>
      </c>
      <c r="EX155">
        <v>0.04</v>
      </c>
      <c r="EY155">
        <v>0</v>
      </c>
      <c r="FQ155">
        <v>0</v>
      </c>
      <c r="FR155">
        <f t="shared" si="255"/>
        <v>0</v>
      </c>
      <c r="FS155">
        <v>0</v>
      </c>
      <c r="FX155">
        <v>130</v>
      </c>
      <c r="FY155">
        <v>89</v>
      </c>
      <c r="GA155" t="s">
        <v>3</v>
      </c>
      <c r="GD155">
        <v>1</v>
      </c>
      <c r="GF155">
        <v>-830986503</v>
      </c>
      <c r="GG155">
        <v>2</v>
      </c>
      <c r="GH155">
        <v>1</v>
      </c>
      <c r="GI155">
        <v>2</v>
      </c>
      <c r="GJ155">
        <v>0</v>
      </c>
      <c r="GK155">
        <v>0</v>
      </c>
      <c r="GL155">
        <f t="shared" si="256"/>
        <v>0</v>
      </c>
      <c r="GM155">
        <f t="shared" si="257"/>
        <v>197.79</v>
      </c>
      <c r="GN155">
        <f t="shared" si="258"/>
        <v>197.79</v>
      </c>
      <c r="GO155">
        <f t="shared" si="259"/>
        <v>0</v>
      </c>
      <c r="GP155">
        <f t="shared" si="260"/>
        <v>0</v>
      </c>
      <c r="GR155">
        <v>0</v>
      </c>
      <c r="GS155">
        <v>3</v>
      </c>
      <c r="GT155">
        <v>0</v>
      </c>
      <c r="GU155" t="s">
        <v>3</v>
      </c>
      <c r="GV155">
        <f t="shared" si="261"/>
        <v>0</v>
      </c>
      <c r="GW155">
        <v>1</v>
      </c>
      <c r="GX155">
        <f t="shared" si="262"/>
        <v>0</v>
      </c>
      <c r="HA155">
        <v>0</v>
      </c>
      <c r="HB155">
        <v>0</v>
      </c>
      <c r="HC155">
        <f t="shared" si="263"/>
        <v>0</v>
      </c>
      <c r="IK155">
        <v>0</v>
      </c>
    </row>
    <row r="156" spans="1:245">
      <c r="A156">
        <v>17</v>
      </c>
      <c r="B156">
        <v>1</v>
      </c>
      <c r="C156">
        <f>ROW(SmtRes!A471)</f>
        <v>471</v>
      </c>
      <c r="D156">
        <f>ROW(EtalonRes!A481)</f>
        <v>481</v>
      </c>
      <c r="E156" t="s">
        <v>501</v>
      </c>
      <c r="F156" t="s">
        <v>502</v>
      </c>
      <c r="G156" t="s">
        <v>503</v>
      </c>
      <c r="H156" t="s">
        <v>206</v>
      </c>
      <c r="I156">
        <v>11.365</v>
      </c>
      <c r="J156">
        <v>0</v>
      </c>
      <c r="O156">
        <f t="shared" si="224"/>
        <v>826.34</v>
      </c>
      <c r="P156">
        <f t="shared" si="225"/>
        <v>0</v>
      </c>
      <c r="Q156">
        <f t="shared" si="226"/>
        <v>625.98</v>
      </c>
      <c r="R156">
        <f t="shared" si="227"/>
        <v>200.36</v>
      </c>
      <c r="S156">
        <f t="shared" si="228"/>
        <v>200.36</v>
      </c>
      <c r="T156">
        <f t="shared" si="229"/>
        <v>0</v>
      </c>
      <c r="U156">
        <f t="shared" si="230"/>
        <v>1.3637999999999999</v>
      </c>
      <c r="V156">
        <f t="shared" si="231"/>
        <v>0.68189999999999995</v>
      </c>
      <c r="W156">
        <f t="shared" si="232"/>
        <v>0</v>
      </c>
      <c r="X156">
        <f t="shared" si="233"/>
        <v>520.94000000000005</v>
      </c>
      <c r="Y156">
        <f t="shared" si="234"/>
        <v>356.64</v>
      </c>
      <c r="AA156">
        <v>43686536</v>
      </c>
      <c r="AB156">
        <f t="shared" si="235"/>
        <v>10</v>
      </c>
      <c r="AC156">
        <f t="shared" si="236"/>
        <v>0</v>
      </c>
      <c r="AD156">
        <f t="shared" si="237"/>
        <v>9</v>
      </c>
      <c r="AE156">
        <f t="shared" si="238"/>
        <v>1</v>
      </c>
      <c r="AF156">
        <f t="shared" si="239"/>
        <v>1</v>
      </c>
      <c r="AG156">
        <f t="shared" si="240"/>
        <v>0</v>
      </c>
      <c r="AH156">
        <f t="shared" si="241"/>
        <v>0.12</v>
      </c>
      <c r="AI156">
        <f t="shared" si="242"/>
        <v>0.06</v>
      </c>
      <c r="AJ156">
        <f t="shared" si="243"/>
        <v>0</v>
      </c>
      <c r="AK156">
        <v>9.23</v>
      </c>
      <c r="AL156">
        <v>0</v>
      </c>
      <c r="AM156">
        <v>8.15</v>
      </c>
      <c r="AN156">
        <v>0.54</v>
      </c>
      <c r="AO156">
        <v>1.08</v>
      </c>
      <c r="AP156">
        <v>0</v>
      </c>
      <c r="AQ156">
        <v>0.12</v>
      </c>
      <c r="AR156">
        <v>0.06</v>
      </c>
      <c r="AS156">
        <v>0</v>
      </c>
      <c r="AT156">
        <v>130</v>
      </c>
      <c r="AU156">
        <v>89</v>
      </c>
      <c r="AV156">
        <v>1</v>
      </c>
      <c r="AW156">
        <v>1</v>
      </c>
      <c r="AZ156">
        <v>1</v>
      </c>
      <c r="BA156">
        <v>17.63</v>
      </c>
      <c r="BB156">
        <v>6.12</v>
      </c>
      <c r="BC156">
        <v>1</v>
      </c>
      <c r="BD156" t="s">
        <v>3</v>
      </c>
      <c r="BE156" t="s">
        <v>3</v>
      </c>
      <c r="BF156" t="s">
        <v>3</v>
      </c>
      <c r="BG156" t="s">
        <v>3</v>
      </c>
      <c r="BH156">
        <v>0</v>
      </c>
      <c r="BI156">
        <v>1</v>
      </c>
      <c r="BJ156" t="s">
        <v>504</v>
      </c>
      <c r="BM156">
        <v>24001</v>
      </c>
      <c r="BN156">
        <v>0</v>
      </c>
      <c r="BO156" t="s">
        <v>502</v>
      </c>
      <c r="BP156">
        <v>1</v>
      </c>
      <c r="BQ156">
        <v>2</v>
      </c>
      <c r="BR156">
        <v>0</v>
      </c>
      <c r="BS156">
        <v>17.63</v>
      </c>
      <c r="BT156">
        <v>1</v>
      </c>
      <c r="BU156">
        <v>1</v>
      </c>
      <c r="BV156">
        <v>1</v>
      </c>
      <c r="BW156">
        <v>1</v>
      </c>
      <c r="BX156">
        <v>1</v>
      </c>
      <c r="BY156" t="s">
        <v>3</v>
      </c>
      <c r="BZ156">
        <v>130</v>
      </c>
      <c r="CA156">
        <v>89</v>
      </c>
      <c r="CE156">
        <v>0</v>
      </c>
      <c r="CF156">
        <v>0</v>
      </c>
      <c r="CG156">
        <v>0</v>
      </c>
      <c r="CM156">
        <v>0</v>
      </c>
      <c r="CN156" t="s">
        <v>3</v>
      </c>
      <c r="CO156">
        <v>0</v>
      </c>
      <c r="CP156">
        <f t="shared" si="244"/>
        <v>826.34</v>
      </c>
      <c r="CQ156">
        <f t="shared" si="245"/>
        <v>0</v>
      </c>
      <c r="CR156">
        <f t="shared" si="246"/>
        <v>55.08</v>
      </c>
      <c r="CS156">
        <f t="shared" si="247"/>
        <v>17.63</v>
      </c>
      <c r="CT156">
        <f t="shared" si="248"/>
        <v>17.63</v>
      </c>
      <c r="CU156">
        <f t="shared" si="249"/>
        <v>0</v>
      </c>
      <c r="CV156">
        <f t="shared" si="250"/>
        <v>0.12</v>
      </c>
      <c r="CW156">
        <f t="shared" si="251"/>
        <v>0.06</v>
      </c>
      <c r="CX156">
        <f t="shared" si="252"/>
        <v>0</v>
      </c>
      <c r="CY156">
        <f t="shared" si="253"/>
        <v>520.93600000000004</v>
      </c>
      <c r="CZ156">
        <f t="shared" si="254"/>
        <v>356.64080000000001</v>
      </c>
      <c r="DC156" t="s">
        <v>3</v>
      </c>
      <c r="DD156" t="s">
        <v>3</v>
      </c>
      <c r="DE156" t="s">
        <v>3</v>
      </c>
      <c r="DF156" t="s">
        <v>3</v>
      </c>
      <c r="DG156" t="s">
        <v>3</v>
      </c>
      <c r="DH156" t="s">
        <v>3</v>
      </c>
      <c r="DI156" t="s">
        <v>3</v>
      </c>
      <c r="DJ156" t="s">
        <v>3</v>
      </c>
      <c r="DK156" t="s">
        <v>3</v>
      </c>
      <c r="DL156" t="s">
        <v>3</v>
      </c>
      <c r="DM156" t="s">
        <v>3</v>
      </c>
      <c r="DN156">
        <v>0</v>
      </c>
      <c r="DO156">
        <v>0</v>
      </c>
      <c r="DP156">
        <v>1</v>
      </c>
      <c r="DQ156">
        <v>1</v>
      </c>
      <c r="DU156">
        <v>1013</v>
      </c>
      <c r="DV156" t="s">
        <v>206</v>
      </c>
      <c r="DW156" t="s">
        <v>206</v>
      </c>
      <c r="DX156">
        <v>1</v>
      </c>
      <c r="EE156">
        <v>42165684</v>
      </c>
      <c r="EF156">
        <v>2</v>
      </c>
      <c r="EG156" t="s">
        <v>19</v>
      </c>
      <c r="EH156">
        <v>0</v>
      </c>
      <c r="EI156" t="s">
        <v>3</v>
      </c>
      <c r="EJ156">
        <v>1</v>
      </c>
      <c r="EK156">
        <v>24001</v>
      </c>
      <c r="EL156" t="s">
        <v>67</v>
      </c>
      <c r="EM156" t="s">
        <v>68</v>
      </c>
      <c r="EO156" t="s">
        <v>3</v>
      </c>
      <c r="EQ156">
        <v>131072</v>
      </c>
      <c r="ER156">
        <v>9.23</v>
      </c>
      <c r="ES156">
        <v>0</v>
      </c>
      <c r="ET156">
        <v>8.15</v>
      </c>
      <c r="EU156">
        <v>0.54</v>
      </c>
      <c r="EV156">
        <v>1.08</v>
      </c>
      <c r="EW156">
        <v>0.12</v>
      </c>
      <c r="EX156">
        <v>0.06</v>
      </c>
      <c r="EY156">
        <v>0</v>
      </c>
      <c r="FQ156">
        <v>0</v>
      </c>
      <c r="FR156">
        <f t="shared" si="255"/>
        <v>0</v>
      </c>
      <c r="FS156">
        <v>0</v>
      </c>
      <c r="FX156">
        <v>130</v>
      </c>
      <c r="FY156">
        <v>89</v>
      </c>
      <c r="GA156" t="s">
        <v>3</v>
      </c>
      <c r="GD156">
        <v>1</v>
      </c>
      <c r="GF156">
        <v>-1485939205</v>
      </c>
      <c r="GG156">
        <v>2</v>
      </c>
      <c r="GH156">
        <v>1</v>
      </c>
      <c r="GI156">
        <v>2</v>
      </c>
      <c r="GJ156">
        <v>0</v>
      </c>
      <c r="GK156">
        <v>0</v>
      </c>
      <c r="GL156">
        <f t="shared" si="256"/>
        <v>0</v>
      </c>
      <c r="GM156">
        <f t="shared" si="257"/>
        <v>1703.92</v>
      </c>
      <c r="GN156">
        <f t="shared" si="258"/>
        <v>1703.92</v>
      </c>
      <c r="GO156">
        <f t="shared" si="259"/>
        <v>0</v>
      </c>
      <c r="GP156">
        <f t="shared" si="260"/>
        <v>0</v>
      </c>
      <c r="GR156">
        <v>0</v>
      </c>
      <c r="GS156">
        <v>3</v>
      </c>
      <c r="GT156">
        <v>0</v>
      </c>
      <c r="GU156" t="s">
        <v>3</v>
      </c>
      <c r="GV156">
        <f t="shared" si="261"/>
        <v>0</v>
      </c>
      <c r="GW156">
        <v>1</v>
      </c>
      <c r="GX156">
        <f t="shared" si="262"/>
        <v>0</v>
      </c>
      <c r="HA156">
        <v>0</v>
      </c>
      <c r="HB156">
        <v>0</v>
      </c>
      <c r="HC156">
        <f t="shared" si="263"/>
        <v>0</v>
      </c>
      <c r="IK156">
        <v>0</v>
      </c>
    </row>
    <row r="157" spans="1:245">
      <c r="A157">
        <v>17</v>
      </c>
      <c r="B157">
        <v>1</v>
      </c>
      <c r="C157">
        <f>ROW(SmtRes!A475)</f>
        <v>475</v>
      </c>
      <c r="D157">
        <f>ROW(EtalonRes!A485)</f>
        <v>485</v>
      </c>
      <c r="E157" t="s">
        <v>505</v>
      </c>
      <c r="F157" t="s">
        <v>506</v>
      </c>
      <c r="G157" t="s">
        <v>507</v>
      </c>
      <c r="H157" t="s">
        <v>508</v>
      </c>
      <c r="I157">
        <v>1</v>
      </c>
      <c r="J157">
        <v>0</v>
      </c>
      <c r="O157">
        <f t="shared" si="224"/>
        <v>8516.48</v>
      </c>
      <c r="P157">
        <f t="shared" si="225"/>
        <v>0</v>
      </c>
      <c r="Q157">
        <f t="shared" si="226"/>
        <v>6295.1</v>
      </c>
      <c r="R157">
        <f t="shared" si="227"/>
        <v>1110.69</v>
      </c>
      <c r="S157">
        <f t="shared" si="228"/>
        <v>2221.38</v>
      </c>
      <c r="T157">
        <f t="shared" si="229"/>
        <v>0</v>
      </c>
      <c r="U157">
        <f t="shared" si="230"/>
        <v>14</v>
      </c>
      <c r="V157">
        <f t="shared" si="231"/>
        <v>7</v>
      </c>
      <c r="W157">
        <f t="shared" si="232"/>
        <v>0</v>
      </c>
      <c r="X157">
        <f t="shared" si="233"/>
        <v>4331.6899999999996</v>
      </c>
      <c r="Y157">
        <f t="shared" si="234"/>
        <v>2965.54</v>
      </c>
      <c r="AA157">
        <v>43686536</v>
      </c>
      <c r="AB157">
        <f t="shared" si="235"/>
        <v>1184</v>
      </c>
      <c r="AC157">
        <f t="shared" si="236"/>
        <v>0</v>
      </c>
      <c r="AD157">
        <f t="shared" si="237"/>
        <v>1058</v>
      </c>
      <c r="AE157">
        <f t="shared" si="238"/>
        <v>63</v>
      </c>
      <c r="AF157">
        <f t="shared" si="239"/>
        <v>126</v>
      </c>
      <c r="AG157">
        <f t="shared" si="240"/>
        <v>0</v>
      </c>
      <c r="AH157">
        <f t="shared" si="241"/>
        <v>14</v>
      </c>
      <c r="AI157">
        <f t="shared" si="242"/>
        <v>7</v>
      </c>
      <c r="AJ157">
        <f t="shared" si="243"/>
        <v>0</v>
      </c>
      <c r="AK157">
        <v>1184.32</v>
      </c>
      <c r="AL157">
        <v>0</v>
      </c>
      <c r="AM157">
        <v>1058.46</v>
      </c>
      <c r="AN157">
        <v>63</v>
      </c>
      <c r="AO157">
        <v>125.86</v>
      </c>
      <c r="AP157">
        <v>0</v>
      </c>
      <c r="AQ157">
        <v>14</v>
      </c>
      <c r="AR157">
        <v>7</v>
      </c>
      <c r="AS157">
        <v>0</v>
      </c>
      <c r="AT157">
        <v>130</v>
      </c>
      <c r="AU157">
        <v>89</v>
      </c>
      <c r="AV157">
        <v>1</v>
      </c>
      <c r="AW157">
        <v>1</v>
      </c>
      <c r="AZ157">
        <v>1</v>
      </c>
      <c r="BA157">
        <v>17.63</v>
      </c>
      <c r="BB157">
        <v>5.95</v>
      </c>
      <c r="BC157">
        <v>1</v>
      </c>
      <c r="BD157" t="s">
        <v>3</v>
      </c>
      <c r="BE157" t="s">
        <v>3</v>
      </c>
      <c r="BF157" t="s">
        <v>3</v>
      </c>
      <c r="BG157" t="s">
        <v>3</v>
      </c>
      <c r="BH157">
        <v>0</v>
      </c>
      <c r="BI157">
        <v>1</v>
      </c>
      <c r="BJ157" t="s">
        <v>509</v>
      </c>
      <c r="BM157">
        <v>24001</v>
      </c>
      <c r="BN157">
        <v>0</v>
      </c>
      <c r="BO157" t="s">
        <v>506</v>
      </c>
      <c r="BP157">
        <v>1</v>
      </c>
      <c r="BQ157">
        <v>2</v>
      </c>
      <c r="BR157">
        <v>0</v>
      </c>
      <c r="BS157">
        <v>17.63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3</v>
      </c>
      <c r="BZ157">
        <v>130</v>
      </c>
      <c r="CA157">
        <v>89</v>
      </c>
      <c r="CE157">
        <v>0</v>
      </c>
      <c r="CF157">
        <v>0</v>
      </c>
      <c r="CG157">
        <v>0</v>
      </c>
      <c r="CM157">
        <v>0</v>
      </c>
      <c r="CN157" t="s">
        <v>3</v>
      </c>
      <c r="CO157">
        <v>0</v>
      </c>
      <c r="CP157">
        <f t="shared" si="244"/>
        <v>8516.48</v>
      </c>
      <c r="CQ157">
        <f t="shared" si="245"/>
        <v>0</v>
      </c>
      <c r="CR157">
        <f t="shared" si="246"/>
        <v>6295.1</v>
      </c>
      <c r="CS157">
        <f t="shared" si="247"/>
        <v>1110.6899999999998</v>
      </c>
      <c r="CT157">
        <f t="shared" si="248"/>
        <v>2221.3799999999997</v>
      </c>
      <c r="CU157">
        <f t="shared" si="249"/>
        <v>0</v>
      </c>
      <c r="CV157">
        <f t="shared" si="250"/>
        <v>14</v>
      </c>
      <c r="CW157">
        <f t="shared" si="251"/>
        <v>7</v>
      </c>
      <c r="CX157">
        <f t="shared" si="252"/>
        <v>0</v>
      </c>
      <c r="CY157">
        <f t="shared" si="253"/>
        <v>4331.6910000000007</v>
      </c>
      <c r="CZ157">
        <f t="shared" si="254"/>
        <v>2965.5423000000005</v>
      </c>
      <c r="DC157" t="s">
        <v>3</v>
      </c>
      <c r="DD157" t="s">
        <v>3</v>
      </c>
      <c r="DE157" t="s">
        <v>3</v>
      </c>
      <c r="DF157" t="s">
        <v>3</v>
      </c>
      <c r="DG157" t="s">
        <v>3</v>
      </c>
      <c r="DH157" t="s">
        <v>3</v>
      </c>
      <c r="DI157" t="s">
        <v>3</v>
      </c>
      <c r="DJ157" t="s">
        <v>3</v>
      </c>
      <c r="DK157" t="s">
        <v>3</v>
      </c>
      <c r="DL157" t="s">
        <v>3</v>
      </c>
      <c r="DM157" t="s">
        <v>3</v>
      </c>
      <c r="DN157">
        <v>0</v>
      </c>
      <c r="DO157">
        <v>0</v>
      </c>
      <c r="DP157">
        <v>1</v>
      </c>
      <c r="DQ157">
        <v>1</v>
      </c>
      <c r="DU157">
        <v>1013</v>
      </c>
      <c r="DV157" t="s">
        <v>508</v>
      </c>
      <c r="DW157" t="s">
        <v>508</v>
      </c>
      <c r="DX157">
        <v>1</v>
      </c>
      <c r="EE157">
        <v>42165684</v>
      </c>
      <c r="EF157">
        <v>2</v>
      </c>
      <c r="EG157" t="s">
        <v>19</v>
      </c>
      <c r="EH157">
        <v>0</v>
      </c>
      <c r="EI157" t="s">
        <v>3</v>
      </c>
      <c r="EJ157">
        <v>1</v>
      </c>
      <c r="EK157">
        <v>24001</v>
      </c>
      <c r="EL157" t="s">
        <v>67</v>
      </c>
      <c r="EM157" t="s">
        <v>68</v>
      </c>
      <c r="EO157" t="s">
        <v>3</v>
      </c>
      <c r="EQ157">
        <v>131072</v>
      </c>
      <c r="ER157">
        <v>1184.32</v>
      </c>
      <c r="ES157">
        <v>0</v>
      </c>
      <c r="ET157">
        <v>1058.46</v>
      </c>
      <c r="EU157">
        <v>63</v>
      </c>
      <c r="EV157">
        <v>125.86</v>
      </c>
      <c r="EW157">
        <v>14</v>
      </c>
      <c r="EX157">
        <v>7</v>
      </c>
      <c r="EY157">
        <v>0</v>
      </c>
      <c r="FQ157">
        <v>0</v>
      </c>
      <c r="FR157">
        <f t="shared" si="255"/>
        <v>0</v>
      </c>
      <c r="FS157">
        <v>0</v>
      </c>
      <c r="FX157">
        <v>130</v>
      </c>
      <c r="FY157">
        <v>89</v>
      </c>
      <c r="GA157" t="s">
        <v>3</v>
      </c>
      <c r="GD157">
        <v>1</v>
      </c>
      <c r="GF157">
        <v>1828708569</v>
      </c>
      <c r="GG157">
        <v>2</v>
      </c>
      <c r="GH157">
        <v>1</v>
      </c>
      <c r="GI157">
        <v>2</v>
      </c>
      <c r="GJ157">
        <v>0</v>
      </c>
      <c r="GK157">
        <v>0</v>
      </c>
      <c r="GL157">
        <f t="shared" si="256"/>
        <v>0</v>
      </c>
      <c r="GM157">
        <f t="shared" si="257"/>
        <v>15813.71</v>
      </c>
      <c r="GN157">
        <f t="shared" si="258"/>
        <v>15813.71</v>
      </c>
      <c r="GO157">
        <f t="shared" si="259"/>
        <v>0</v>
      </c>
      <c r="GP157">
        <f t="shared" si="260"/>
        <v>0</v>
      </c>
      <c r="GR157">
        <v>0</v>
      </c>
      <c r="GS157">
        <v>3</v>
      </c>
      <c r="GT157">
        <v>0</v>
      </c>
      <c r="GU157" t="s">
        <v>3</v>
      </c>
      <c r="GV157">
        <f t="shared" si="261"/>
        <v>0</v>
      </c>
      <c r="GW157">
        <v>1</v>
      </c>
      <c r="GX157">
        <f t="shared" si="262"/>
        <v>0</v>
      </c>
      <c r="HA157">
        <v>0</v>
      </c>
      <c r="HB157">
        <v>0</v>
      </c>
      <c r="HC157">
        <f t="shared" si="263"/>
        <v>0</v>
      </c>
      <c r="IK157">
        <v>0</v>
      </c>
    </row>
    <row r="158" spans="1:245">
      <c r="A158">
        <v>17</v>
      </c>
      <c r="B158">
        <v>1</v>
      </c>
      <c r="C158">
        <f>ROW(SmtRes!A484)</f>
        <v>484</v>
      </c>
      <c r="D158">
        <f>ROW(EtalonRes!A494)</f>
        <v>494</v>
      </c>
      <c r="E158" t="s">
        <v>510</v>
      </c>
      <c r="F158" t="s">
        <v>511</v>
      </c>
      <c r="G158" t="s">
        <v>512</v>
      </c>
      <c r="H158" t="s">
        <v>513</v>
      </c>
      <c r="I158">
        <v>1</v>
      </c>
      <c r="J158">
        <v>0</v>
      </c>
      <c r="O158">
        <f t="shared" si="224"/>
        <v>247.92</v>
      </c>
      <c r="P158">
        <f t="shared" si="225"/>
        <v>28.88</v>
      </c>
      <c r="Q158">
        <f t="shared" si="226"/>
        <v>7.48</v>
      </c>
      <c r="R158">
        <f t="shared" si="227"/>
        <v>0</v>
      </c>
      <c r="S158">
        <f t="shared" si="228"/>
        <v>211.56</v>
      </c>
      <c r="T158">
        <f t="shared" si="229"/>
        <v>0</v>
      </c>
      <c r="U158">
        <f t="shared" si="230"/>
        <v>1</v>
      </c>
      <c r="V158">
        <f t="shared" si="231"/>
        <v>0</v>
      </c>
      <c r="W158">
        <f t="shared" si="232"/>
        <v>0</v>
      </c>
      <c r="X158">
        <f t="shared" si="233"/>
        <v>169.25</v>
      </c>
      <c r="Y158">
        <f t="shared" si="234"/>
        <v>126.94</v>
      </c>
      <c r="AA158">
        <v>43686536</v>
      </c>
      <c r="AB158">
        <f t="shared" si="235"/>
        <v>22</v>
      </c>
      <c r="AC158">
        <f t="shared" si="236"/>
        <v>8</v>
      </c>
      <c r="AD158">
        <f t="shared" si="237"/>
        <v>2</v>
      </c>
      <c r="AE158">
        <f t="shared" si="238"/>
        <v>0</v>
      </c>
      <c r="AF158">
        <f t="shared" si="239"/>
        <v>12</v>
      </c>
      <c r="AG158">
        <f t="shared" si="240"/>
        <v>0</v>
      </c>
      <c r="AH158">
        <f t="shared" si="241"/>
        <v>1</v>
      </c>
      <c r="AI158">
        <f t="shared" si="242"/>
        <v>0</v>
      </c>
      <c r="AJ158">
        <f t="shared" si="243"/>
        <v>0</v>
      </c>
      <c r="AK158">
        <v>22.26</v>
      </c>
      <c r="AL158">
        <v>8.42</v>
      </c>
      <c r="AM158">
        <v>1.76</v>
      </c>
      <c r="AN158">
        <v>0</v>
      </c>
      <c r="AO158">
        <v>12.08</v>
      </c>
      <c r="AP158">
        <v>0</v>
      </c>
      <c r="AQ158">
        <v>1</v>
      </c>
      <c r="AR158">
        <v>0</v>
      </c>
      <c r="AS158">
        <v>0</v>
      </c>
      <c r="AT158">
        <v>80</v>
      </c>
      <c r="AU158">
        <v>60</v>
      </c>
      <c r="AV158">
        <v>1</v>
      </c>
      <c r="AW158">
        <v>1</v>
      </c>
      <c r="AZ158">
        <v>1</v>
      </c>
      <c r="BA158">
        <v>17.63</v>
      </c>
      <c r="BB158">
        <v>3.74</v>
      </c>
      <c r="BC158">
        <v>3.61</v>
      </c>
      <c r="BD158" t="s">
        <v>3</v>
      </c>
      <c r="BE158" t="s">
        <v>3</v>
      </c>
      <c r="BF158" t="s">
        <v>3</v>
      </c>
      <c r="BG158" t="s">
        <v>3</v>
      </c>
      <c r="BH158">
        <v>0</v>
      </c>
      <c r="BI158">
        <v>2</v>
      </c>
      <c r="BJ158" t="s">
        <v>514</v>
      </c>
      <c r="BM158">
        <v>139001</v>
      </c>
      <c r="BN158">
        <v>0</v>
      </c>
      <c r="BO158" t="s">
        <v>511</v>
      </c>
      <c r="BP158">
        <v>1</v>
      </c>
      <c r="BQ158">
        <v>3</v>
      </c>
      <c r="BR158">
        <v>0</v>
      </c>
      <c r="BS158">
        <v>17.63</v>
      </c>
      <c r="BT158">
        <v>1</v>
      </c>
      <c r="BU158">
        <v>1</v>
      </c>
      <c r="BV158">
        <v>1</v>
      </c>
      <c r="BW158">
        <v>1</v>
      </c>
      <c r="BX158">
        <v>1</v>
      </c>
      <c r="BY158" t="s">
        <v>3</v>
      </c>
      <c r="BZ158">
        <v>80</v>
      </c>
      <c r="CA158">
        <v>60</v>
      </c>
      <c r="CE158">
        <v>0</v>
      </c>
      <c r="CF158">
        <v>0</v>
      </c>
      <c r="CG158">
        <v>0</v>
      </c>
      <c r="CM158">
        <v>0</v>
      </c>
      <c r="CN158" t="s">
        <v>3</v>
      </c>
      <c r="CO158">
        <v>0</v>
      </c>
      <c r="CP158">
        <f t="shared" si="244"/>
        <v>247.92000000000002</v>
      </c>
      <c r="CQ158">
        <f t="shared" si="245"/>
        <v>28.88</v>
      </c>
      <c r="CR158">
        <f t="shared" si="246"/>
        <v>7.48</v>
      </c>
      <c r="CS158">
        <f t="shared" si="247"/>
        <v>0</v>
      </c>
      <c r="CT158">
        <f t="shared" si="248"/>
        <v>211.56</v>
      </c>
      <c r="CU158">
        <f t="shared" si="249"/>
        <v>0</v>
      </c>
      <c r="CV158">
        <f t="shared" si="250"/>
        <v>1</v>
      </c>
      <c r="CW158">
        <f t="shared" si="251"/>
        <v>0</v>
      </c>
      <c r="CX158">
        <f t="shared" si="252"/>
        <v>0</v>
      </c>
      <c r="CY158">
        <f t="shared" si="253"/>
        <v>169.24799999999999</v>
      </c>
      <c r="CZ158">
        <f t="shared" si="254"/>
        <v>126.93600000000001</v>
      </c>
      <c r="DC158" t="s">
        <v>3</v>
      </c>
      <c r="DD158" t="s">
        <v>3</v>
      </c>
      <c r="DE158" t="s">
        <v>3</v>
      </c>
      <c r="DF158" t="s">
        <v>3</v>
      </c>
      <c r="DG158" t="s">
        <v>3</v>
      </c>
      <c r="DH158" t="s">
        <v>3</v>
      </c>
      <c r="DI158" t="s">
        <v>3</v>
      </c>
      <c r="DJ158" t="s">
        <v>3</v>
      </c>
      <c r="DK158" t="s">
        <v>3</v>
      </c>
      <c r="DL158" t="s">
        <v>3</v>
      </c>
      <c r="DM158" t="s">
        <v>3</v>
      </c>
      <c r="DN158">
        <v>0</v>
      </c>
      <c r="DO158">
        <v>0</v>
      </c>
      <c r="DP158">
        <v>1</v>
      </c>
      <c r="DQ158">
        <v>1</v>
      </c>
      <c r="DU158">
        <v>1013</v>
      </c>
      <c r="DV158" t="s">
        <v>513</v>
      </c>
      <c r="DW158" t="s">
        <v>513</v>
      </c>
      <c r="DX158">
        <v>1</v>
      </c>
      <c r="EE158">
        <v>42165567</v>
      </c>
      <c r="EF158">
        <v>3</v>
      </c>
      <c r="EG158" t="s">
        <v>152</v>
      </c>
      <c r="EH158">
        <v>0</v>
      </c>
      <c r="EI158" t="s">
        <v>3</v>
      </c>
      <c r="EJ158">
        <v>2</v>
      </c>
      <c r="EK158">
        <v>139001</v>
      </c>
      <c r="EL158" t="s">
        <v>515</v>
      </c>
      <c r="EM158" t="s">
        <v>516</v>
      </c>
      <c r="EO158" t="s">
        <v>3</v>
      </c>
      <c r="EQ158">
        <v>131072</v>
      </c>
      <c r="ER158">
        <v>22.26</v>
      </c>
      <c r="ES158">
        <v>8.42</v>
      </c>
      <c r="ET158">
        <v>1.76</v>
      </c>
      <c r="EU158">
        <v>0</v>
      </c>
      <c r="EV158">
        <v>12.08</v>
      </c>
      <c r="EW158">
        <v>1</v>
      </c>
      <c r="EX158">
        <v>0</v>
      </c>
      <c r="EY158">
        <v>0</v>
      </c>
      <c r="FQ158">
        <v>0</v>
      </c>
      <c r="FR158">
        <f t="shared" si="255"/>
        <v>0</v>
      </c>
      <c r="FS158">
        <v>0</v>
      </c>
      <c r="FX158">
        <v>80</v>
      </c>
      <c r="FY158">
        <v>60</v>
      </c>
      <c r="GA158" t="s">
        <v>3</v>
      </c>
      <c r="GD158">
        <v>1</v>
      </c>
      <c r="GF158">
        <v>2057627175</v>
      </c>
      <c r="GG158">
        <v>2</v>
      </c>
      <c r="GH158">
        <v>1</v>
      </c>
      <c r="GI158">
        <v>2</v>
      </c>
      <c r="GJ158">
        <v>0</v>
      </c>
      <c r="GK158">
        <v>0</v>
      </c>
      <c r="GL158">
        <f t="shared" si="256"/>
        <v>0</v>
      </c>
      <c r="GM158">
        <f t="shared" si="257"/>
        <v>544.11</v>
      </c>
      <c r="GN158">
        <f t="shared" si="258"/>
        <v>0</v>
      </c>
      <c r="GO158">
        <f t="shared" si="259"/>
        <v>544.11</v>
      </c>
      <c r="GP158">
        <f t="shared" si="260"/>
        <v>0</v>
      </c>
      <c r="GR158">
        <v>0</v>
      </c>
      <c r="GS158">
        <v>3</v>
      </c>
      <c r="GT158">
        <v>0</v>
      </c>
      <c r="GU158" t="s">
        <v>3</v>
      </c>
      <c r="GV158">
        <f t="shared" si="261"/>
        <v>0</v>
      </c>
      <c r="GW158">
        <v>1</v>
      </c>
      <c r="GX158">
        <f t="shared" si="262"/>
        <v>0</v>
      </c>
      <c r="HA158">
        <v>0</v>
      </c>
      <c r="HB158">
        <v>0</v>
      </c>
      <c r="HC158">
        <f t="shared" si="263"/>
        <v>0</v>
      </c>
      <c r="IK158">
        <v>0</v>
      </c>
    </row>
    <row r="159" spans="1:245">
      <c r="A159">
        <v>17</v>
      </c>
      <c r="B159">
        <v>1</v>
      </c>
      <c r="C159">
        <f>ROW(SmtRes!A493)</f>
        <v>493</v>
      </c>
      <c r="D159">
        <f>ROW(EtalonRes!A503)</f>
        <v>503</v>
      </c>
      <c r="E159" t="s">
        <v>517</v>
      </c>
      <c r="F159" t="s">
        <v>518</v>
      </c>
      <c r="G159" t="s">
        <v>519</v>
      </c>
      <c r="H159" t="s">
        <v>513</v>
      </c>
      <c r="I159">
        <v>1</v>
      </c>
      <c r="J159">
        <v>0</v>
      </c>
      <c r="O159">
        <f t="shared" si="224"/>
        <v>272.47000000000003</v>
      </c>
      <c r="P159">
        <f t="shared" si="225"/>
        <v>35.799999999999997</v>
      </c>
      <c r="Q159">
        <f t="shared" si="226"/>
        <v>7.48</v>
      </c>
      <c r="R159">
        <f t="shared" si="227"/>
        <v>0</v>
      </c>
      <c r="S159">
        <f t="shared" si="228"/>
        <v>229.19</v>
      </c>
      <c r="T159">
        <f t="shared" si="229"/>
        <v>0</v>
      </c>
      <c r="U159">
        <f t="shared" si="230"/>
        <v>1.1000000000000001</v>
      </c>
      <c r="V159">
        <f t="shared" si="231"/>
        <v>0</v>
      </c>
      <c r="W159">
        <f t="shared" si="232"/>
        <v>0</v>
      </c>
      <c r="X159">
        <f t="shared" si="233"/>
        <v>183.35</v>
      </c>
      <c r="Y159">
        <f t="shared" si="234"/>
        <v>137.51</v>
      </c>
      <c r="AA159">
        <v>43686536</v>
      </c>
      <c r="AB159">
        <f t="shared" si="235"/>
        <v>25</v>
      </c>
      <c r="AC159">
        <f t="shared" si="236"/>
        <v>10</v>
      </c>
      <c r="AD159">
        <f t="shared" si="237"/>
        <v>2</v>
      </c>
      <c r="AE159">
        <f t="shared" si="238"/>
        <v>0</v>
      </c>
      <c r="AF159">
        <f t="shared" si="239"/>
        <v>13</v>
      </c>
      <c r="AG159">
        <f t="shared" si="240"/>
        <v>0</v>
      </c>
      <c r="AH159">
        <f t="shared" si="241"/>
        <v>1.1000000000000001</v>
      </c>
      <c r="AI159">
        <f t="shared" si="242"/>
        <v>0</v>
      </c>
      <c r="AJ159">
        <f t="shared" si="243"/>
        <v>0</v>
      </c>
      <c r="AK159">
        <v>25.29</v>
      </c>
      <c r="AL159">
        <v>10.08</v>
      </c>
      <c r="AM159">
        <v>1.92</v>
      </c>
      <c r="AN159">
        <v>0</v>
      </c>
      <c r="AO159">
        <v>13.29</v>
      </c>
      <c r="AP159">
        <v>0</v>
      </c>
      <c r="AQ159">
        <v>1.1000000000000001</v>
      </c>
      <c r="AR159">
        <v>0</v>
      </c>
      <c r="AS159">
        <v>0</v>
      </c>
      <c r="AT159">
        <v>80</v>
      </c>
      <c r="AU159">
        <v>60</v>
      </c>
      <c r="AV159">
        <v>1</v>
      </c>
      <c r="AW159">
        <v>1</v>
      </c>
      <c r="AZ159">
        <v>1</v>
      </c>
      <c r="BA159">
        <v>17.63</v>
      </c>
      <c r="BB159">
        <v>3.74</v>
      </c>
      <c r="BC159">
        <v>3.58</v>
      </c>
      <c r="BD159" t="s">
        <v>3</v>
      </c>
      <c r="BE159" t="s">
        <v>3</v>
      </c>
      <c r="BF159" t="s">
        <v>3</v>
      </c>
      <c r="BG159" t="s">
        <v>3</v>
      </c>
      <c r="BH159">
        <v>0</v>
      </c>
      <c r="BI159">
        <v>2</v>
      </c>
      <c r="BJ159" t="s">
        <v>520</v>
      </c>
      <c r="BM159">
        <v>139001</v>
      </c>
      <c r="BN159">
        <v>0</v>
      </c>
      <c r="BO159" t="s">
        <v>518</v>
      </c>
      <c r="BP159">
        <v>1</v>
      </c>
      <c r="BQ159">
        <v>3</v>
      </c>
      <c r="BR159">
        <v>0</v>
      </c>
      <c r="BS159">
        <v>17.63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3</v>
      </c>
      <c r="BZ159">
        <v>80</v>
      </c>
      <c r="CA159">
        <v>60</v>
      </c>
      <c r="CE159">
        <v>0</v>
      </c>
      <c r="CF159">
        <v>0</v>
      </c>
      <c r="CG159">
        <v>0</v>
      </c>
      <c r="CM159">
        <v>0</v>
      </c>
      <c r="CN159" t="s">
        <v>3</v>
      </c>
      <c r="CO159">
        <v>0</v>
      </c>
      <c r="CP159">
        <f t="shared" si="244"/>
        <v>272.47000000000003</v>
      </c>
      <c r="CQ159">
        <f t="shared" si="245"/>
        <v>35.799999999999997</v>
      </c>
      <c r="CR159">
        <f t="shared" si="246"/>
        <v>7.48</v>
      </c>
      <c r="CS159">
        <f t="shared" si="247"/>
        <v>0</v>
      </c>
      <c r="CT159">
        <f t="shared" si="248"/>
        <v>229.19</v>
      </c>
      <c r="CU159">
        <f t="shared" si="249"/>
        <v>0</v>
      </c>
      <c r="CV159">
        <f t="shared" si="250"/>
        <v>1.1000000000000001</v>
      </c>
      <c r="CW159">
        <f t="shared" si="251"/>
        <v>0</v>
      </c>
      <c r="CX159">
        <f t="shared" si="252"/>
        <v>0</v>
      </c>
      <c r="CY159">
        <f t="shared" si="253"/>
        <v>183.352</v>
      </c>
      <c r="CZ159">
        <f t="shared" si="254"/>
        <v>137.51400000000001</v>
      </c>
      <c r="DC159" t="s">
        <v>3</v>
      </c>
      <c r="DD159" t="s">
        <v>3</v>
      </c>
      <c r="DE159" t="s">
        <v>3</v>
      </c>
      <c r="DF159" t="s">
        <v>3</v>
      </c>
      <c r="DG159" t="s">
        <v>3</v>
      </c>
      <c r="DH159" t="s">
        <v>3</v>
      </c>
      <c r="DI159" t="s">
        <v>3</v>
      </c>
      <c r="DJ159" t="s">
        <v>3</v>
      </c>
      <c r="DK159" t="s">
        <v>3</v>
      </c>
      <c r="DL159" t="s">
        <v>3</v>
      </c>
      <c r="DM159" t="s">
        <v>3</v>
      </c>
      <c r="DN159">
        <v>0</v>
      </c>
      <c r="DO159">
        <v>0</v>
      </c>
      <c r="DP159">
        <v>1</v>
      </c>
      <c r="DQ159">
        <v>1</v>
      </c>
      <c r="DU159">
        <v>1013</v>
      </c>
      <c r="DV159" t="s">
        <v>513</v>
      </c>
      <c r="DW159" t="s">
        <v>513</v>
      </c>
      <c r="DX159">
        <v>1</v>
      </c>
      <c r="EE159">
        <v>42165567</v>
      </c>
      <c r="EF159">
        <v>3</v>
      </c>
      <c r="EG159" t="s">
        <v>152</v>
      </c>
      <c r="EH159">
        <v>0</v>
      </c>
      <c r="EI159" t="s">
        <v>3</v>
      </c>
      <c r="EJ159">
        <v>2</v>
      </c>
      <c r="EK159">
        <v>139001</v>
      </c>
      <c r="EL159" t="s">
        <v>515</v>
      </c>
      <c r="EM159" t="s">
        <v>516</v>
      </c>
      <c r="EO159" t="s">
        <v>3</v>
      </c>
      <c r="EQ159">
        <v>131072</v>
      </c>
      <c r="ER159">
        <v>25.29</v>
      </c>
      <c r="ES159">
        <v>10.08</v>
      </c>
      <c r="ET159">
        <v>1.92</v>
      </c>
      <c r="EU159">
        <v>0</v>
      </c>
      <c r="EV159">
        <v>13.29</v>
      </c>
      <c r="EW159">
        <v>1.1000000000000001</v>
      </c>
      <c r="EX159">
        <v>0</v>
      </c>
      <c r="EY159">
        <v>0</v>
      </c>
      <c r="FQ159">
        <v>0</v>
      </c>
      <c r="FR159">
        <f t="shared" si="255"/>
        <v>0</v>
      </c>
      <c r="FS159">
        <v>0</v>
      </c>
      <c r="FX159">
        <v>80</v>
      </c>
      <c r="FY159">
        <v>60</v>
      </c>
      <c r="GA159" t="s">
        <v>3</v>
      </c>
      <c r="GD159">
        <v>1</v>
      </c>
      <c r="GF159">
        <v>1058583269</v>
      </c>
      <c r="GG159">
        <v>2</v>
      </c>
      <c r="GH159">
        <v>1</v>
      </c>
      <c r="GI159">
        <v>2</v>
      </c>
      <c r="GJ159">
        <v>0</v>
      </c>
      <c r="GK159">
        <v>0</v>
      </c>
      <c r="GL159">
        <f t="shared" si="256"/>
        <v>0</v>
      </c>
      <c r="GM159">
        <f t="shared" si="257"/>
        <v>593.33000000000004</v>
      </c>
      <c r="GN159">
        <f t="shared" si="258"/>
        <v>0</v>
      </c>
      <c r="GO159">
        <f t="shared" si="259"/>
        <v>593.33000000000004</v>
      </c>
      <c r="GP159">
        <f t="shared" si="260"/>
        <v>0</v>
      </c>
      <c r="GR159">
        <v>0</v>
      </c>
      <c r="GS159">
        <v>3</v>
      </c>
      <c r="GT159">
        <v>0</v>
      </c>
      <c r="GU159" t="s">
        <v>3</v>
      </c>
      <c r="GV159">
        <f t="shared" si="261"/>
        <v>0</v>
      </c>
      <c r="GW159">
        <v>1</v>
      </c>
      <c r="GX159">
        <f t="shared" si="262"/>
        <v>0</v>
      </c>
      <c r="HA159">
        <v>0</v>
      </c>
      <c r="HB159">
        <v>0</v>
      </c>
      <c r="HC159">
        <f t="shared" si="263"/>
        <v>0</v>
      </c>
      <c r="IK159">
        <v>0</v>
      </c>
    </row>
    <row r="160" spans="1:245">
      <c r="A160">
        <v>17</v>
      </c>
      <c r="B160">
        <v>1</v>
      </c>
      <c r="E160" t="s">
        <v>521</v>
      </c>
      <c r="F160" t="s">
        <v>522</v>
      </c>
      <c r="G160" t="s">
        <v>523</v>
      </c>
      <c r="H160" t="s">
        <v>524</v>
      </c>
      <c r="I160">
        <v>0.5</v>
      </c>
      <c r="J160">
        <v>0</v>
      </c>
      <c r="O160">
        <f t="shared" si="224"/>
        <v>893.04</v>
      </c>
      <c r="P160">
        <f t="shared" si="225"/>
        <v>0</v>
      </c>
      <c r="Q160">
        <f t="shared" si="226"/>
        <v>893.04</v>
      </c>
      <c r="R160">
        <f t="shared" si="227"/>
        <v>114.6</v>
      </c>
      <c r="S160">
        <f t="shared" si="228"/>
        <v>0</v>
      </c>
      <c r="T160">
        <f t="shared" si="229"/>
        <v>0</v>
      </c>
      <c r="U160">
        <f t="shared" si="230"/>
        <v>0</v>
      </c>
      <c r="V160">
        <f t="shared" si="231"/>
        <v>0.5</v>
      </c>
      <c r="W160">
        <f t="shared" si="232"/>
        <v>0</v>
      </c>
      <c r="X160">
        <f t="shared" si="233"/>
        <v>0</v>
      </c>
      <c r="Y160">
        <f t="shared" si="234"/>
        <v>0</v>
      </c>
      <c r="AA160">
        <v>43686536</v>
      </c>
      <c r="AB160">
        <f t="shared" si="235"/>
        <v>366</v>
      </c>
      <c r="AC160">
        <f t="shared" si="236"/>
        <v>0</v>
      </c>
      <c r="AD160">
        <f t="shared" si="237"/>
        <v>366</v>
      </c>
      <c r="AE160">
        <f t="shared" si="238"/>
        <v>13</v>
      </c>
      <c r="AF160">
        <f t="shared" si="239"/>
        <v>0</v>
      </c>
      <c r="AG160">
        <f t="shared" si="240"/>
        <v>0</v>
      </c>
      <c r="AH160">
        <f t="shared" si="241"/>
        <v>0</v>
      </c>
      <c r="AI160">
        <f t="shared" si="242"/>
        <v>1</v>
      </c>
      <c r="AJ160">
        <f t="shared" si="243"/>
        <v>0</v>
      </c>
      <c r="AK160">
        <v>365.99</v>
      </c>
      <c r="AL160">
        <v>0</v>
      </c>
      <c r="AM160">
        <v>365.99</v>
      </c>
      <c r="AN160">
        <v>12.9</v>
      </c>
      <c r="AO160">
        <v>0</v>
      </c>
      <c r="AP160">
        <v>0</v>
      </c>
      <c r="AQ160">
        <v>0</v>
      </c>
      <c r="AR160">
        <v>1</v>
      </c>
      <c r="AS160">
        <v>0</v>
      </c>
      <c r="AT160">
        <v>0</v>
      </c>
      <c r="AU160">
        <v>0</v>
      </c>
      <c r="AV160">
        <v>1</v>
      </c>
      <c r="AW160">
        <v>1</v>
      </c>
      <c r="AZ160">
        <v>1</v>
      </c>
      <c r="BA160">
        <v>1</v>
      </c>
      <c r="BB160">
        <v>4.88</v>
      </c>
      <c r="BC160">
        <v>1</v>
      </c>
      <c r="BD160" t="s">
        <v>3</v>
      </c>
      <c r="BE160" t="s">
        <v>3</v>
      </c>
      <c r="BF160" t="s">
        <v>3</v>
      </c>
      <c r="BG160" t="s">
        <v>3</v>
      </c>
      <c r="BH160">
        <v>2</v>
      </c>
      <c r="BI160">
        <v>1</v>
      </c>
      <c r="BJ160" t="s">
        <v>525</v>
      </c>
      <c r="BM160">
        <v>400001</v>
      </c>
      <c r="BN160">
        <v>0</v>
      </c>
      <c r="BO160" t="s">
        <v>522</v>
      </c>
      <c r="BP160">
        <v>1</v>
      </c>
      <c r="BQ160">
        <v>7</v>
      </c>
      <c r="BR160">
        <v>0</v>
      </c>
      <c r="BS160">
        <v>17.63</v>
      </c>
      <c r="BT160">
        <v>1</v>
      </c>
      <c r="BU160">
        <v>1</v>
      </c>
      <c r="BV160">
        <v>1</v>
      </c>
      <c r="BW160">
        <v>1</v>
      </c>
      <c r="BX160">
        <v>1</v>
      </c>
      <c r="BY160" t="s">
        <v>3</v>
      </c>
      <c r="BZ160">
        <v>0</v>
      </c>
      <c r="CA160">
        <v>0</v>
      </c>
      <c r="CE160">
        <v>0</v>
      </c>
      <c r="CF160">
        <v>0</v>
      </c>
      <c r="CG160">
        <v>0</v>
      </c>
      <c r="CM160">
        <v>0</v>
      </c>
      <c r="CN160" t="s">
        <v>3</v>
      </c>
      <c r="CO160">
        <v>0</v>
      </c>
      <c r="CP160">
        <f t="shared" si="244"/>
        <v>893.04</v>
      </c>
      <c r="CQ160">
        <f t="shared" si="245"/>
        <v>0</v>
      </c>
      <c r="CR160">
        <f t="shared" si="246"/>
        <v>1786.08</v>
      </c>
      <c r="CS160">
        <f t="shared" si="247"/>
        <v>229.19</v>
      </c>
      <c r="CT160">
        <f t="shared" si="248"/>
        <v>0</v>
      </c>
      <c r="CU160">
        <f t="shared" si="249"/>
        <v>0</v>
      </c>
      <c r="CV160">
        <f t="shared" si="250"/>
        <v>0</v>
      </c>
      <c r="CW160">
        <f t="shared" si="251"/>
        <v>1</v>
      </c>
      <c r="CX160">
        <f t="shared" si="252"/>
        <v>0</v>
      </c>
      <c r="CY160">
        <f t="shared" si="253"/>
        <v>0</v>
      </c>
      <c r="CZ160">
        <f t="shared" si="254"/>
        <v>0</v>
      </c>
      <c r="DC160" t="s">
        <v>3</v>
      </c>
      <c r="DD160" t="s">
        <v>3</v>
      </c>
      <c r="DE160" t="s">
        <v>3</v>
      </c>
      <c r="DF160" t="s">
        <v>3</v>
      </c>
      <c r="DG160" t="s">
        <v>3</v>
      </c>
      <c r="DH160" t="s">
        <v>3</v>
      </c>
      <c r="DI160" t="s">
        <v>3</v>
      </c>
      <c r="DJ160" t="s">
        <v>3</v>
      </c>
      <c r="DK160" t="s">
        <v>3</v>
      </c>
      <c r="DL160" t="s">
        <v>3</v>
      </c>
      <c r="DM160" t="s">
        <v>3</v>
      </c>
      <c r="DN160">
        <v>0</v>
      </c>
      <c r="DO160">
        <v>0</v>
      </c>
      <c r="DP160">
        <v>1</v>
      </c>
      <c r="DQ160">
        <v>1</v>
      </c>
      <c r="DU160">
        <v>1011</v>
      </c>
      <c r="DV160" t="s">
        <v>524</v>
      </c>
      <c r="DW160" t="s">
        <v>524</v>
      </c>
      <c r="DX160">
        <v>1</v>
      </c>
      <c r="EE160">
        <v>42165581</v>
      </c>
      <c r="EF160">
        <v>7</v>
      </c>
      <c r="EG160" t="s">
        <v>526</v>
      </c>
      <c r="EH160">
        <v>0</v>
      </c>
      <c r="EI160" t="s">
        <v>3</v>
      </c>
      <c r="EJ160">
        <v>1</v>
      </c>
      <c r="EK160">
        <v>400001</v>
      </c>
      <c r="EL160" t="s">
        <v>527</v>
      </c>
      <c r="EM160" t="s">
        <v>528</v>
      </c>
      <c r="EO160" t="s">
        <v>3</v>
      </c>
      <c r="EQ160">
        <v>0</v>
      </c>
      <c r="ER160">
        <v>365.99</v>
      </c>
      <c r="ES160">
        <v>0</v>
      </c>
      <c r="ET160">
        <v>365.99</v>
      </c>
      <c r="EU160">
        <v>12.9</v>
      </c>
      <c r="EV160">
        <v>0</v>
      </c>
      <c r="EW160">
        <v>0</v>
      </c>
      <c r="EX160">
        <v>1</v>
      </c>
      <c r="EY160">
        <v>0</v>
      </c>
      <c r="FQ160">
        <v>0</v>
      </c>
      <c r="FR160">
        <f t="shared" si="255"/>
        <v>0</v>
      </c>
      <c r="FS160">
        <v>0</v>
      </c>
      <c r="FX160">
        <v>0</v>
      </c>
      <c r="FY160">
        <v>0</v>
      </c>
      <c r="GA160" t="s">
        <v>3</v>
      </c>
      <c r="GD160">
        <v>1</v>
      </c>
      <c r="GF160">
        <v>-1622337590</v>
      </c>
      <c r="GG160">
        <v>2</v>
      </c>
      <c r="GH160">
        <v>1</v>
      </c>
      <c r="GI160">
        <v>2</v>
      </c>
      <c r="GJ160">
        <v>0</v>
      </c>
      <c r="GK160">
        <v>0</v>
      </c>
      <c r="GL160">
        <f t="shared" si="256"/>
        <v>0</v>
      </c>
      <c r="GM160">
        <f t="shared" si="257"/>
        <v>893.04</v>
      </c>
      <c r="GN160">
        <f t="shared" si="258"/>
        <v>893.04</v>
      </c>
      <c r="GO160">
        <f t="shared" si="259"/>
        <v>0</v>
      </c>
      <c r="GP160">
        <f t="shared" si="260"/>
        <v>0</v>
      </c>
      <c r="GR160">
        <v>0</v>
      </c>
      <c r="GS160">
        <v>3</v>
      </c>
      <c r="GT160">
        <v>0</v>
      </c>
      <c r="GU160" t="s">
        <v>3</v>
      </c>
      <c r="GV160">
        <f t="shared" si="261"/>
        <v>0</v>
      </c>
      <c r="GW160">
        <v>1</v>
      </c>
      <c r="GX160">
        <f t="shared" si="262"/>
        <v>0</v>
      </c>
      <c r="HA160">
        <v>0</v>
      </c>
      <c r="HB160">
        <v>0</v>
      </c>
      <c r="HC160">
        <f t="shared" si="263"/>
        <v>0</v>
      </c>
      <c r="IK160">
        <v>0</v>
      </c>
    </row>
    <row r="162" spans="1:206">
      <c r="A162" s="2">
        <v>51</v>
      </c>
      <c r="B162" s="2">
        <f>B20</f>
        <v>1</v>
      </c>
      <c r="C162" s="2">
        <f>A20</f>
        <v>3</v>
      </c>
      <c r="D162" s="2">
        <f>ROW(A20)</f>
        <v>20</v>
      </c>
      <c r="E162" s="2"/>
      <c r="F162" s="2" t="str">
        <f>IF(F20&lt;&gt;"",F20,"")</f>
        <v>02-01</v>
      </c>
      <c r="G162" s="2" t="str">
        <f>IF(G20&lt;&gt;"",G20,"")</f>
        <v>газопровод низкого давления</v>
      </c>
      <c r="H162" s="2">
        <v>0</v>
      </c>
      <c r="I162" s="2"/>
      <c r="J162" s="2"/>
      <c r="K162" s="2"/>
      <c r="L162" s="2"/>
      <c r="M162" s="2"/>
      <c r="N162" s="2"/>
      <c r="O162" s="2">
        <f t="shared" ref="O162:T162" si="264">ROUND(AB162,2)</f>
        <v>748206.44</v>
      </c>
      <c r="P162" s="2">
        <f t="shared" si="264"/>
        <v>391061.86</v>
      </c>
      <c r="Q162" s="2">
        <f t="shared" si="264"/>
        <v>198709.91</v>
      </c>
      <c r="R162" s="2">
        <f t="shared" si="264"/>
        <v>49449.65</v>
      </c>
      <c r="S162" s="2">
        <f t="shared" si="264"/>
        <v>158434.67000000001</v>
      </c>
      <c r="T162" s="2">
        <f t="shared" si="264"/>
        <v>0</v>
      </c>
      <c r="U162" s="2">
        <f>AH162</f>
        <v>1121.8770729000007</v>
      </c>
      <c r="V162" s="2">
        <f>AI162</f>
        <v>269.15461600000003</v>
      </c>
      <c r="W162" s="2">
        <f>ROUND(AJ162,2)</f>
        <v>0</v>
      </c>
      <c r="X162" s="2">
        <f>ROUND(AK162,2)</f>
        <v>210665.58</v>
      </c>
      <c r="Y162" s="2">
        <f>ROUND(AL162,2)</f>
        <v>123780.16</v>
      </c>
      <c r="Z162" s="2"/>
      <c r="AA162" s="2"/>
      <c r="AB162" s="2">
        <f>ROUND(SUMIF(AA24:AA160,"=43686536",O24:O160),2)</f>
        <v>748206.44</v>
      </c>
      <c r="AC162" s="2">
        <f>ROUND(SUMIF(AA24:AA160,"=43686536",P24:P160),2)</f>
        <v>391061.86</v>
      </c>
      <c r="AD162" s="2">
        <f>ROUND(SUMIF(AA24:AA160,"=43686536",Q24:Q160),2)</f>
        <v>198709.91</v>
      </c>
      <c r="AE162" s="2">
        <f>ROUND(SUMIF(AA24:AA160,"=43686536",R24:R160),2)</f>
        <v>49449.65</v>
      </c>
      <c r="AF162" s="2">
        <f>ROUND(SUMIF(AA24:AA160,"=43686536",S24:S160),2)</f>
        <v>158434.67000000001</v>
      </c>
      <c r="AG162" s="2">
        <f>ROUND(SUMIF(AA24:AA160,"=43686536",T24:T160),2)</f>
        <v>0</v>
      </c>
      <c r="AH162" s="2">
        <f>SUMIF(AA24:AA160,"=43686536",U24:U160)</f>
        <v>1121.8770729000007</v>
      </c>
      <c r="AI162" s="2">
        <f>SUMIF(AA24:AA160,"=43686536",V24:V160)</f>
        <v>269.15461600000003</v>
      </c>
      <c r="AJ162" s="2">
        <f>ROUND(SUMIF(AA24:AA160,"=43686536",W24:W160),2)</f>
        <v>0</v>
      </c>
      <c r="AK162" s="2">
        <f>ROUND(SUMIF(AA24:AA160,"=43686536",X24:X160),2)</f>
        <v>210665.58</v>
      </c>
      <c r="AL162" s="2">
        <f>ROUND(SUMIF(AA24:AA160,"=43686536",Y24:Y160),2)</f>
        <v>123780.16</v>
      </c>
      <c r="AM162" s="2"/>
      <c r="AN162" s="2"/>
      <c r="AO162" s="2">
        <f t="shared" ref="AO162:BC162" si="265">ROUND(BX162,2)</f>
        <v>0</v>
      </c>
      <c r="AP162" s="2">
        <f t="shared" si="265"/>
        <v>0</v>
      </c>
      <c r="AQ162" s="2">
        <f t="shared" si="265"/>
        <v>0</v>
      </c>
      <c r="AR162" s="2">
        <f t="shared" si="265"/>
        <v>1082652.18</v>
      </c>
      <c r="AS162" s="2">
        <f t="shared" si="265"/>
        <v>1010883.49</v>
      </c>
      <c r="AT162" s="2">
        <f t="shared" si="265"/>
        <v>71768.69</v>
      </c>
      <c r="AU162" s="2">
        <f t="shared" si="265"/>
        <v>0</v>
      </c>
      <c r="AV162" s="2">
        <f t="shared" si="265"/>
        <v>391061.86</v>
      </c>
      <c r="AW162" s="2">
        <f t="shared" si="265"/>
        <v>391061.86</v>
      </c>
      <c r="AX162" s="2">
        <f t="shared" si="265"/>
        <v>0</v>
      </c>
      <c r="AY162" s="2">
        <f t="shared" si="265"/>
        <v>391061.86</v>
      </c>
      <c r="AZ162" s="2">
        <f t="shared" si="265"/>
        <v>0</v>
      </c>
      <c r="BA162" s="2">
        <f t="shared" si="265"/>
        <v>0</v>
      </c>
      <c r="BB162" s="2">
        <f t="shared" si="265"/>
        <v>0</v>
      </c>
      <c r="BC162" s="2">
        <f t="shared" si="265"/>
        <v>0</v>
      </c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>
        <f>ROUND(SUMIF(AA24:AA160,"=43686536",FQ24:FQ160),2)</f>
        <v>0</v>
      </c>
      <c r="BY162" s="2">
        <f>ROUND(SUMIF(AA24:AA160,"=43686536",FR24:FR160),2)</f>
        <v>0</v>
      </c>
      <c r="BZ162" s="2">
        <f>ROUND(SUMIF(AA24:AA160,"=43686536",GL24:GL160),2)</f>
        <v>0</v>
      </c>
      <c r="CA162" s="2">
        <f>ROUND(SUMIF(AA24:AA160,"=43686536",GM24:GM160),2)</f>
        <v>1082652.18</v>
      </c>
      <c r="CB162" s="2">
        <f>ROUND(SUMIF(AA24:AA160,"=43686536",GN24:GN160),2)</f>
        <v>1010883.49</v>
      </c>
      <c r="CC162" s="2">
        <f>ROUND(SUMIF(AA24:AA160,"=43686536",GO24:GO160),2)</f>
        <v>71768.69</v>
      </c>
      <c r="CD162" s="2">
        <f>ROUND(SUMIF(AA24:AA160,"=43686536",GP24:GP160),2)</f>
        <v>0</v>
      </c>
      <c r="CE162" s="2">
        <f>AC162-BX162</f>
        <v>391061.86</v>
      </c>
      <c r="CF162" s="2">
        <f>AC162-BY162</f>
        <v>391061.86</v>
      </c>
      <c r="CG162" s="2">
        <f>BX162-BZ162</f>
        <v>0</v>
      </c>
      <c r="CH162" s="2">
        <f>AC162-BX162-BY162+BZ162</f>
        <v>391061.86</v>
      </c>
      <c r="CI162" s="2">
        <f>BY162-BZ162</f>
        <v>0</v>
      </c>
      <c r="CJ162" s="2">
        <f>ROUND(SUMIF(AA24:AA160,"=43686536",GX24:GX160),2)</f>
        <v>0</v>
      </c>
      <c r="CK162" s="2">
        <f>ROUND(SUMIF(AA24:AA160,"=43686536",GY24:GY160),2)</f>
        <v>0</v>
      </c>
      <c r="CL162" s="2">
        <f>ROUND(SUMIF(AA24:AA160,"=43686536",GZ24:GZ160),2)</f>
        <v>0</v>
      </c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>
        <v>0</v>
      </c>
    </row>
    <row r="164" spans="1:206">
      <c r="A164" s="4">
        <v>50</v>
      </c>
      <c r="B164" s="4">
        <v>0</v>
      </c>
      <c r="C164" s="4">
        <v>0</v>
      </c>
      <c r="D164" s="4">
        <v>1</v>
      </c>
      <c r="E164" s="4">
        <v>201</v>
      </c>
      <c r="F164" s="4">
        <f>ROUND(Source!O162,O164)</f>
        <v>748206.44</v>
      </c>
      <c r="G164" s="4" t="s">
        <v>529</v>
      </c>
      <c r="H164" s="4" t="s">
        <v>530</v>
      </c>
      <c r="I164" s="4"/>
      <c r="J164" s="4"/>
      <c r="K164" s="4">
        <v>201</v>
      </c>
      <c r="L164" s="4">
        <v>1</v>
      </c>
      <c r="M164" s="4">
        <v>3</v>
      </c>
      <c r="N164" s="4" t="s">
        <v>3</v>
      </c>
      <c r="O164" s="4">
        <v>2</v>
      </c>
      <c r="P164" s="4"/>
      <c r="Q164" s="4"/>
      <c r="R164" s="4"/>
      <c r="S164" s="4"/>
      <c r="T164" s="4"/>
      <c r="U164" s="4"/>
      <c r="V164" s="4"/>
      <c r="W164" s="4"/>
    </row>
    <row r="165" spans="1:206">
      <c r="A165" s="4">
        <v>50</v>
      </c>
      <c r="B165" s="4">
        <v>0</v>
      </c>
      <c r="C165" s="4">
        <v>0</v>
      </c>
      <c r="D165" s="4">
        <v>1</v>
      </c>
      <c r="E165" s="4">
        <v>0</v>
      </c>
      <c r="F165" s="4">
        <f>ROUND(Source!P162,O165)</f>
        <v>391061.86</v>
      </c>
      <c r="G165" s="4" t="s">
        <v>531</v>
      </c>
      <c r="H165" s="4" t="s">
        <v>532</v>
      </c>
      <c r="I165" s="4"/>
      <c r="J165" s="4"/>
      <c r="K165" s="4">
        <v>202</v>
      </c>
      <c r="L165" s="4">
        <v>2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/>
    </row>
    <row r="166" spans="1:206">
      <c r="A166" s="4">
        <v>50</v>
      </c>
      <c r="B166" s="4">
        <v>0</v>
      </c>
      <c r="C166" s="4">
        <v>0</v>
      </c>
      <c r="D166" s="4">
        <v>1</v>
      </c>
      <c r="E166" s="4">
        <v>222</v>
      </c>
      <c r="F166" s="4">
        <f>ROUND(Source!AO162,O166)</f>
        <v>0</v>
      </c>
      <c r="G166" s="4" t="s">
        <v>533</v>
      </c>
      <c r="H166" s="4" t="s">
        <v>534</v>
      </c>
      <c r="I166" s="4"/>
      <c r="J166" s="4"/>
      <c r="K166" s="4">
        <v>222</v>
      </c>
      <c r="L166" s="4">
        <v>3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/>
    </row>
    <row r="167" spans="1:206">
      <c r="A167" s="4">
        <v>50</v>
      </c>
      <c r="B167" s="4">
        <v>0</v>
      </c>
      <c r="C167" s="4">
        <v>0</v>
      </c>
      <c r="D167" s="4">
        <v>1</v>
      </c>
      <c r="E167" s="4">
        <v>225</v>
      </c>
      <c r="F167" s="4">
        <f>ROUND(Source!AV162,O167)</f>
        <v>391061.86</v>
      </c>
      <c r="G167" s="4" t="s">
        <v>535</v>
      </c>
      <c r="H167" s="4" t="s">
        <v>536</v>
      </c>
      <c r="I167" s="4"/>
      <c r="J167" s="4"/>
      <c r="K167" s="4">
        <v>225</v>
      </c>
      <c r="L167" s="4">
        <v>4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/>
    </row>
    <row r="168" spans="1:206">
      <c r="A168" s="4">
        <v>50</v>
      </c>
      <c r="B168" s="4">
        <v>0</v>
      </c>
      <c r="C168" s="4">
        <v>0</v>
      </c>
      <c r="D168" s="4">
        <v>1</v>
      </c>
      <c r="E168" s="4">
        <v>226</v>
      </c>
      <c r="F168" s="4">
        <f>ROUND(Source!AW162,O168)</f>
        <v>391061.86</v>
      </c>
      <c r="G168" s="4" t="s">
        <v>537</v>
      </c>
      <c r="H168" s="4" t="s">
        <v>538</v>
      </c>
      <c r="I168" s="4"/>
      <c r="J168" s="4"/>
      <c r="K168" s="4">
        <v>226</v>
      </c>
      <c r="L168" s="4">
        <v>5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/>
    </row>
    <row r="169" spans="1:206">
      <c r="A169" s="4">
        <v>50</v>
      </c>
      <c r="B169" s="4">
        <v>0</v>
      </c>
      <c r="C169" s="4">
        <v>0</v>
      </c>
      <c r="D169" s="4">
        <v>1</v>
      </c>
      <c r="E169" s="4">
        <v>227</v>
      </c>
      <c r="F169" s="4">
        <f>ROUND(Source!AX162,O169)</f>
        <v>0</v>
      </c>
      <c r="G169" s="4" t="s">
        <v>539</v>
      </c>
      <c r="H169" s="4" t="s">
        <v>540</v>
      </c>
      <c r="I169" s="4"/>
      <c r="J169" s="4"/>
      <c r="K169" s="4">
        <v>227</v>
      </c>
      <c r="L169" s="4">
        <v>6</v>
      </c>
      <c r="M169" s="4">
        <v>3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/>
    </row>
    <row r="170" spans="1:206">
      <c r="A170" s="4">
        <v>50</v>
      </c>
      <c r="B170" s="4">
        <v>0</v>
      </c>
      <c r="C170" s="4">
        <v>0</v>
      </c>
      <c r="D170" s="4">
        <v>1</v>
      </c>
      <c r="E170" s="4">
        <v>228</v>
      </c>
      <c r="F170" s="4">
        <f>ROUND(Source!AY162,O170)</f>
        <v>391061.86</v>
      </c>
      <c r="G170" s="4" t="s">
        <v>541</v>
      </c>
      <c r="H170" s="4" t="s">
        <v>542</v>
      </c>
      <c r="I170" s="4"/>
      <c r="J170" s="4"/>
      <c r="K170" s="4">
        <v>228</v>
      </c>
      <c r="L170" s="4">
        <v>7</v>
      </c>
      <c r="M170" s="4">
        <v>3</v>
      </c>
      <c r="N170" s="4" t="s">
        <v>3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</row>
    <row r="171" spans="1:206">
      <c r="A171" s="4">
        <v>50</v>
      </c>
      <c r="B171" s="4">
        <v>0</v>
      </c>
      <c r="C171" s="4">
        <v>0</v>
      </c>
      <c r="D171" s="4">
        <v>1</v>
      </c>
      <c r="E171" s="4">
        <v>216</v>
      </c>
      <c r="F171" s="4">
        <f>ROUND(Source!AP162,O171)</f>
        <v>0</v>
      </c>
      <c r="G171" s="4" t="s">
        <v>543</v>
      </c>
      <c r="H171" s="4" t="s">
        <v>544</v>
      </c>
      <c r="I171" s="4"/>
      <c r="J171" s="4"/>
      <c r="K171" s="4">
        <v>216</v>
      </c>
      <c r="L171" s="4">
        <v>8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/>
    </row>
    <row r="172" spans="1:206">
      <c r="A172" s="4">
        <v>50</v>
      </c>
      <c r="B172" s="4">
        <v>0</v>
      </c>
      <c r="C172" s="4">
        <v>0</v>
      </c>
      <c r="D172" s="4">
        <v>1</v>
      </c>
      <c r="E172" s="4">
        <v>223</v>
      </c>
      <c r="F172" s="4">
        <f>ROUND(Source!AQ162,O172)</f>
        <v>0</v>
      </c>
      <c r="G172" s="4" t="s">
        <v>545</v>
      </c>
      <c r="H172" s="4" t="s">
        <v>546</v>
      </c>
      <c r="I172" s="4"/>
      <c r="J172" s="4"/>
      <c r="K172" s="4">
        <v>223</v>
      </c>
      <c r="L172" s="4">
        <v>9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/>
    </row>
    <row r="173" spans="1:206">
      <c r="A173" s="4">
        <v>50</v>
      </c>
      <c r="B173" s="4">
        <v>0</v>
      </c>
      <c r="C173" s="4">
        <v>0</v>
      </c>
      <c r="D173" s="4">
        <v>1</v>
      </c>
      <c r="E173" s="4">
        <v>229</v>
      </c>
      <c r="F173" s="4">
        <f>ROUND(Source!AZ162,O173)</f>
        <v>0</v>
      </c>
      <c r="G173" s="4" t="s">
        <v>547</v>
      </c>
      <c r="H173" s="4" t="s">
        <v>548</v>
      </c>
      <c r="I173" s="4"/>
      <c r="J173" s="4"/>
      <c r="K173" s="4">
        <v>229</v>
      </c>
      <c r="L173" s="4">
        <v>10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/>
    </row>
    <row r="174" spans="1:206">
      <c r="A174" s="4">
        <v>50</v>
      </c>
      <c r="B174" s="4">
        <v>0</v>
      </c>
      <c r="C174" s="4">
        <v>0</v>
      </c>
      <c r="D174" s="4">
        <v>1</v>
      </c>
      <c r="E174" s="4">
        <v>0</v>
      </c>
      <c r="F174" s="4">
        <f>ROUND(Source!Q162,O174)</f>
        <v>198709.91</v>
      </c>
      <c r="G174" s="4" t="s">
        <v>528</v>
      </c>
      <c r="H174" s="4" t="s">
        <v>549</v>
      </c>
      <c r="I174" s="4"/>
      <c r="J174" s="4"/>
      <c r="K174" s="4">
        <v>203</v>
      </c>
      <c r="L174" s="4">
        <v>11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</row>
    <row r="175" spans="1:206">
      <c r="A175" s="4">
        <v>50</v>
      </c>
      <c r="B175" s="4">
        <v>0</v>
      </c>
      <c r="C175" s="4">
        <v>0</v>
      </c>
      <c r="D175" s="4">
        <v>1</v>
      </c>
      <c r="E175" s="4">
        <v>231</v>
      </c>
      <c r="F175" s="4">
        <f>ROUND(Source!BB162,O175)</f>
        <v>0</v>
      </c>
      <c r="G175" s="4" t="s">
        <v>550</v>
      </c>
      <c r="H175" s="4" t="s">
        <v>551</v>
      </c>
      <c r="I175" s="4"/>
      <c r="J175" s="4"/>
      <c r="K175" s="4">
        <v>231</v>
      </c>
      <c r="L175" s="4">
        <v>12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/>
    </row>
    <row r="176" spans="1:206">
      <c r="A176" s="4">
        <v>50</v>
      </c>
      <c r="B176" s="4">
        <v>0</v>
      </c>
      <c r="C176" s="4">
        <v>0</v>
      </c>
      <c r="D176" s="4">
        <v>1</v>
      </c>
      <c r="E176" s="4">
        <v>204</v>
      </c>
      <c r="F176" s="4">
        <f>ROUND(Source!R162,O176)</f>
        <v>49449.65</v>
      </c>
      <c r="G176" s="4" t="s">
        <v>552</v>
      </c>
      <c r="H176" s="4" t="s">
        <v>553</v>
      </c>
      <c r="I176" s="4"/>
      <c r="J176" s="4"/>
      <c r="K176" s="4">
        <v>204</v>
      </c>
      <c r="L176" s="4">
        <v>13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/>
    </row>
    <row r="177" spans="1:23">
      <c r="A177" s="4">
        <v>50</v>
      </c>
      <c r="B177" s="4">
        <v>0</v>
      </c>
      <c r="C177" s="4">
        <v>0</v>
      </c>
      <c r="D177" s="4">
        <v>1</v>
      </c>
      <c r="E177" s="4">
        <v>0</v>
      </c>
      <c r="F177" s="4">
        <f>ROUND(Source!S162,O177)</f>
        <v>158434.67000000001</v>
      </c>
      <c r="G177" s="4" t="s">
        <v>554</v>
      </c>
      <c r="H177" s="4" t="s">
        <v>555</v>
      </c>
      <c r="I177" s="4"/>
      <c r="J177" s="4"/>
      <c r="K177" s="4">
        <v>205</v>
      </c>
      <c r="L177" s="4">
        <v>14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/>
    </row>
    <row r="178" spans="1:23">
      <c r="A178" s="4">
        <v>50</v>
      </c>
      <c r="B178" s="4">
        <v>0</v>
      </c>
      <c r="C178" s="4">
        <v>0</v>
      </c>
      <c r="D178" s="4">
        <v>1</v>
      </c>
      <c r="E178" s="4">
        <v>232</v>
      </c>
      <c r="F178" s="4">
        <f>ROUND(Source!BC162,O178)</f>
        <v>0</v>
      </c>
      <c r="G178" s="4" t="s">
        <v>556</v>
      </c>
      <c r="H178" s="4" t="s">
        <v>557</v>
      </c>
      <c r="I178" s="4"/>
      <c r="J178" s="4"/>
      <c r="K178" s="4">
        <v>232</v>
      </c>
      <c r="L178" s="4">
        <v>15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/>
    </row>
    <row r="179" spans="1:23">
      <c r="A179" s="4">
        <v>50</v>
      </c>
      <c r="B179" s="4">
        <v>0</v>
      </c>
      <c r="C179" s="4">
        <v>0</v>
      </c>
      <c r="D179" s="4">
        <v>1</v>
      </c>
      <c r="E179" s="4">
        <v>214</v>
      </c>
      <c r="F179" s="4">
        <f>ROUND(Source!AS162,O179)</f>
        <v>1010883.49</v>
      </c>
      <c r="G179" s="4" t="s">
        <v>558</v>
      </c>
      <c r="H179" s="4" t="s">
        <v>559</v>
      </c>
      <c r="I179" s="4"/>
      <c r="J179" s="4"/>
      <c r="K179" s="4">
        <v>214</v>
      </c>
      <c r="L179" s="4">
        <v>16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/>
    </row>
    <row r="180" spans="1:23">
      <c r="A180" s="4">
        <v>50</v>
      </c>
      <c r="B180" s="4">
        <v>0</v>
      </c>
      <c r="C180" s="4">
        <v>0</v>
      </c>
      <c r="D180" s="4">
        <v>1</v>
      </c>
      <c r="E180" s="4">
        <v>215</v>
      </c>
      <c r="F180" s="4">
        <f>ROUND(Source!AT162,O180)</f>
        <v>71768.69</v>
      </c>
      <c r="G180" s="4" t="s">
        <v>560</v>
      </c>
      <c r="H180" s="4" t="s">
        <v>561</v>
      </c>
      <c r="I180" s="4"/>
      <c r="J180" s="4"/>
      <c r="K180" s="4">
        <v>215</v>
      </c>
      <c r="L180" s="4">
        <v>17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/>
    </row>
    <row r="181" spans="1:23">
      <c r="A181" s="4">
        <v>50</v>
      </c>
      <c r="B181" s="4">
        <v>0</v>
      </c>
      <c r="C181" s="4">
        <v>0</v>
      </c>
      <c r="D181" s="4">
        <v>1</v>
      </c>
      <c r="E181" s="4">
        <v>217</v>
      </c>
      <c r="F181" s="4">
        <f>ROUND(Source!AU162,O181)</f>
        <v>0</v>
      </c>
      <c r="G181" s="4" t="s">
        <v>562</v>
      </c>
      <c r="H181" s="4" t="s">
        <v>563</v>
      </c>
      <c r="I181" s="4"/>
      <c r="J181" s="4"/>
      <c r="K181" s="4">
        <v>217</v>
      </c>
      <c r="L181" s="4">
        <v>18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/>
    </row>
    <row r="182" spans="1:23">
      <c r="A182" s="4">
        <v>50</v>
      </c>
      <c r="B182" s="4">
        <v>0</v>
      </c>
      <c r="C182" s="4">
        <v>0</v>
      </c>
      <c r="D182" s="4">
        <v>1</v>
      </c>
      <c r="E182" s="4">
        <v>230</v>
      </c>
      <c r="F182" s="4">
        <f>ROUND(Source!BA162,O182)</f>
        <v>0</v>
      </c>
      <c r="G182" s="4" t="s">
        <v>564</v>
      </c>
      <c r="H182" s="4" t="s">
        <v>565</v>
      </c>
      <c r="I182" s="4"/>
      <c r="J182" s="4"/>
      <c r="K182" s="4">
        <v>230</v>
      </c>
      <c r="L182" s="4">
        <v>19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23">
      <c r="A183" s="4">
        <v>50</v>
      </c>
      <c r="B183" s="4">
        <v>0</v>
      </c>
      <c r="C183" s="4">
        <v>0</v>
      </c>
      <c r="D183" s="4">
        <v>1</v>
      </c>
      <c r="E183" s="4">
        <v>206</v>
      </c>
      <c r="F183" s="4">
        <f>ROUND(Source!T162,O183)</f>
        <v>0</v>
      </c>
      <c r="G183" s="4" t="s">
        <v>566</v>
      </c>
      <c r="H183" s="4" t="s">
        <v>567</v>
      </c>
      <c r="I183" s="4"/>
      <c r="J183" s="4"/>
      <c r="K183" s="4">
        <v>206</v>
      </c>
      <c r="L183" s="4">
        <v>20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4" spans="1:23">
      <c r="A184" s="4">
        <v>50</v>
      </c>
      <c r="B184" s="4">
        <v>0</v>
      </c>
      <c r="C184" s="4">
        <v>0</v>
      </c>
      <c r="D184" s="4">
        <v>1</v>
      </c>
      <c r="E184" s="4">
        <v>207</v>
      </c>
      <c r="F184" s="4">
        <f>Source!U162</f>
        <v>1121.8770729000007</v>
      </c>
      <c r="G184" s="4" t="s">
        <v>568</v>
      </c>
      <c r="H184" s="4" t="s">
        <v>569</v>
      </c>
      <c r="I184" s="4"/>
      <c r="J184" s="4"/>
      <c r="K184" s="4">
        <v>207</v>
      </c>
      <c r="L184" s="4">
        <v>21</v>
      </c>
      <c r="M184" s="4">
        <v>3</v>
      </c>
      <c r="N184" s="4" t="s">
        <v>3</v>
      </c>
      <c r="O184" s="4">
        <v>-1</v>
      </c>
      <c r="P184" s="4"/>
      <c r="Q184" s="4"/>
      <c r="R184" s="4"/>
      <c r="S184" s="4"/>
      <c r="T184" s="4"/>
      <c r="U184" s="4"/>
      <c r="V184" s="4"/>
      <c r="W184" s="4"/>
    </row>
    <row r="185" spans="1:23">
      <c r="A185" s="4">
        <v>50</v>
      </c>
      <c r="B185" s="4">
        <v>0</v>
      </c>
      <c r="C185" s="4">
        <v>0</v>
      </c>
      <c r="D185" s="4">
        <v>1</v>
      </c>
      <c r="E185" s="4">
        <v>208</v>
      </c>
      <c r="F185" s="4">
        <f>Source!V162</f>
        <v>269.15461600000003</v>
      </c>
      <c r="G185" s="4" t="s">
        <v>570</v>
      </c>
      <c r="H185" s="4" t="s">
        <v>571</v>
      </c>
      <c r="I185" s="4"/>
      <c r="J185" s="4"/>
      <c r="K185" s="4">
        <v>208</v>
      </c>
      <c r="L185" s="4">
        <v>22</v>
      </c>
      <c r="M185" s="4">
        <v>3</v>
      </c>
      <c r="N185" s="4" t="s">
        <v>3</v>
      </c>
      <c r="O185" s="4">
        <v>-1</v>
      </c>
      <c r="P185" s="4"/>
      <c r="Q185" s="4"/>
      <c r="R185" s="4"/>
      <c r="S185" s="4"/>
      <c r="T185" s="4"/>
      <c r="U185" s="4"/>
      <c r="V185" s="4"/>
      <c r="W185" s="4"/>
    </row>
    <row r="186" spans="1:23">
      <c r="A186" s="4">
        <v>50</v>
      </c>
      <c r="B186" s="4">
        <v>0</v>
      </c>
      <c r="C186" s="4">
        <v>0</v>
      </c>
      <c r="D186" s="4">
        <v>1</v>
      </c>
      <c r="E186" s="4">
        <v>209</v>
      </c>
      <c r="F186" s="4">
        <f>ROUND(Source!W162,O186)</f>
        <v>0</v>
      </c>
      <c r="G186" s="4" t="s">
        <v>572</v>
      </c>
      <c r="H186" s="4" t="s">
        <v>573</v>
      </c>
      <c r="I186" s="4"/>
      <c r="J186" s="4"/>
      <c r="K186" s="4">
        <v>209</v>
      </c>
      <c r="L186" s="4">
        <v>23</v>
      </c>
      <c r="M186" s="4">
        <v>3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/>
    </row>
    <row r="187" spans="1:23">
      <c r="A187" s="4">
        <v>50</v>
      </c>
      <c r="B187" s="4">
        <v>0</v>
      </c>
      <c r="C187" s="4">
        <v>0</v>
      </c>
      <c r="D187" s="4">
        <v>1</v>
      </c>
      <c r="E187" s="4">
        <v>0</v>
      </c>
      <c r="F187" s="4">
        <f>ROUND(Source!X162,O187)</f>
        <v>210665.58</v>
      </c>
      <c r="G187" s="4" t="s">
        <v>574</v>
      </c>
      <c r="H187" s="4" t="s">
        <v>575</v>
      </c>
      <c r="I187" s="4"/>
      <c r="J187" s="4"/>
      <c r="K187" s="4">
        <v>210</v>
      </c>
      <c r="L187" s="4">
        <v>24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/>
    </row>
    <row r="188" spans="1:23">
      <c r="A188" s="4">
        <v>50</v>
      </c>
      <c r="B188" s="4">
        <v>0</v>
      </c>
      <c r="C188" s="4">
        <v>0</v>
      </c>
      <c r="D188" s="4">
        <v>1</v>
      </c>
      <c r="E188" s="4">
        <v>0</v>
      </c>
      <c r="F188" s="4">
        <f>ROUND(Source!Y162,O188)</f>
        <v>123780.16</v>
      </c>
      <c r="G188" s="4" t="s">
        <v>576</v>
      </c>
      <c r="H188" s="4" t="s">
        <v>577</v>
      </c>
      <c r="I188" s="4"/>
      <c r="J188" s="4"/>
      <c r="K188" s="4">
        <v>211</v>
      </c>
      <c r="L188" s="4">
        <v>25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/>
    </row>
    <row r="189" spans="1:23">
      <c r="A189" s="4">
        <v>50</v>
      </c>
      <c r="B189" s="4">
        <v>0</v>
      </c>
      <c r="C189" s="4">
        <v>0</v>
      </c>
      <c r="D189" s="4">
        <v>1</v>
      </c>
      <c r="E189" s="4">
        <v>224</v>
      </c>
      <c r="F189" s="4">
        <f>ROUND(Source!AR162,O189)</f>
        <v>1082652.18</v>
      </c>
      <c r="G189" s="4" t="s">
        <v>578</v>
      </c>
      <c r="H189" s="4" t="s">
        <v>579</v>
      </c>
      <c r="I189" s="4"/>
      <c r="J189" s="4"/>
      <c r="K189" s="4">
        <v>224</v>
      </c>
      <c r="L189" s="4">
        <v>26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/>
    </row>
    <row r="190" spans="1:23">
      <c r="A190" s="4">
        <v>50</v>
      </c>
      <c r="B190" s="4">
        <v>1</v>
      </c>
      <c r="C190" s="4">
        <v>0</v>
      </c>
      <c r="D190" s="4">
        <v>2</v>
      </c>
      <c r="E190" s="4">
        <v>205</v>
      </c>
      <c r="F190" s="4">
        <f>ROUND(F177,O190)</f>
        <v>158434.67000000001</v>
      </c>
      <c r="G190" s="4" t="s">
        <v>14</v>
      </c>
      <c r="H190" s="4" t="s">
        <v>554</v>
      </c>
      <c r="I190" s="4"/>
      <c r="J190" s="4"/>
      <c r="K190" s="4">
        <v>212</v>
      </c>
      <c r="L190" s="4">
        <v>27</v>
      </c>
      <c r="M190" s="4">
        <v>0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/>
    </row>
    <row r="191" spans="1:23">
      <c r="A191" s="4">
        <v>50</v>
      </c>
      <c r="B191" s="4">
        <v>1</v>
      </c>
      <c r="C191" s="4">
        <v>0</v>
      </c>
      <c r="D191" s="4">
        <v>2</v>
      </c>
      <c r="E191" s="4">
        <v>203</v>
      </c>
      <c r="F191" s="4">
        <f>ROUND(F174,O191)</f>
        <v>198709.91</v>
      </c>
      <c r="G191" s="4" t="s">
        <v>22</v>
      </c>
      <c r="H191" s="4" t="s">
        <v>580</v>
      </c>
      <c r="I191" s="4"/>
      <c r="J191" s="4"/>
      <c r="K191" s="4">
        <v>212</v>
      </c>
      <c r="L191" s="4">
        <v>28</v>
      </c>
      <c r="M191" s="4">
        <v>0</v>
      </c>
      <c r="N191" s="4" t="s">
        <v>3</v>
      </c>
      <c r="O191" s="4">
        <v>2</v>
      </c>
      <c r="P191" s="4"/>
      <c r="Q191" s="4"/>
      <c r="R191" s="4"/>
      <c r="S191" s="4"/>
      <c r="T191" s="4"/>
      <c r="U191" s="4"/>
      <c r="V191" s="4"/>
      <c r="W191" s="4"/>
    </row>
    <row r="192" spans="1:23">
      <c r="A192" s="4">
        <v>50</v>
      </c>
      <c r="B192" s="4">
        <v>1</v>
      </c>
      <c r="C192" s="4">
        <v>0</v>
      </c>
      <c r="D192" s="4">
        <v>2</v>
      </c>
      <c r="E192" s="4">
        <v>202</v>
      </c>
      <c r="F192" s="4">
        <f>ROUND(F165,O192)</f>
        <v>391061.86</v>
      </c>
      <c r="G192" s="4" t="s">
        <v>26</v>
      </c>
      <c r="H192" s="4" t="s">
        <v>581</v>
      </c>
      <c r="I192" s="4"/>
      <c r="J192" s="4"/>
      <c r="K192" s="4">
        <v>212</v>
      </c>
      <c r="L192" s="4">
        <v>29</v>
      </c>
      <c r="M192" s="4">
        <v>0</v>
      </c>
      <c r="N192" s="4" t="s">
        <v>3</v>
      </c>
      <c r="O192" s="4">
        <v>2</v>
      </c>
      <c r="P192" s="4"/>
      <c r="Q192" s="4"/>
      <c r="R192" s="4"/>
      <c r="S192" s="4"/>
      <c r="T192" s="4"/>
      <c r="U192" s="4"/>
      <c r="V192" s="4"/>
      <c r="W192" s="4"/>
    </row>
    <row r="193" spans="1:206">
      <c r="A193" s="4">
        <v>50</v>
      </c>
      <c r="B193" s="4">
        <v>1</v>
      </c>
      <c r="C193" s="4">
        <v>0</v>
      </c>
      <c r="D193" s="4">
        <v>2</v>
      </c>
      <c r="E193" s="4">
        <v>210</v>
      </c>
      <c r="F193" s="4">
        <f>ROUND(F187,O193)</f>
        <v>210665.58</v>
      </c>
      <c r="G193" s="4" t="s">
        <v>32</v>
      </c>
      <c r="H193" s="4" t="s">
        <v>574</v>
      </c>
      <c r="I193" s="4"/>
      <c r="J193" s="4"/>
      <c r="K193" s="4">
        <v>212</v>
      </c>
      <c r="L193" s="4">
        <v>30</v>
      </c>
      <c r="M193" s="4">
        <v>0</v>
      </c>
      <c r="N193" s="4" t="s">
        <v>3</v>
      </c>
      <c r="O193" s="4">
        <v>2</v>
      </c>
      <c r="P193" s="4"/>
      <c r="Q193" s="4"/>
      <c r="R193" s="4"/>
      <c r="S193" s="4"/>
      <c r="T193" s="4"/>
      <c r="U193" s="4"/>
      <c r="V193" s="4"/>
      <c r="W193" s="4"/>
    </row>
    <row r="194" spans="1:206">
      <c r="A194" s="4">
        <v>50</v>
      </c>
      <c r="B194" s="4">
        <v>1</v>
      </c>
      <c r="C194" s="4">
        <v>0</v>
      </c>
      <c r="D194" s="4">
        <v>2</v>
      </c>
      <c r="E194" s="4">
        <v>211</v>
      </c>
      <c r="F194" s="4">
        <f>ROUND(F188,O194)</f>
        <v>123780.16</v>
      </c>
      <c r="G194" s="4" t="s">
        <v>34</v>
      </c>
      <c r="H194" s="4" t="s">
        <v>582</v>
      </c>
      <c r="I194" s="4"/>
      <c r="J194" s="4"/>
      <c r="K194" s="4">
        <v>212</v>
      </c>
      <c r="L194" s="4">
        <v>31</v>
      </c>
      <c r="M194" s="4">
        <v>0</v>
      </c>
      <c r="N194" s="4" t="s">
        <v>3</v>
      </c>
      <c r="O194" s="4">
        <v>2</v>
      </c>
      <c r="P194" s="4"/>
      <c r="Q194" s="4"/>
      <c r="R194" s="4"/>
      <c r="S194" s="4"/>
      <c r="T194" s="4"/>
      <c r="U194" s="4"/>
      <c r="V194" s="4"/>
      <c r="W194" s="4"/>
    </row>
    <row r="195" spans="1:206">
      <c r="A195" s="4">
        <v>50</v>
      </c>
      <c r="B195" s="4">
        <v>1</v>
      </c>
      <c r="C195" s="4">
        <v>0</v>
      </c>
      <c r="D195" s="4">
        <v>2</v>
      </c>
      <c r="E195" s="4">
        <v>213</v>
      </c>
      <c r="F195" s="4">
        <f>ROUND(F190+F191+F192+F193+F194,O195)</f>
        <v>1082652.18</v>
      </c>
      <c r="G195" s="4" t="s">
        <v>41</v>
      </c>
      <c r="H195" s="4" t="s">
        <v>583</v>
      </c>
      <c r="I195" s="4"/>
      <c r="J195" s="4"/>
      <c r="K195" s="4">
        <v>212</v>
      </c>
      <c r="L195" s="4">
        <v>32</v>
      </c>
      <c r="M195" s="4">
        <v>0</v>
      </c>
      <c r="N195" s="4" t="s">
        <v>3</v>
      </c>
      <c r="O195" s="4">
        <v>2</v>
      </c>
      <c r="P195" s="4"/>
      <c r="Q195" s="4"/>
      <c r="R195" s="4"/>
      <c r="S195" s="4"/>
      <c r="T195" s="4"/>
      <c r="U195" s="4"/>
      <c r="V195" s="4"/>
      <c r="W195" s="4"/>
    </row>
    <row r="196" spans="1:206">
      <c r="A196" s="4">
        <v>50</v>
      </c>
      <c r="B196" s="4">
        <v>1</v>
      </c>
      <c r="C196" s="4">
        <v>0</v>
      </c>
      <c r="D196" s="4">
        <v>2</v>
      </c>
      <c r="E196" s="4">
        <v>0</v>
      </c>
      <c r="F196" s="4">
        <f>ROUND(F195*0.18,O196)</f>
        <v>194877.39</v>
      </c>
      <c r="G196" s="4" t="s">
        <v>45</v>
      </c>
      <c r="H196" s="4" t="s">
        <v>584</v>
      </c>
      <c r="I196" s="4"/>
      <c r="J196" s="4"/>
      <c r="K196" s="4">
        <v>212</v>
      </c>
      <c r="L196" s="4">
        <v>33</v>
      </c>
      <c r="M196" s="4">
        <v>0</v>
      </c>
      <c r="N196" s="4" t="s">
        <v>3</v>
      </c>
      <c r="O196" s="4">
        <v>2</v>
      </c>
      <c r="P196" s="4"/>
      <c r="Q196" s="4"/>
      <c r="R196" s="4"/>
      <c r="S196" s="4"/>
      <c r="T196" s="4"/>
      <c r="U196" s="4"/>
      <c r="V196" s="4"/>
      <c r="W196" s="4"/>
    </row>
    <row r="197" spans="1:206">
      <c r="A197" s="4">
        <v>50</v>
      </c>
      <c r="B197" s="4">
        <v>1</v>
      </c>
      <c r="C197" s="4">
        <v>0</v>
      </c>
      <c r="D197" s="4">
        <v>2</v>
      </c>
      <c r="E197" s="4">
        <v>0</v>
      </c>
      <c r="F197" s="4">
        <f>ROUND(F195+F196,O197)</f>
        <v>1277529.57</v>
      </c>
      <c r="G197" s="4" t="s">
        <v>53</v>
      </c>
      <c r="H197" s="4" t="s">
        <v>585</v>
      </c>
      <c r="I197" s="4"/>
      <c r="J197" s="4"/>
      <c r="K197" s="4">
        <v>212</v>
      </c>
      <c r="L197" s="4">
        <v>34</v>
      </c>
      <c r="M197" s="4">
        <v>0</v>
      </c>
      <c r="N197" s="4" t="s">
        <v>3</v>
      </c>
      <c r="O197" s="4">
        <v>2</v>
      </c>
      <c r="P197" s="4"/>
      <c r="Q197" s="4"/>
      <c r="R197" s="4"/>
      <c r="S197" s="4"/>
      <c r="T197" s="4"/>
      <c r="U197" s="4"/>
      <c r="V197" s="4"/>
      <c r="W197" s="4"/>
    </row>
    <row r="199" spans="1:206">
      <c r="A199" s="2">
        <v>51</v>
      </c>
      <c r="B199" s="2">
        <f>B12</f>
        <v>265</v>
      </c>
      <c r="C199" s="2">
        <f>A12</f>
        <v>1</v>
      </c>
      <c r="D199" s="2">
        <f>ROW(A12)</f>
        <v>12</v>
      </c>
      <c r="E199" s="2"/>
      <c r="F199" s="2" t="str">
        <f>IF(F12&lt;&gt;"",F12,"")</f>
        <v>02-01</v>
      </c>
      <c r="G199" s="2" t="str">
        <f>IF(G12&lt;&gt;"",G12,"")</f>
        <v>Газоснабжение группы индивидуальных жилых домов (8 ед.) по ул. Придорожная в д. Три Избы Цивильского района ЧР</v>
      </c>
      <c r="H199" s="2">
        <v>0</v>
      </c>
      <c r="I199" s="2"/>
      <c r="J199" s="2"/>
      <c r="K199" s="2"/>
      <c r="L199" s="2"/>
      <c r="M199" s="2"/>
      <c r="N199" s="2"/>
      <c r="O199" s="2">
        <f t="shared" ref="O199:T199" si="266">ROUND(O162,2)</f>
        <v>748206.44</v>
      </c>
      <c r="P199" s="2">
        <f t="shared" si="266"/>
        <v>391061.86</v>
      </c>
      <c r="Q199" s="2">
        <f t="shared" si="266"/>
        <v>198709.91</v>
      </c>
      <c r="R199" s="2">
        <f t="shared" si="266"/>
        <v>49449.65</v>
      </c>
      <c r="S199" s="2">
        <f t="shared" si="266"/>
        <v>158434.67000000001</v>
      </c>
      <c r="T199" s="2">
        <f t="shared" si="266"/>
        <v>0</v>
      </c>
      <c r="U199" s="2">
        <f>U162</f>
        <v>1121.8770729000007</v>
      </c>
      <c r="V199" s="2">
        <f>V162</f>
        <v>269.15461600000003</v>
      </c>
      <c r="W199" s="2">
        <f>ROUND(W162,2)</f>
        <v>0</v>
      </c>
      <c r="X199" s="2">
        <f>ROUND(X162,2)</f>
        <v>210665.58</v>
      </c>
      <c r="Y199" s="2">
        <f>ROUND(Y162,2)</f>
        <v>123780.16</v>
      </c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>
        <f t="shared" ref="AO199:BC199" si="267">ROUND(AO162,2)</f>
        <v>0</v>
      </c>
      <c r="AP199" s="2">
        <f t="shared" si="267"/>
        <v>0</v>
      </c>
      <c r="AQ199" s="2">
        <f t="shared" si="267"/>
        <v>0</v>
      </c>
      <c r="AR199" s="2">
        <f t="shared" si="267"/>
        <v>1082652.18</v>
      </c>
      <c r="AS199" s="2">
        <f t="shared" si="267"/>
        <v>1010883.49</v>
      </c>
      <c r="AT199" s="2">
        <f t="shared" si="267"/>
        <v>71768.69</v>
      </c>
      <c r="AU199" s="2">
        <f t="shared" si="267"/>
        <v>0</v>
      </c>
      <c r="AV199" s="2">
        <f t="shared" si="267"/>
        <v>391061.86</v>
      </c>
      <c r="AW199" s="2">
        <f t="shared" si="267"/>
        <v>391061.86</v>
      </c>
      <c r="AX199" s="2">
        <f t="shared" si="267"/>
        <v>0</v>
      </c>
      <c r="AY199" s="2">
        <f t="shared" si="267"/>
        <v>391061.86</v>
      </c>
      <c r="AZ199" s="2">
        <f t="shared" si="267"/>
        <v>0</v>
      </c>
      <c r="BA199" s="2">
        <f t="shared" si="267"/>
        <v>0</v>
      </c>
      <c r="BB199" s="2">
        <f t="shared" si="267"/>
        <v>0</v>
      </c>
      <c r="BC199" s="2">
        <f t="shared" si="267"/>
        <v>0</v>
      </c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>
        <v>0</v>
      </c>
    </row>
    <row r="201" spans="1:206">
      <c r="A201" s="4">
        <v>50</v>
      </c>
      <c r="B201" s="4">
        <v>0</v>
      </c>
      <c r="C201" s="4">
        <v>0</v>
      </c>
      <c r="D201" s="4">
        <v>1</v>
      </c>
      <c r="E201" s="4">
        <v>201</v>
      </c>
      <c r="F201" s="4">
        <f>ROUND(Source!O199,O201)</f>
        <v>748206.44</v>
      </c>
      <c r="G201" s="4" t="s">
        <v>529</v>
      </c>
      <c r="H201" s="4" t="s">
        <v>530</v>
      </c>
      <c r="I201" s="4"/>
      <c r="J201" s="4"/>
      <c r="K201" s="4">
        <v>201</v>
      </c>
      <c r="L201" s="4">
        <v>1</v>
      </c>
      <c r="M201" s="4">
        <v>3</v>
      </c>
      <c r="N201" s="4" t="s">
        <v>3</v>
      </c>
      <c r="O201" s="4">
        <v>2</v>
      </c>
      <c r="P201" s="4"/>
      <c r="Q201" s="4"/>
      <c r="R201" s="4"/>
      <c r="S201" s="4"/>
      <c r="T201" s="4"/>
      <c r="U201" s="4"/>
      <c r="V201" s="4"/>
      <c r="W201" s="4"/>
    </row>
    <row r="202" spans="1:206">
      <c r="A202" s="4">
        <v>50</v>
      </c>
      <c r="B202" s="4">
        <v>0</v>
      </c>
      <c r="C202" s="4">
        <v>0</v>
      </c>
      <c r="D202" s="4">
        <v>1</v>
      </c>
      <c r="E202" s="4">
        <v>0</v>
      </c>
      <c r="F202" s="4">
        <f>ROUND(Source!P199,O202)</f>
        <v>391061.86</v>
      </c>
      <c r="G202" s="4" t="s">
        <v>531</v>
      </c>
      <c r="H202" s="4" t="s">
        <v>532</v>
      </c>
      <c r="I202" s="4"/>
      <c r="J202" s="4"/>
      <c r="K202" s="4">
        <v>202</v>
      </c>
      <c r="L202" s="4">
        <v>2</v>
      </c>
      <c r="M202" s="4">
        <v>3</v>
      </c>
      <c r="N202" s="4" t="s">
        <v>3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</row>
    <row r="203" spans="1:206">
      <c r="A203" s="4">
        <v>50</v>
      </c>
      <c r="B203" s="4">
        <v>0</v>
      </c>
      <c r="C203" s="4">
        <v>0</v>
      </c>
      <c r="D203" s="4">
        <v>1</v>
      </c>
      <c r="E203" s="4">
        <v>222</v>
      </c>
      <c r="F203" s="4">
        <f>ROUND(Source!AO199,O203)</f>
        <v>0</v>
      </c>
      <c r="G203" s="4" t="s">
        <v>533</v>
      </c>
      <c r="H203" s="4" t="s">
        <v>534</v>
      </c>
      <c r="I203" s="4"/>
      <c r="J203" s="4"/>
      <c r="K203" s="4">
        <v>222</v>
      </c>
      <c r="L203" s="4">
        <v>3</v>
      </c>
      <c r="M203" s="4">
        <v>3</v>
      </c>
      <c r="N203" s="4" t="s">
        <v>3</v>
      </c>
      <c r="O203" s="4">
        <v>2</v>
      </c>
      <c r="P203" s="4"/>
      <c r="Q203" s="4"/>
      <c r="R203" s="4"/>
      <c r="S203" s="4"/>
      <c r="T203" s="4"/>
      <c r="U203" s="4"/>
      <c r="V203" s="4"/>
      <c r="W203" s="4"/>
    </row>
    <row r="204" spans="1:206">
      <c r="A204" s="4">
        <v>50</v>
      </c>
      <c r="B204" s="4">
        <v>0</v>
      </c>
      <c r="C204" s="4">
        <v>0</v>
      </c>
      <c r="D204" s="4">
        <v>1</v>
      </c>
      <c r="E204" s="4">
        <v>225</v>
      </c>
      <c r="F204" s="4">
        <f>ROUND(Source!AV199,O204)</f>
        <v>391061.86</v>
      </c>
      <c r="G204" s="4" t="s">
        <v>535</v>
      </c>
      <c r="H204" s="4" t="s">
        <v>536</v>
      </c>
      <c r="I204" s="4"/>
      <c r="J204" s="4"/>
      <c r="K204" s="4">
        <v>225</v>
      </c>
      <c r="L204" s="4">
        <v>4</v>
      </c>
      <c r="M204" s="4">
        <v>3</v>
      </c>
      <c r="N204" s="4" t="s">
        <v>3</v>
      </c>
      <c r="O204" s="4">
        <v>2</v>
      </c>
      <c r="P204" s="4"/>
      <c r="Q204" s="4"/>
      <c r="R204" s="4"/>
      <c r="S204" s="4"/>
      <c r="T204" s="4"/>
      <c r="U204" s="4"/>
      <c r="V204" s="4"/>
      <c r="W204" s="4"/>
    </row>
    <row r="205" spans="1:206">
      <c r="A205" s="4">
        <v>50</v>
      </c>
      <c r="B205" s="4">
        <v>0</v>
      </c>
      <c r="C205" s="4">
        <v>0</v>
      </c>
      <c r="D205" s="4">
        <v>1</v>
      </c>
      <c r="E205" s="4">
        <v>226</v>
      </c>
      <c r="F205" s="4">
        <f>ROUND(Source!AW199,O205)</f>
        <v>391061.86</v>
      </c>
      <c r="G205" s="4" t="s">
        <v>537</v>
      </c>
      <c r="H205" s="4" t="s">
        <v>538</v>
      </c>
      <c r="I205" s="4"/>
      <c r="J205" s="4"/>
      <c r="K205" s="4">
        <v>226</v>
      </c>
      <c r="L205" s="4">
        <v>5</v>
      </c>
      <c r="M205" s="4">
        <v>3</v>
      </c>
      <c r="N205" s="4" t="s">
        <v>3</v>
      </c>
      <c r="O205" s="4">
        <v>2</v>
      </c>
      <c r="P205" s="4"/>
      <c r="Q205" s="4"/>
      <c r="R205" s="4"/>
      <c r="S205" s="4"/>
      <c r="T205" s="4"/>
      <c r="U205" s="4"/>
      <c r="V205" s="4"/>
      <c r="W205" s="4"/>
    </row>
    <row r="206" spans="1:206">
      <c r="A206" s="4">
        <v>50</v>
      </c>
      <c r="B206" s="4">
        <v>0</v>
      </c>
      <c r="C206" s="4">
        <v>0</v>
      </c>
      <c r="D206" s="4">
        <v>1</v>
      </c>
      <c r="E206" s="4">
        <v>227</v>
      </c>
      <c r="F206" s="4">
        <f>ROUND(Source!AX199,O206)</f>
        <v>0</v>
      </c>
      <c r="G206" s="4" t="s">
        <v>539</v>
      </c>
      <c r="H206" s="4" t="s">
        <v>540</v>
      </c>
      <c r="I206" s="4"/>
      <c r="J206" s="4"/>
      <c r="K206" s="4">
        <v>227</v>
      </c>
      <c r="L206" s="4">
        <v>6</v>
      </c>
      <c r="M206" s="4">
        <v>3</v>
      </c>
      <c r="N206" s="4" t="s">
        <v>3</v>
      </c>
      <c r="O206" s="4">
        <v>2</v>
      </c>
      <c r="P206" s="4"/>
      <c r="Q206" s="4"/>
      <c r="R206" s="4"/>
      <c r="S206" s="4"/>
      <c r="T206" s="4"/>
      <c r="U206" s="4"/>
      <c r="V206" s="4"/>
      <c r="W206" s="4"/>
    </row>
    <row r="207" spans="1:206">
      <c r="A207" s="4">
        <v>50</v>
      </c>
      <c r="B207" s="4">
        <v>0</v>
      </c>
      <c r="C207" s="4">
        <v>0</v>
      </c>
      <c r="D207" s="4">
        <v>1</v>
      </c>
      <c r="E207" s="4">
        <v>228</v>
      </c>
      <c r="F207" s="4">
        <f>ROUND(Source!AY199,O207)</f>
        <v>391061.86</v>
      </c>
      <c r="G207" s="4" t="s">
        <v>541</v>
      </c>
      <c r="H207" s="4" t="s">
        <v>542</v>
      </c>
      <c r="I207" s="4"/>
      <c r="J207" s="4"/>
      <c r="K207" s="4">
        <v>228</v>
      </c>
      <c r="L207" s="4">
        <v>7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/>
    </row>
    <row r="208" spans="1:206">
      <c r="A208" s="4">
        <v>50</v>
      </c>
      <c r="B208" s="4">
        <v>0</v>
      </c>
      <c r="C208" s="4">
        <v>0</v>
      </c>
      <c r="D208" s="4">
        <v>1</v>
      </c>
      <c r="E208" s="4">
        <v>216</v>
      </c>
      <c r="F208" s="4">
        <f>ROUND(Source!AP199,O208)</f>
        <v>0</v>
      </c>
      <c r="G208" s="4" t="s">
        <v>543</v>
      </c>
      <c r="H208" s="4" t="s">
        <v>544</v>
      </c>
      <c r="I208" s="4"/>
      <c r="J208" s="4"/>
      <c r="K208" s="4">
        <v>216</v>
      </c>
      <c r="L208" s="4">
        <v>8</v>
      </c>
      <c r="M208" s="4">
        <v>3</v>
      </c>
      <c r="N208" s="4" t="s">
        <v>3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</row>
    <row r="209" spans="1:23">
      <c r="A209" s="4">
        <v>50</v>
      </c>
      <c r="B209" s="4">
        <v>0</v>
      </c>
      <c r="C209" s="4">
        <v>0</v>
      </c>
      <c r="D209" s="4">
        <v>1</v>
      </c>
      <c r="E209" s="4">
        <v>223</v>
      </c>
      <c r="F209" s="4">
        <f>ROUND(Source!AQ199,O209)</f>
        <v>0</v>
      </c>
      <c r="G209" s="4" t="s">
        <v>545</v>
      </c>
      <c r="H209" s="4" t="s">
        <v>546</v>
      </c>
      <c r="I209" s="4"/>
      <c r="J209" s="4"/>
      <c r="K209" s="4">
        <v>223</v>
      </c>
      <c r="L209" s="4">
        <v>9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/>
    </row>
    <row r="210" spans="1:23">
      <c r="A210" s="4">
        <v>50</v>
      </c>
      <c r="B210" s="4">
        <v>0</v>
      </c>
      <c r="C210" s="4">
        <v>0</v>
      </c>
      <c r="D210" s="4">
        <v>1</v>
      </c>
      <c r="E210" s="4">
        <v>229</v>
      </c>
      <c r="F210" s="4">
        <f>ROUND(Source!AZ199,O210)</f>
        <v>0</v>
      </c>
      <c r="G210" s="4" t="s">
        <v>547</v>
      </c>
      <c r="H210" s="4" t="s">
        <v>548</v>
      </c>
      <c r="I210" s="4"/>
      <c r="J210" s="4"/>
      <c r="K210" s="4">
        <v>229</v>
      </c>
      <c r="L210" s="4">
        <v>10</v>
      </c>
      <c r="M210" s="4">
        <v>3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/>
    </row>
    <row r="211" spans="1:23">
      <c r="A211" s="4">
        <v>50</v>
      </c>
      <c r="B211" s="4">
        <v>0</v>
      </c>
      <c r="C211" s="4">
        <v>0</v>
      </c>
      <c r="D211" s="4">
        <v>1</v>
      </c>
      <c r="E211" s="4">
        <v>0</v>
      </c>
      <c r="F211" s="4">
        <f>ROUND(Source!Q199,O211)</f>
        <v>198709.91</v>
      </c>
      <c r="G211" s="4" t="s">
        <v>528</v>
      </c>
      <c r="H211" s="4" t="s">
        <v>549</v>
      </c>
      <c r="I211" s="4"/>
      <c r="J211" s="4"/>
      <c r="K211" s="4">
        <v>203</v>
      </c>
      <c r="L211" s="4">
        <v>11</v>
      </c>
      <c r="M211" s="4">
        <v>3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/>
    </row>
    <row r="212" spans="1:23">
      <c r="A212" s="4">
        <v>50</v>
      </c>
      <c r="B212" s="4">
        <v>0</v>
      </c>
      <c r="C212" s="4">
        <v>0</v>
      </c>
      <c r="D212" s="4">
        <v>1</v>
      </c>
      <c r="E212" s="4">
        <v>231</v>
      </c>
      <c r="F212" s="4">
        <f>ROUND(Source!BB199,O212)</f>
        <v>0</v>
      </c>
      <c r="G212" s="4" t="s">
        <v>550</v>
      </c>
      <c r="H212" s="4" t="s">
        <v>551</v>
      </c>
      <c r="I212" s="4"/>
      <c r="J212" s="4"/>
      <c r="K212" s="4">
        <v>231</v>
      </c>
      <c r="L212" s="4">
        <v>12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/>
    </row>
    <row r="213" spans="1:23">
      <c r="A213" s="4">
        <v>50</v>
      </c>
      <c r="B213" s="4">
        <v>0</v>
      </c>
      <c r="C213" s="4">
        <v>0</v>
      </c>
      <c r="D213" s="4">
        <v>1</v>
      </c>
      <c r="E213" s="4">
        <v>204</v>
      </c>
      <c r="F213" s="4">
        <f>ROUND(Source!R199,O213)</f>
        <v>49449.65</v>
      </c>
      <c r="G213" s="4" t="s">
        <v>552</v>
      </c>
      <c r="H213" s="4" t="s">
        <v>553</v>
      </c>
      <c r="I213" s="4"/>
      <c r="J213" s="4"/>
      <c r="K213" s="4">
        <v>204</v>
      </c>
      <c r="L213" s="4">
        <v>13</v>
      </c>
      <c r="M213" s="4">
        <v>3</v>
      </c>
      <c r="N213" s="4" t="s">
        <v>3</v>
      </c>
      <c r="O213" s="4">
        <v>2</v>
      </c>
      <c r="P213" s="4"/>
      <c r="Q213" s="4"/>
      <c r="R213" s="4"/>
      <c r="S213" s="4"/>
      <c r="T213" s="4"/>
      <c r="U213" s="4"/>
      <c r="V213" s="4"/>
      <c r="W213" s="4"/>
    </row>
    <row r="214" spans="1:23">
      <c r="A214" s="4">
        <v>50</v>
      </c>
      <c r="B214" s="4">
        <v>0</v>
      </c>
      <c r="C214" s="4">
        <v>0</v>
      </c>
      <c r="D214" s="4">
        <v>1</v>
      </c>
      <c r="E214" s="4">
        <v>0</v>
      </c>
      <c r="F214" s="4">
        <f>ROUND(Source!S199,O214)</f>
        <v>158434.67000000001</v>
      </c>
      <c r="G214" s="4" t="s">
        <v>554</v>
      </c>
      <c r="H214" s="4" t="s">
        <v>555</v>
      </c>
      <c r="I214" s="4"/>
      <c r="J214" s="4"/>
      <c r="K214" s="4">
        <v>205</v>
      </c>
      <c r="L214" s="4">
        <v>14</v>
      </c>
      <c r="M214" s="4">
        <v>3</v>
      </c>
      <c r="N214" s="4" t="s">
        <v>3</v>
      </c>
      <c r="O214" s="4">
        <v>2</v>
      </c>
      <c r="P214" s="4"/>
      <c r="Q214" s="4"/>
      <c r="R214" s="4"/>
      <c r="S214" s="4"/>
      <c r="T214" s="4"/>
      <c r="U214" s="4"/>
      <c r="V214" s="4"/>
      <c r="W214" s="4"/>
    </row>
    <row r="215" spans="1:23">
      <c r="A215" s="4">
        <v>50</v>
      </c>
      <c r="B215" s="4">
        <v>0</v>
      </c>
      <c r="C215" s="4">
        <v>0</v>
      </c>
      <c r="D215" s="4">
        <v>1</v>
      </c>
      <c r="E215" s="4">
        <v>232</v>
      </c>
      <c r="F215" s="4">
        <f>ROUND(Source!BC199,O215)</f>
        <v>0</v>
      </c>
      <c r="G215" s="4" t="s">
        <v>556</v>
      </c>
      <c r="H215" s="4" t="s">
        <v>557</v>
      </c>
      <c r="I215" s="4"/>
      <c r="J215" s="4"/>
      <c r="K215" s="4">
        <v>232</v>
      </c>
      <c r="L215" s="4">
        <v>15</v>
      </c>
      <c r="M215" s="4">
        <v>3</v>
      </c>
      <c r="N215" s="4" t="s">
        <v>3</v>
      </c>
      <c r="O215" s="4">
        <v>2</v>
      </c>
      <c r="P215" s="4"/>
      <c r="Q215" s="4"/>
      <c r="R215" s="4"/>
      <c r="S215" s="4"/>
      <c r="T215" s="4"/>
      <c r="U215" s="4"/>
      <c r="V215" s="4"/>
      <c r="W215" s="4"/>
    </row>
    <row r="216" spans="1:23">
      <c r="A216" s="4">
        <v>50</v>
      </c>
      <c r="B216" s="4">
        <v>0</v>
      </c>
      <c r="C216" s="4">
        <v>0</v>
      </c>
      <c r="D216" s="4">
        <v>1</v>
      </c>
      <c r="E216" s="4">
        <v>214</v>
      </c>
      <c r="F216" s="4">
        <f>ROUND(Source!AS199,O216)</f>
        <v>1010883.49</v>
      </c>
      <c r="G216" s="4" t="s">
        <v>558</v>
      </c>
      <c r="H216" s="4" t="s">
        <v>559</v>
      </c>
      <c r="I216" s="4"/>
      <c r="J216" s="4"/>
      <c r="K216" s="4">
        <v>214</v>
      </c>
      <c r="L216" s="4">
        <v>16</v>
      </c>
      <c r="M216" s="4">
        <v>3</v>
      </c>
      <c r="N216" s="4" t="s">
        <v>3</v>
      </c>
      <c r="O216" s="4">
        <v>2</v>
      </c>
      <c r="P216" s="4"/>
      <c r="Q216" s="4"/>
      <c r="R216" s="4"/>
      <c r="S216" s="4"/>
      <c r="T216" s="4"/>
      <c r="U216" s="4"/>
      <c r="V216" s="4"/>
      <c r="W216" s="4"/>
    </row>
    <row r="217" spans="1:23">
      <c r="A217" s="4">
        <v>50</v>
      </c>
      <c r="B217" s="4">
        <v>0</v>
      </c>
      <c r="C217" s="4">
        <v>0</v>
      </c>
      <c r="D217" s="4">
        <v>1</v>
      </c>
      <c r="E217" s="4">
        <v>215</v>
      </c>
      <c r="F217" s="4">
        <f>ROUND(Source!AT199,O217)</f>
        <v>71768.69</v>
      </c>
      <c r="G217" s="4" t="s">
        <v>560</v>
      </c>
      <c r="H217" s="4" t="s">
        <v>561</v>
      </c>
      <c r="I217" s="4"/>
      <c r="J217" s="4"/>
      <c r="K217" s="4">
        <v>215</v>
      </c>
      <c r="L217" s="4">
        <v>17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/>
    </row>
    <row r="218" spans="1:23">
      <c r="A218" s="4">
        <v>50</v>
      </c>
      <c r="B218" s="4">
        <v>0</v>
      </c>
      <c r="C218" s="4">
        <v>0</v>
      </c>
      <c r="D218" s="4">
        <v>1</v>
      </c>
      <c r="E218" s="4">
        <v>217</v>
      </c>
      <c r="F218" s="4">
        <f>ROUND(Source!AU199,O218)</f>
        <v>0</v>
      </c>
      <c r="G218" s="4" t="s">
        <v>562</v>
      </c>
      <c r="H218" s="4" t="s">
        <v>563</v>
      </c>
      <c r="I218" s="4"/>
      <c r="J218" s="4"/>
      <c r="K218" s="4">
        <v>217</v>
      </c>
      <c r="L218" s="4">
        <v>18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/>
    </row>
    <row r="219" spans="1:23">
      <c r="A219" s="4">
        <v>50</v>
      </c>
      <c r="B219" s="4">
        <v>0</v>
      </c>
      <c r="C219" s="4">
        <v>0</v>
      </c>
      <c r="D219" s="4">
        <v>1</v>
      </c>
      <c r="E219" s="4">
        <v>230</v>
      </c>
      <c r="F219" s="4">
        <f>ROUND(Source!BA199,O219)</f>
        <v>0</v>
      </c>
      <c r="G219" s="4" t="s">
        <v>564</v>
      </c>
      <c r="H219" s="4" t="s">
        <v>565</v>
      </c>
      <c r="I219" s="4"/>
      <c r="J219" s="4"/>
      <c r="K219" s="4">
        <v>230</v>
      </c>
      <c r="L219" s="4">
        <v>19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/>
    </row>
    <row r="220" spans="1:23">
      <c r="A220" s="4">
        <v>50</v>
      </c>
      <c r="B220" s="4">
        <v>0</v>
      </c>
      <c r="C220" s="4">
        <v>0</v>
      </c>
      <c r="D220" s="4">
        <v>1</v>
      </c>
      <c r="E220" s="4">
        <v>206</v>
      </c>
      <c r="F220" s="4">
        <f>ROUND(Source!T199,O220)</f>
        <v>0</v>
      </c>
      <c r="G220" s="4" t="s">
        <v>566</v>
      </c>
      <c r="H220" s="4" t="s">
        <v>567</v>
      </c>
      <c r="I220" s="4"/>
      <c r="J220" s="4"/>
      <c r="K220" s="4">
        <v>206</v>
      </c>
      <c r="L220" s="4">
        <v>20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/>
    </row>
    <row r="221" spans="1:23">
      <c r="A221" s="4">
        <v>50</v>
      </c>
      <c r="B221" s="4">
        <v>0</v>
      </c>
      <c r="C221" s="4">
        <v>0</v>
      </c>
      <c r="D221" s="4">
        <v>1</v>
      </c>
      <c r="E221" s="4">
        <v>207</v>
      </c>
      <c r="F221" s="4">
        <f>Source!U199</f>
        <v>1121.8770729000007</v>
      </c>
      <c r="G221" s="4" t="s">
        <v>568</v>
      </c>
      <c r="H221" s="4" t="s">
        <v>569</v>
      </c>
      <c r="I221" s="4"/>
      <c r="J221" s="4"/>
      <c r="K221" s="4">
        <v>207</v>
      </c>
      <c r="L221" s="4">
        <v>21</v>
      </c>
      <c r="M221" s="4">
        <v>3</v>
      </c>
      <c r="N221" s="4" t="s">
        <v>3</v>
      </c>
      <c r="O221" s="4">
        <v>-1</v>
      </c>
      <c r="P221" s="4"/>
      <c r="Q221" s="4"/>
      <c r="R221" s="4"/>
      <c r="S221" s="4"/>
      <c r="T221" s="4"/>
      <c r="U221" s="4"/>
      <c r="V221" s="4"/>
      <c r="W221" s="4"/>
    </row>
    <row r="222" spans="1:23">
      <c r="A222" s="4">
        <v>50</v>
      </c>
      <c r="B222" s="4">
        <v>0</v>
      </c>
      <c r="C222" s="4">
        <v>0</v>
      </c>
      <c r="D222" s="4">
        <v>1</v>
      </c>
      <c r="E222" s="4">
        <v>208</v>
      </c>
      <c r="F222" s="4">
        <f>Source!V199</f>
        <v>269.15461600000003</v>
      </c>
      <c r="G222" s="4" t="s">
        <v>570</v>
      </c>
      <c r="H222" s="4" t="s">
        <v>571</v>
      </c>
      <c r="I222" s="4"/>
      <c r="J222" s="4"/>
      <c r="K222" s="4">
        <v>208</v>
      </c>
      <c r="L222" s="4">
        <v>22</v>
      </c>
      <c r="M222" s="4">
        <v>3</v>
      </c>
      <c r="N222" s="4" t="s">
        <v>3</v>
      </c>
      <c r="O222" s="4">
        <v>-1</v>
      </c>
      <c r="P222" s="4"/>
      <c r="Q222" s="4"/>
      <c r="R222" s="4"/>
      <c r="S222" s="4"/>
      <c r="T222" s="4"/>
      <c r="U222" s="4"/>
      <c r="V222" s="4"/>
      <c r="W222" s="4"/>
    </row>
    <row r="223" spans="1:23">
      <c r="A223" s="4">
        <v>50</v>
      </c>
      <c r="B223" s="4">
        <v>0</v>
      </c>
      <c r="C223" s="4">
        <v>0</v>
      </c>
      <c r="D223" s="4">
        <v>1</v>
      </c>
      <c r="E223" s="4">
        <v>209</v>
      </c>
      <c r="F223" s="4">
        <f>ROUND(Source!W199,O223)</f>
        <v>0</v>
      </c>
      <c r="G223" s="4" t="s">
        <v>572</v>
      </c>
      <c r="H223" s="4" t="s">
        <v>573</v>
      </c>
      <c r="I223" s="4"/>
      <c r="J223" s="4"/>
      <c r="K223" s="4">
        <v>209</v>
      </c>
      <c r="L223" s="4">
        <v>23</v>
      </c>
      <c r="M223" s="4">
        <v>3</v>
      </c>
      <c r="N223" s="4" t="s">
        <v>3</v>
      </c>
      <c r="O223" s="4">
        <v>2</v>
      </c>
      <c r="P223" s="4"/>
      <c r="Q223" s="4"/>
      <c r="R223" s="4"/>
      <c r="S223" s="4"/>
      <c r="T223" s="4"/>
      <c r="U223" s="4"/>
      <c r="V223" s="4"/>
      <c r="W223" s="4"/>
    </row>
    <row r="224" spans="1:23">
      <c r="A224" s="4">
        <v>50</v>
      </c>
      <c r="B224" s="4">
        <v>0</v>
      </c>
      <c r="C224" s="4">
        <v>0</v>
      </c>
      <c r="D224" s="4">
        <v>1</v>
      </c>
      <c r="E224" s="4">
        <v>0</v>
      </c>
      <c r="F224" s="4">
        <f>ROUND(Source!X199,O224)</f>
        <v>210665.58</v>
      </c>
      <c r="G224" s="4" t="s">
        <v>574</v>
      </c>
      <c r="H224" s="4" t="s">
        <v>575</v>
      </c>
      <c r="I224" s="4"/>
      <c r="J224" s="4"/>
      <c r="K224" s="4">
        <v>210</v>
      </c>
      <c r="L224" s="4">
        <v>24</v>
      </c>
      <c r="M224" s="4">
        <v>3</v>
      </c>
      <c r="N224" s="4" t="s">
        <v>3</v>
      </c>
      <c r="O224" s="4">
        <v>2</v>
      </c>
      <c r="P224" s="4"/>
      <c r="Q224" s="4"/>
      <c r="R224" s="4"/>
      <c r="S224" s="4"/>
      <c r="T224" s="4"/>
      <c r="U224" s="4"/>
      <c r="V224" s="4"/>
      <c r="W224" s="4"/>
    </row>
    <row r="225" spans="1:23">
      <c r="A225" s="4">
        <v>50</v>
      </c>
      <c r="B225" s="4">
        <v>0</v>
      </c>
      <c r="C225" s="4">
        <v>0</v>
      </c>
      <c r="D225" s="4">
        <v>1</v>
      </c>
      <c r="E225" s="4">
        <v>0</v>
      </c>
      <c r="F225" s="4">
        <f>ROUND(Source!Y199,O225)</f>
        <v>123780.16</v>
      </c>
      <c r="G225" s="4" t="s">
        <v>576</v>
      </c>
      <c r="H225" s="4" t="s">
        <v>577</v>
      </c>
      <c r="I225" s="4"/>
      <c r="J225" s="4"/>
      <c r="K225" s="4">
        <v>211</v>
      </c>
      <c r="L225" s="4">
        <v>25</v>
      </c>
      <c r="M225" s="4">
        <v>3</v>
      </c>
      <c r="N225" s="4" t="s">
        <v>3</v>
      </c>
      <c r="O225" s="4">
        <v>2</v>
      </c>
      <c r="P225" s="4"/>
      <c r="Q225" s="4"/>
      <c r="R225" s="4"/>
      <c r="S225" s="4"/>
      <c r="T225" s="4"/>
      <c r="U225" s="4"/>
      <c r="V225" s="4"/>
      <c r="W225" s="4"/>
    </row>
    <row r="226" spans="1:23">
      <c r="A226" s="4">
        <v>50</v>
      </c>
      <c r="B226" s="4">
        <v>0</v>
      </c>
      <c r="C226" s="4">
        <v>0</v>
      </c>
      <c r="D226" s="4">
        <v>1</v>
      </c>
      <c r="E226" s="4">
        <v>224</v>
      </c>
      <c r="F226" s="4">
        <f>ROUND(Source!AR199,O226)</f>
        <v>1082652.18</v>
      </c>
      <c r="G226" s="4" t="s">
        <v>578</v>
      </c>
      <c r="H226" s="4" t="s">
        <v>579</v>
      </c>
      <c r="I226" s="4"/>
      <c r="J226" s="4"/>
      <c r="K226" s="4">
        <v>224</v>
      </c>
      <c r="L226" s="4">
        <v>26</v>
      </c>
      <c r="M226" s="4">
        <v>3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/>
    </row>
    <row r="227" spans="1:23">
      <c r="A227" s="4">
        <v>50</v>
      </c>
      <c r="B227" s="4">
        <v>1</v>
      </c>
      <c r="C227" s="4">
        <v>0</v>
      </c>
      <c r="D227" s="4">
        <v>2</v>
      </c>
      <c r="E227" s="4">
        <v>205</v>
      </c>
      <c r="F227" s="4">
        <f>ROUND(F214,O227)</f>
        <v>158434.67000000001</v>
      </c>
      <c r="G227" s="4" t="s">
        <v>14</v>
      </c>
      <c r="H227" s="4" t="s">
        <v>554</v>
      </c>
      <c r="I227" s="4"/>
      <c r="J227" s="4"/>
      <c r="K227" s="4">
        <v>212</v>
      </c>
      <c r="L227" s="4">
        <v>27</v>
      </c>
      <c r="M227" s="4">
        <v>0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/>
    </row>
    <row r="228" spans="1:23">
      <c r="A228" s="4">
        <v>50</v>
      </c>
      <c r="B228" s="4">
        <v>1</v>
      </c>
      <c r="C228" s="4">
        <v>0</v>
      </c>
      <c r="D228" s="4">
        <v>2</v>
      </c>
      <c r="E228" s="4">
        <v>203</v>
      </c>
      <c r="F228" s="4">
        <f>ROUND(F211,O228)</f>
        <v>198709.91</v>
      </c>
      <c r="G228" s="4" t="s">
        <v>22</v>
      </c>
      <c r="H228" s="4" t="s">
        <v>580</v>
      </c>
      <c r="I228" s="4"/>
      <c r="J228" s="4"/>
      <c r="K228" s="4">
        <v>212</v>
      </c>
      <c r="L228" s="4">
        <v>28</v>
      </c>
      <c r="M228" s="4">
        <v>0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/>
    </row>
    <row r="229" spans="1:23">
      <c r="A229" s="4">
        <v>50</v>
      </c>
      <c r="B229" s="4">
        <v>1</v>
      </c>
      <c r="C229" s="4">
        <v>0</v>
      </c>
      <c r="D229" s="4">
        <v>2</v>
      </c>
      <c r="E229" s="4">
        <v>202</v>
      </c>
      <c r="F229" s="4">
        <f>ROUND(F202,O229)</f>
        <v>391061.86</v>
      </c>
      <c r="G229" s="4" t="s">
        <v>26</v>
      </c>
      <c r="H229" s="4" t="s">
        <v>581</v>
      </c>
      <c r="I229" s="4"/>
      <c r="J229" s="4"/>
      <c r="K229" s="4">
        <v>212</v>
      </c>
      <c r="L229" s="4">
        <v>29</v>
      </c>
      <c r="M229" s="4">
        <v>0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/>
    </row>
    <row r="230" spans="1:23">
      <c r="A230" s="4">
        <v>50</v>
      </c>
      <c r="B230" s="4">
        <v>1</v>
      </c>
      <c r="C230" s="4">
        <v>0</v>
      </c>
      <c r="D230" s="4">
        <v>2</v>
      </c>
      <c r="E230" s="4">
        <v>210</v>
      </c>
      <c r="F230" s="4">
        <f>ROUND(F224,O230)</f>
        <v>210665.58</v>
      </c>
      <c r="G230" s="4" t="s">
        <v>32</v>
      </c>
      <c r="H230" s="4" t="s">
        <v>574</v>
      </c>
      <c r="I230" s="4"/>
      <c r="J230" s="4"/>
      <c r="K230" s="4">
        <v>212</v>
      </c>
      <c r="L230" s="4">
        <v>30</v>
      </c>
      <c r="M230" s="4">
        <v>0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/>
    </row>
    <row r="231" spans="1:23">
      <c r="A231" s="4">
        <v>50</v>
      </c>
      <c r="B231" s="4">
        <v>1</v>
      </c>
      <c r="C231" s="4">
        <v>0</v>
      </c>
      <c r="D231" s="4">
        <v>2</v>
      </c>
      <c r="E231" s="4">
        <v>211</v>
      </c>
      <c r="F231" s="4">
        <f>ROUND(F225,O231)</f>
        <v>123780.16</v>
      </c>
      <c r="G231" s="4" t="s">
        <v>34</v>
      </c>
      <c r="H231" s="4" t="s">
        <v>582</v>
      </c>
      <c r="I231" s="4"/>
      <c r="J231" s="4"/>
      <c r="K231" s="4">
        <v>212</v>
      </c>
      <c r="L231" s="4">
        <v>31</v>
      </c>
      <c r="M231" s="4">
        <v>0</v>
      </c>
      <c r="N231" s="4" t="s">
        <v>3</v>
      </c>
      <c r="O231" s="4">
        <v>2</v>
      </c>
      <c r="P231" s="4"/>
      <c r="Q231" s="4"/>
      <c r="R231" s="4"/>
      <c r="S231" s="4"/>
      <c r="T231" s="4"/>
      <c r="U231" s="4"/>
      <c r="V231" s="4"/>
      <c r="W231" s="4"/>
    </row>
    <row r="232" spans="1:23">
      <c r="A232" s="4">
        <v>50</v>
      </c>
      <c r="B232" s="4">
        <v>1</v>
      </c>
      <c r="C232" s="4">
        <v>0</v>
      </c>
      <c r="D232" s="4">
        <v>2</v>
      </c>
      <c r="E232" s="4">
        <v>213</v>
      </c>
      <c r="F232" s="4">
        <f>ROUND(F227+F228+F229+F230+F231,O232)</f>
        <v>1082652.18</v>
      </c>
      <c r="G232" s="4" t="s">
        <v>41</v>
      </c>
      <c r="H232" s="4" t="s">
        <v>583</v>
      </c>
      <c r="I232" s="4"/>
      <c r="J232" s="4"/>
      <c r="K232" s="4">
        <v>212</v>
      </c>
      <c r="L232" s="4">
        <v>32</v>
      </c>
      <c r="M232" s="4">
        <v>0</v>
      </c>
      <c r="N232" s="4" t="s">
        <v>3</v>
      </c>
      <c r="O232" s="4">
        <v>2</v>
      </c>
      <c r="P232" s="4"/>
      <c r="Q232" s="4"/>
      <c r="R232" s="4"/>
      <c r="S232" s="4"/>
      <c r="T232" s="4"/>
      <c r="U232" s="4"/>
      <c r="V232" s="4"/>
      <c r="W232" s="4"/>
    </row>
    <row r="233" spans="1:23">
      <c r="A233" s="4">
        <v>50</v>
      </c>
      <c r="B233" s="4">
        <v>1</v>
      </c>
      <c r="C233" s="4">
        <v>0</v>
      </c>
      <c r="D233" s="4">
        <v>2</v>
      </c>
      <c r="E233" s="4">
        <v>0</v>
      </c>
      <c r="F233" s="4">
        <f>ROUND(F232*0.18,O233)</f>
        <v>194877.39</v>
      </c>
      <c r="G233" s="4" t="s">
        <v>45</v>
      </c>
      <c r="H233" s="4" t="s">
        <v>584</v>
      </c>
      <c r="I233" s="4"/>
      <c r="J233" s="4"/>
      <c r="K233" s="4">
        <v>212</v>
      </c>
      <c r="L233" s="4">
        <v>33</v>
      </c>
      <c r="M233" s="4">
        <v>0</v>
      </c>
      <c r="N233" s="4" t="s">
        <v>3</v>
      </c>
      <c r="O233" s="4">
        <v>2</v>
      </c>
      <c r="P233" s="4"/>
      <c r="Q233" s="4"/>
      <c r="R233" s="4"/>
      <c r="S233" s="4"/>
      <c r="T233" s="4"/>
      <c r="U233" s="4"/>
      <c r="V233" s="4"/>
      <c r="W233" s="4"/>
    </row>
    <row r="234" spans="1:23">
      <c r="A234" s="4">
        <v>50</v>
      </c>
      <c r="B234" s="4">
        <v>1</v>
      </c>
      <c r="C234" s="4">
        <v>0</v>
      </c>
      <c r="D234" s="4">
        <v>2</v>
      </c>
      <c r="E234" s="4">
        <v>0</v>
      </c>
      <c r="F234" s="4">
        <f>ROUND(F232+F233,O234)</f>
        <v>1277529.57</v>
      </c>
      <c r="G234" s="4" t="s">
        <v>53</v>
      </c>
      <c r="H234" s="4" t="s">
        <v>585</v>
      </c>
      <c r="I234" s="4"/>
      <c r="J234" s="4"/>
      <c r="K234" s="4">
        <v>212</v>
      </c>
      <c r="L234" s="4">
        <v>34</v>
      </c>
      <c r="M234" s="4">
        <v>0</v>
      </c>
      <c r="N234" s="4" t="s">
        <v>3</v>
      </c>
      <c r="O234" s="4">
        <v>2</v>
      </c>
      <c r="P234" s="4"/>
      <c r="Q234" s="4"/>
      <c r="R234" s="4"/>
      <c r="S234" s="4"/>
      <c r="T234" s="4"/>
      <c r="U234" s="4"/>
      <c r="V234" s="4"/>
      <c r="W234" s="4"/>
    </row>
    <row r="237" spans="1:23">
      <c r="A237">
        <v>70</v>
      </c>
      <c r="B237">
        <v>1</v>
      </c>
      <c r="D237">
        <v>1</v>
      </c>
      <c r="E237" t="s">
        <v>586</v>
      </c>
      <c r="F237" t="s">
        <v>587</v>
      </c>
      <c r="G237">
        <v>1</v>
      </c>
      <c r="H237">
        <v>0</v>
      </c>
      <c r="I237" t="s">
        <v>3</v>
      </c>
      <c r="J237">
        <v>1</v>
      </c>
      <c r="K237">
        <v>0</v>
      </c>
      <c r="L237" t="s">
        <v>3</v>
      </c>
      <c r="M237" t="s">
        <v>3</v>
      </c>
      <c r="N237">
        <v>0</v>
      </c>
    </row>
    <row r="238" spans="1:23">
      <c r="A238">
        <v>70</v>
      </c>
      <c r="B238">
        <v>1</v>
      </c>
      <c r="D238">
        <v>2</v>
      </c>
      <c r="E238" t="s">
        <v>588</v>
      </c>
      <c r="F238" t="s">
        <v>589</v>
      </c>
      <c r="G238">
        <v>0</v>
      </c>
      <c r="H238">
        <v>0</v>
      </c>
      <c r="I238" t="s">
        <v>3</v>
      </c>
      <c r="J238">
        <v>1</v>
      </c>
      <c r="K238">
        <v>0</v>
      </c>
      <c r="L238" t="s">
        <v>3</v>
      </c>
      <c r="M238" t="s">
        <v>3</v>
      </c>
      <c r="N238">
        <v>0</v>
      </c>
    </row>
    <row r="239" spans="1:23">
      <c r="A239">
        <v>70</v>
      </c>
      <c r="B239">
        <v>1</v>
      </c>
      <c r="D239">
        <v>3</v>
      </c>
      <c r="E239" t="s">
        <v>590</v>
      </c>
      <c r="F239" t="s">
        <v>591</v>
      </c>
      <c r="G239">
        <v>0</v>
      </c>
      <c r="H239">
        <v>0</v>
      </c>
      <c r="I239" t="s">
        <v>3</v>
      </c>
      <c r="J239">
        <v>1</v>
      </c>
      <c r="K239">
        <v>0</v>
      </c>
      <c r="L239" t="s">
        <v>3</v>
      </c>
      <c r="M239" t="s">
        <v>3</v>
      </c>
      <c r="N239">
        <v>0</v>
      </c>
    </row>
    <row r="240" spans="1:23">
      <c r="A240">
        <v>70</v>
      </c>
      <c r="B240">
        <v>1</v>
      </c>
      <c r="D240">
        <v>4</v>
      </c>
      <c r="E240" t="s">
        <v>592</v>
      </c>
      <c r="F240" t="s">
        <v>593</v>
      </c>
      <c r="G240">
        <v>0</v>
      </c>
      <c r="H240">
        <v>0</v>
      </c>
      <c r="I240" t="s">
        <v>594</v>
      </c>
      <c r="J240">
        <v>0</v>
      </c>
      <c r="K240">
        <v>0</v>
      </c>
      <c r="L240" t="s">
        <v>3</v>
      </c>
      <c r="M240" t="s">
        <v>3</v>
      </c>
      <c r="N240">
        <v>0</v>
      </c>
    </row>
    <row r="241" spans="1:14">
      <c r="A241">
        <v>70</v>
      </c>
      <c r="B241">
        <v>1</v>
      </c>
      <c r="D241">
        <v>5</v>
      </c>
      <c r="E241" t="s">
        <v>595</v>
      </c>
      <c r="F241" t="s">
        <v>596</v>
      </c>
      <c r="G241">
        <v>0</v>
      </c>
      <c r="H241">
        <v>0</v>
      </c>
      <c r="I241" t="s">
        <v>597</v>
      </c>
      <c r="J241">
        <v>0</v>
      </c>
      <c r="K241">
        <v>0</v>
      </c>
      <c r="L241" t="s">
        <v>3</v>
      </c>
      <c r="M241" t="s">
        <v>3</v>
      </c>
      <c r="N241">
        <v>0</v>
      </c>
    </row>
    <row r="242" spans="1:14">
      <c r="A242">
        <v>70</v>
      </c>
      <c r="B242">
        <v>1</v>
      </c>
      <c r="D242">
        <v>6</v>
      </c>
      <c r="E242" t="s">
        <v>598</v>
      </c>
      <c r="F242" t="s">
        <v>599</v>
      </c>
      <c r="G242">
        <v>0</v>
      </c>
      <c r="H242">
        <v>0</v>
      </c>
      <c r="I242" t="s">
        <v>600</v>
      </c>
      <c r="J242">
        <v>0</v>
      </c>
      <c r="K242">
        <v>0</v>
      </c>
      <c r="L242" t="s">
        <v>3</v>
      </c>
      <c r="M242" t="s">
        <v>3</v>
      </c>
      <c r="N242">
        <v>0</v>
      </c>
    </row>
    <row r="243" spans="1:14">
      <c r="A243">
        <v>70</v>
      </c>
      <c r="B243">
        <v>1</v>
      </c>
      <c r="D243">
        <v>7</v>
      </c>
      <c r="E243" t="s">
        <v>601</v>
      </c>
      <c r="F243" t="s">
        <v>602</v>
      </c>
      <c r="G243">
        <v>0</v>
      </c>
      <c r="H243">
        <v>0</v>
      </c>
      <c r="I243" t="s">
        <v>3</v>
      </c>
      <c r="J243">
        <v>0</v>
      </c>
      <c r="K243">
        <v>0</v>
      </c>
      <c r="L243" t="s">
        <v>3</v>
      </c>
      <c r="M243" t="s">
        <v>3</v>
      </c>
      <c r="N243">
        <v>0</v>
      </c>
    </row>
    <row r="244" spans="1:14">
      <c r="A244">
        <v>70</v>
      </c>
      <c r="B244">
        <v>1</v>
      </c>
      <c r="D244">
        <v>8</v>
      </c>
      <c r="E244" t="s">
        <v>603</v>
      </c>
      <c r="F244" t="s">
        <v>604</v>
      </c>
      <c r="G244">
        <v>0</v>
      </c>
      <c r="H244">
        <v>0</v>
      </c>
      <c r="I244" t="s">
        <v>605</v>
      </c>
      <c r="J244">
        <v>0</v>
      </c>
      <c r="K244">
        <v>0</v>
      </c>
      <c r="L244" t="s">
        <v>3</v>
      </c>
      <c r="M244" t="s">
        <v>3</v>
      </c>
      <c r="N244">
        <v>0</v>
      </c>
    </row>
    <row r="245" spans="1:14">
      <c r="A245">
        <v>70</v>
      </c>
      <c r="B245">
        <v>1</v>
      </c>
      <c r="D245">
        <v>9</v>
      </c>
      <c r="E245" t="s">
        <v>606</v>
      </c>
      <c r="F245" t="s">
        <v>607</v>
      </c>
      <c r="G245">
        <v>0</v>
      </c>
      <c r="H245">
        <v>0</v>
      </c>
      <c r="I245" t="s">
        <v>608</v>
      </c>
      <c r="J245">
        <v>0</v>
      </c>
      <c r="K245">
        <v>0</v>
      </c>
      <c r="L245" t="s">
        <v>3</v>
      </c>
      <c r="M245" t="s">
        <v>3</v>
      </c>
      <c r="N245">
        <v>0</v>
      </c>
    </row>
    <row r="246" spans="1:14">
      <c r="A246">
        <v>70</v>
      </c>
      <c r="B246">
        <v>1</v>
      </c>
      <c r="D246">
        <v>10</v>
      </c>
      <c r="E246" t="s">
        <v>609</v>
      </c>
      <c r="F246" t="s">
        <v>610</v>
      </c>
      <c r="G246">
        <v>0</v>
      </c>
      <c r="H246">
        <v>0</v>
      </c>
      <c r="I246" t="s">
        <v>611</v>
      </c>
      <c r="J246">
        <v>0</v>
      </c>
      <c r="K246">
        <v>0</v>
      </c>
      <c r="L246" t="s">
        <v>3</v>
      </c>
      <c r="M246" t="s">
        <v>3</v>
      </c>
      <c r="N246">
        <v>0</v>
      </c>
    </row>
    <row r="247" spans="1:14">
      <c r="A247">
        <v>70</v>
      </c>
      <c r="B247">
        <v>1</v>
      </c>
      <c r="D247">
        <v>11</v>
      </c>
      <c r="E247" t="s">
        <v>612</v>
      </c>
      <c r="F247" t="s">
        <v>613</v>
      </c>
      <c r="G247">
        <v>0</v>
      </c>
      <c r="H247">
        <v>0</v>
      </c>
      <c r="I247" t="s">
        <v>614</v>
      </c>
      <c r="J247">
        <v>0</v>
      </c>
      <c r="K247">
        <v>0</v>
      </c>
      <c r="L247" t="s">
        <v>3</v>
      </c>
      <c r="M247" t="s">
        <v>3</v>
      </c>
      <c r="N247">
        <v>0</v>
      </c>
    </row>
    <row r="248" spans="1:14">
      <c r="A248">
        <v>70</v>
      </c>
      <c r="B248">
        <v>1</v>
      </c>
      <c r="D248">
        <v>12</v>
      </c>
      <c r="E248" t="s">
        <v>615</v>
      </c>
      <c r="F248" t="s">
        <v>616</v>
      </c>
      <c r="G248">
        <v>0</v>
      </c>
      <c r="H248">
        <v>0</v>
      </c>
      <c r="I248" t="s">
        <v>3</v>
      </c>
      <c r="J248">
        <v>0</v>
      </c>
      <c r="K248">
        <v>0</v>
      </c>
      <c r="L248" t="s">
        <v>3</v>
      </c>
      <c r="M248" t="s">
        <v>3</v>
      </c>
      <c r="N248">
        <v>0</v>
      </c>
    </row>
    <row r="249" spans="1:14">
      <c r="A249">
        <v>70</v>
      </c>
      <c r="B249">
        <v>1</v>
      </c>
      <c r="D249">
        <v>1</v>
      </c>
      <c r="E249" t="s">
        <v>617</v>
      </c>
      <c r="F249" t="s">
        <v>618</v>
      </c>
      <c r="G249">
        <v>0.9</v>
      </c>
      <c r="H249">
        <v>1</v>
      </c>
      <c r="I249" t="s">
        <v>619</v>
      </c>
      <c r="J249">
        <v>0</v>
      </c>
      <c r="K249">
        <v>0</v>
      </c>
      <c r="L249" t="s">
        <v>3</v>
      </c>
      <c r="M249" t="s">
        <v>3</v>
      </c>
      <c r="N249">
        <v>0</v>
      </c>
    </row>
    <row r="250" spans="1:14">
      <c r="A250">
        <v>70</v>
      </c>
      <c r="B250">
        <v>1</v>
      </c>
      <c r="D250">
        <v>2</v>
      </c>
      <c r="E250" t="s">
        <v>620</v>
      </c>
      <c r="F250" t="s">
        <v>621</v>
      </c>
      <c r="G250">
        <v>0.85</v>
      </c>
      <c r="H250">
        <v>1</v>
      </c>
      <c r="I250" t="s">
        <v>622</v>
      </c>
      <c r="J250">
        <v>0</v>
      </c>
      <c r="K250">
        <v>0</v>
      </c>
      <c r="L250" t="s">
        <v>3</v>
      </c>
      <c r="M250" t="s">
        <v>3</v>
      </c>
      <c r="N250">
        <v>0</v>
      </c>
    </row>
    <row r="251" spans="1:14">
      <c r="A251">
        <v>70</v>
      </c>
      <c r="B251">
        <v>1</v>
      </c>
      <c r="D251">
        <v>3</v>
      </c>
      <c r="E251" t="s">
        <v>623</v>
      </c>
      <c r="F251" t="s">
        <v>624</v>
      </c>
      <c r="G251">
        <v>1</v>
      </c>
      <c r="H251">
        <v>0.85</v>
      </c>
      <c r="I251" t="s">
        <v>625</v>
      </c>
      <c r="J251">
        <v>0</v>
      </c>
      <c r="K251">
        <v>0</v>
      </c>
      <c r="L251" t="s">
        <v>3</v>
      </c>
      <c r="M251" t="s">
        <v>3</v>
      </c>
      <c r="N251">
        <v>0</v>
      </c>
    </row>
    <row r="252" spans="1:14">
      <c r="A252">
        <v>70</v>
      </c>
      <c r="B252">
        <v>1</v>
      </c>
      <c r="D252">
        <v>4</v>
      </c>
      <c r="E252" t="s">
        <v>626</v>
      </c>
      <c r="F252" t="s">
        <v>627</v>
      </c>
      <c r="G252">
        <v>1</v>
      </c>
      <c r="H252">
        <v>0</v>
      </c>
      <c r="I252" t="s">
        <v>3</v>
      </c>
      <c r="J252">
        <v>0</v>
      </c>
      <c r="K252">
        <v>0</v>
      </c>
      <c r="L252" t="s">
        <v>3</v>
      </c>
      <c r="M252" t="s">
        <v>3</v>
      </c>
      <c r="N252">
        <v>0</v>
      </c>
    </row>
    <row r="253" spans="1:14">
      <c r="A253">
        <v>70</v>
      </c>
      <c r="B253">
        <v>1</v>
      </c>
      <c r="D253">
        <v>5</v>
      </c>
      <c r="E253" t="s">
        <v>628</v>
      </c>
      <c r="F253" t="s">
        <v>629</v>
      </c>
      <c r="G253">
        <v>1</v>
      </c>
      <c r="H253">
        <v>0.8</v>
      </c>
      <c r="I253" t="s">
        <v>630</v>
      </c>
      <c r="J253">
        <v>0</v>
      </c>
      <c r="K253">
        <v>0</v>
      </c>
      <c r="L253" t="s">
        <v>3</v>
      </c>
      <c r="M253" t="s">
        <v>3</v>
      </c>
      <c r="N253">
        <v>0</v>
      </c>
    </row>
    <row r="254" spans="1:14">
      <c r="A254">
        <v>70</v>
      </c>
      <c r="B254">
        <v>1</v>
      </c>
      <c r="D254">
        <v>6</v>
      </c>
      <c r="E254" t="s">
        <v>631</v>
      </c>
      <c r="F254" t="s">
        <v>632</v>
      </c>
      <c r="G254">
        <v>1</v>
      </c>
      <c r="H254">
        <v>0</v>
      </c>
      <c r="I254" t="s">
        <v>3</v>
      </c>
      <c r="J254">
        <v>0</v>
      </c>
      <c r="K254">
        <v>0</v>
      </c>
      <c r="L254" t="s">
        <v>3</v>
      </c>
      <c r="M254" t="s">
        <v>3</v>
      </c>
      <c r="N254">
        <v>0</v>
      </c>
    </row>
    <row r="255" spans="1:14">
      <c r="A255">
        <v>70</v>
      </c>
      <c r="B255">
        <v>1</v>
      </c>
      <c r="D255">
        <v>7</v>
      </c>
      <c r="E255" t="s">
        <v>633</v>
      </c>
      <c r="F255" t="s">
        <v>634</v>
      </c>
      <c r="G255">
        <v>1</v>
      </c>
      <c r="H255">
        <v>0</v>
      </c>
      <c r="I255" t="s">
        <v>3</v>
      </c>
      <c r="J255">
        <v>0</v>
      </c>
      <c r="K255">
        <v>0</v>
      </c>
      <c r="L255" t="s">
        <v>3</v>
      </c>
      <c r="M255" t="s">
        <v>3</v>
      </c>
      <c r="N255">
        <v>0</v>
      </c>
    </row>
    <row r="256" spans="1:14">
      <c r="A256">
        <v>70</v>
      </c>
      <c r="B256">
        <v>1</v>
      </c>
      <c r="D256">
        <v>8</v>
      </c>
      <c r="E256" t="s">
        <v>635</v>
      </c>
      <c r="F256" t="s">
        <v>636</v>
      </c>
      <c r="G256">
        <v>0.94</v>
      </c>
      <c r="H256">
        <v>0</v>
      </c>
      <c r="I256" t="s">
        <v>3</v>
      </c>
      <c r="J256">
        <v>0</v>
      </c>
      <c r="K256">
        <v>0</v>
      </c>
      <c r="L256" t="s">
        <v>3</v>
      </c>
      <c r="M256" t="s">
        <v>3</v>
      </c>
      <c r="N256">
        <v>0</v>
      </c>
    </row>
    <row r="257" spans="1:27">
      <c r="A257">
        <v>70</v>
      </c>
      <c r="B257">
        <v>1</v>
      </c>
      <c r="D257">
        <v>9</v>
      </c>
      <c r="E257" t="s">
        <v>637</v>
      </c>
      <c r="F257" t="s">
        <v>638</v>
      </c>
      <c r="G257">
        <v>0.9</v>
      </c>
      <c r="H257">
        <v>0</v>
      </c>
      <c r="I257" t="s">
        <v>3</v>
      </c>
      <c r="J257">
        <v>0</v>
      </c>
      <c r="K257">
        <v>0</v>
      </c>
      <c r="L257" t="s">
        <v>3</v>
      </c>
      <c r="M257" t="s">
        <v>3</v>
      </c>
      <c r="N257">
        <v>0</v>
      </c>
    </row>
    <row r="258" spans="1:27">
      <c r="A258">
        <v>70</v>
      </c>
      <c r="B258">
        <v>1</v>
      </c>
      <c r="D258">
        <v>10</v>
      </c>
      <c r="E258" t="s">
        <v>639</v>
      </c>
      <c r="F258" t="s">
        <v>640</v>
      </c>
      <c r="G258">
        <v>0.6</v>
      </c>
      <c r="H258">
        <v>0</v>
      </c>
      <c r="I258" t="s">
        <v>3</v>
      </c>
      <c r="J258">
        <v>0</v>
      </c>
      <c r="K258">
        <v>0</v>
      </c>
      <c r="L258" t="s">
        <v>3</v>
      </c>
      <c r="M258" t="s">
        <v>3</v>
      </c>
      <c r="N258">
        <v>0</v>
      </c>
    </row>
    <row r="259" spans="1:27">
      <c r="A259">
        <v>70</v>
      </c>
      <c r="B259">
        <v>1</v>
      </c>
      <c r="D259">
        <v>11</v>
      </c>
      <c r="E259" t="s">
        <v>641</v>
      </c>
      <c r="F259" t="s">
        <v>642</v>
      </c>
      <c r="G259">
        <v>1.2</v>
      </c>
      <c r="H259">
        <v>0</v>
      </c>
      <c r="I259" t="s">
        <v>3</v>
      </c>
      <c r="J259">
        <v>0</v>
      </c>
      <c r="K259">
        <v>0</v>
      </c>
      <c r="L259" t="s">
        <v>3</v>
      </c>
      <c r="M259" t="s">
        <v>3</v>
      </c>
      <c r="N259">
        <v>0</v>
      </c>
    </row>
    <row r="260" spans="1:27">
      <c r="A260">
        <v>70</v>
      </c>
      <c r="B260">
        <v>1</v>
      </c>
      <c r="D260">
        <v>12</v>
      </c>
      <c r="E260" t="s">
        <v>643</v>
      </c>
      <c r="F260" t="s">
        <v>644</v>
      </c>
      <c r="G260">
        <v>0</v>
      </c>
      <c r="H260">
        <v>0</v>
      </c>
      <c r="I260" t="s">
        <v>3</v>
      </c>
      <c r="J260">
        <v>0</v>
      </c>
      <c r="K260">
        <v>0</v>
      </c>
      <c r="L260" t="s">
        <v>3</v>
      </c>
      <c r="M260" t="s">
        <v>3</v>
      </c>
      <c r="N260">
        <v>0</v>
      </c>
    </row>
    <row r="261" spans="1:27">
      <c r="A261">
        <v>70</v>
      </c>
      <c r="B261">
        <v>1</v>
      </c>
      <c r="D261">
        <v>13</v>
      </c>
      <c r="E261" t="s">
        <v>645</v>
      </c>
      <c r="F261" t="s">
        <v>646</v>
      </c>
      <c r="G261">
        <v>0.94</v>
      </c>
      <c r="H261">
        <v>0</v>
      </c>
      <c r="I261" t="s">
        <v>3</v>
      </c>
      <c r="J261">
        <v>0</v>
      </c>
      <c r="K261">
        <v>0</v>
      </c>
      <c r="L261" t="s">
        <v>3</v>
      </c>
      <c r="M261" t="s">
        <v>3</v>
      </c>
      <c r="N261">
        <v>0</v>
      </c>
    </row>
    <row r="263" spans="1:27">
      <c r="A263">
        <v>-1</v>
      </c>
    </row>
    <row r="265" spans="1:27">
      <c r="A265" s="3">
        <v>75</v>
      </c>
      <c r="B265" s="3" t="s">
        <v>647</v>
      </c>
      <c r="C265" s="3">
        <v>2018</v>
      </c>
      <c r="D265" s="3">
        <v>0</v>
      </c>
      <c r="E265" s="3">
        <v>12</v>
      </c>
      <c r="F265" s="3">
        <v>0</v>
      </c>
      <c r="G265" s="3">
        <v>0</v>
      </c>
      <c r="H265" s="3">
        <v>1</v>
      </c>
      <c r="I265" s="3">
        <v>0</v>
      </c>
      <c r="J265" s="3">
        <v>1</v>
      </c>
      <c r="K265" s="3">
        <v>0</v>
      </c>
      <c r="L265" s="3">
        <v>0</v>
      </c>
      <c r="M265" s="3">
        <v>0</v>
      </c>
      <c r="N265" s="3">
        <v>43686536</v>
      </c>
      <c r="O265" s="3">
        <v>1</v>
      </c>
    </row>
    <row r="266" spans="1:27">
      <c r="A266" s="5">
        <v>1</v>
      </c>
      <c r="B266" s="5" t="s">
        <v>648</v>
      </c>
      <c r="C266" s="5" t="s">
        <v>649</v>
      </c>
      <c r="D266" s="5">
        <v>2018</v>
      </c>
      <c r="E266" s="5">
        <v>12</v>
      </c>
      <c r="F266" s="5">
        <v>1</v>
      </c>
      <c r="G266" s="5">
        <v>1</v>
      </c>
      <c r="H266" s="5">
        <v>0</v>
      </c>
      <c r="I266" s="5">
        <v>2</v>
      </c>
      <c r="J266" s="5">
        <v>1</v>
      </c>
      <c r="K266" s="5">
        <v>1</v>
      </c>
      <c r="L266" s="5">
        <v>1</v>
      </c>
      <c r="M266" s="5">
        <v>1</v>
      </c>
      <c r="N266" s="5">
        <v>1</v>
      </c>
      <c r="O266" s="5">
        <v>1</v>
      </c>
      <c r="P266" s="5">
        <v>1</v>
      </c>
      <c r="Q266" s="5">
        <v>1</v>
      </c>
      <c r="R266" s="5" t="s">
        <v>3</v>
      </c>
      <c r="S266" s="5" t="s">
        <v>3</v>
      </c>
      <c r="T266" s="5" t="s">
        <v>3</v>
      </c>
      <c r="U266" s="5" t="s">
        <v>3</v>
      </c>
      <c r="V266" s="5" t="s">
        <v>3</v>
      </c>
      <c r="W266" s="5" t="s">
        <v>3</v>
      </c>
      <c r="X266" s="5" t="s">
        <v>3</v>
      </c>
      <c r="Y266" s="5" t="s">
        <v>3</v>
      </c>
      <c r="Z266" s="5" t="s">
        <v>3</v>
      </c>
      <c r="AA266" s="5" t="s">
        <v>3</v>
      </c>
    </row>
    <row r="270" spans="1:27">
      <c r="A270">
        <v>65</v>
      </c>
      <c r="C270">
        <v>1</v>
      </c>
      <c r="D270">
        <v>0</v>
      </c>
      <c r="E270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C59"/>
  <sheetViews>
    <sheetView workbookViewId="0"/>
  </sheetViews>
  <sheetFormatPr defaultColWidth="9.109375" defaultRowHeight="13.2"/>
  <cols>
    <col min="1" max="256" width="9.109375" customWidth="1"/>
  </cols>
  <sheetData>
    <row r="1" spans="1:133">
      <c r="A1">
        <v>0</v>
      </c>
      <c r="B1" t="s">
        <v>0</v>
      </c>
      <c r="D1" t="s">
        <v>650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58693</v>
      </c>
      <c r="M1">
        <v>10</v>
      </c>
    </row>
    <row r="12" spans="1:133">
      <c r="A12" s="1">
        <v>1</v>
      </c>
      <c r="B12" s="1">
        <v>58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6</v>
      </c>
      <c r="AC12" s="1" t="s">
        <v>7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1</v>
      </c>
      <c r="BN12" s="1">
        <v>1</v>
      </c>
      <c r="BO12" s="1">
        <v>0</v>
      </c>
      <c r="BP12" s="1">
        <v>0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12</v>
      </c>
      <c r="CF12" s="1">
        <v>0</v>
      </c>
      <c r="CG12" s="1">
        <v>0</v>
      </c>
      <c r="CH12" s="1">
        <v>8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43686536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4</v>
      </c>
      <c r="D16" s="6" t="s">
        <v>13</v>
      </c>
      <c r="E16" s="7">
        <f>(Source!F179)/1000</f>
        <v>1010.8834899999999</v>
      </c>
      <c r="F16" s="7">
        <f>(Source!F180)/1000</f>
        <v>71.768690000000007</v>
      </c>
      <c r="G16" s="7">
        <f>(Source!F171)/1000</f>
        <v>0</v>
      </c>
      <c r="H16" s="7">
        <f>(Source!F181)/1000+(Source!F182)/1000</f>
        <v>0</v>
      </c>
      <c r="I16" s="7">
        <f>E16+F16+G16+H16</f>
        <v>1082.65218</v>
      </c>
      <c r="J16" s="7">
        <f>(Source!F190)/1000</f>
        <v>158.43467000000001</v>
      </c>
      <c r="AI16" s="6">
        <v>0</v>
      </c>
      <c r="AJ16" s="6">
        <v>-1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897899.99</v>
      </c>
      <c r="AU16" s="7">
        <v>540755.41</v>
      </c>
      <c r="AV16" s="7">
        <v>0</v>
      </c>
      <c r="AW16" s="7">
        <v>0</v>
      </c>
      <c r="AX16" s="7">
        <v>0</v>
      </c>
      <c r="AY16" s="7">
        <v>198709.91</v>
      </c>
      <c r="AZ16" s="7">
        <v>49449.65</v>
      </c>
      <c r="BA16" s="7">
        <v>158434.67000000001</v>
      </c>
      <c r="BB16" s="7">
        <v>1160577.04</v>
      </c>
      <c r="BC16" s="7">
        <v>71768.69</v>
      </c>
      <c r="BD16" s="7">
        <v>0</v>
      </c>
      <c r="BE16" s="7">
        <v>0</v>
      </c>
      <c r="BF16" s="7">
        <v>1121.8770729000007</v>
      </c>
      <c r="BG16" s="7">
        <v>269.15461600000003</v>
      </c>
      <c r="BH16" s="7">
        <v>0</v>
      </c>
      <c r="BI16" s="7">
        <v>210665.58</v>
      </c>
      <c r="BJ16" s="7">
        <v>123780.16</v>
      </c>
      <c r="BK16" s="7">
        <v>1232345.73</v>
      </c>
    </row>
    <row r="18" spans="1:19">
      <c r="A18">
        <v>51</v>
      </c>
      <c r="E18" s="8">
        <f>SUMIF(A16:A17,3,E16:E17)</f>
        <v>1010.8834899999999</v>
      </c>
      <c r="F18" s="8">
        <f>SUMIF(A16:A17,3,F16:F17)</f>
        <v>71.768690000000007</v>
      </c>
      <c r="G18" s="8">
        <f>SUMIF(A16:A17,3,G16:G17)</f>
        <v>0</v>
      </c>
      <c r="H18" s="8">
        <f>SUMIF(A16:A17,3,H16:H17)</f>
        <v>0</v>
      </c>
      <c r="I18" s="8">
        <f>SUMIF(A16:A17,3,I16:I17)</f>
        <v>1082.65218</v>
      </c>
      <c r="J18" s="8">
        <f>SUMIF(A16:A17,3,J16:J17)</f>
        <v>158.43467000000001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897899.99</v>
      </c>
      <c r="G20" s="4" t="s">
        <v>529</v>
      </c>
      <c r="H20" s="4" t="s">
        <v>530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0</v>
      </c>
      <c r="F21" s="4">
        <v>540755.41</v>
      </c>
      <c r="G21" s="4" t="s">
        <v>531</v>
      </c>
      <c r="H21" s="4" t="s">
        <v>532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533</v>
      </c>
      <c r="H22" s="4" t="s">
        <v>534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540755.41</v>
      </c>
      <c r="G23" s="4" t="s">
        <v>535</v>
      </c>
      <c r="H23" s="4" t="s">
        <v>536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540755.41</v>
      </c>
      <c r="G24" s="4" t="s">
        <v>537</v>
      </c>
      <c r="H24" s="4" t="s">
        <v>538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539</v>
      </c>
      <c r="H25" s="4" t="s">
        <v>540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540755.41</v>
      </c>
      <c r="G26" s="4" t="s">
        <v>541</v>
      </c>
      <c r="H26" s="4" t="s">
        <v>542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543</v>
      </c>
      <c r="H27" s="4" t="s">
        <v>544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545</v>
      </c>
      <c r="H28" s="4" t="s">
        <v>546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547</v>
      </c>
      <c r="H29" s="4" t="s">
        <v>548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0</v>
      </c>
      <c r="F30" s="4">
        <v>198709.91</v>
      </c>
      <c r="G30" s="4" t="s">
        <v>528</v>
      </c>
      <c r="H30" s="4" t="s">
        <v>549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550</v>
      </c>
      <c r="H31" s="4" t="s">
        <v>551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49449.65</v>
      </c>
      <c r="G32" s="4" t="s">
        <v>552</v>
      </c>
      <c r="H32" s="4" t="s">
        <v>553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0</v>
      </c>
      <c r="F33" s="4">
        <v>158434.67000000001</v>
      </c>
      <c r="G33" s="4" t="s">
        <v>554</v>
      </c>
      <c r="H33" s="4" t="s">
        <v>555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556</v>
      </c>
      <c r="H34" s="4" t="s">
        <v>557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1160577.04</v>
      </c>
      <c r="G35" s="4" t="s">
        <v>558</v>
      </c>
      <c r="H35" s="4" t="s">
        <v>559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71768.69</v>
      </c>
      <c r="G36" s="4" t="s">
        <v>560</v>
      </c>
      <c r="H36" s="4" t="s">
        <v>561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562</v>
      </c>
      <c r="H37" s="4" t="s">
        <v>563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564</v>
      </c>
      <c r="H38" s="4" t="s">
        <v>565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566</v>
      </c>
      <c r="H39" s="4" t="s">
        <v>567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1121.8770729000007</v>
      </c>
      <c r="G40" s="4" t="s">
        <v>568</v>
      </c>
      <c r="H40" s="4" t="s">
        <v>569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269.15461600000003</v>
      </c>
      <c r="G41" s="4" t="s">
        <v>570</v>
      </c>
      <c r="H41" s="4" t="s">
        <v>571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572</v>
      </c>
      <c r="H42" s="4" t="s">
        <v>573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0</v>
      </c>
      <c r="F43" s="4">
        <v>210665.58</v>
      </c>
      <c r="G43" s="4" t="s">
        <v>574</v>
      </c>
      <c r="H43" s="4" t="s">
        <v>575</v>
      </c>
      <c r="I43" s="4"/>
      <c r="J43" s="4"/>
      <c r="K43" s="4">
        <v>210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0</v>
      </c>
      <c r="F44" s="4">
        <v>123780.16</v>
      </c>
      <c r="G44" s="4" t="s">
        <v>576</v>
      </c>
      <c r="H44" s="4" t="s">
        <v>577</v>
      </c>
      <c r="I44" s="4"/>
      <c r="J44" s="4"/>
      <c r="K44" s="4">
        <v>211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224</v>
      </c>
      <c r="F45" s="4">
        <v>1232345.73</v>
      </c>
      <c r="G45" s="4" t="s">
        <v>578</v>
      </c>
      <c r="H45" s="4" t="s">
        <v>579</v>
      </c>
      <c r="I45" s="4"/>
      <c r="J45" s="4"/>
      <c r="K45" s="4">
        <v>224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1</v>
      </c>
      <c r="C46" s="4">
        <v>0</v>
      </c>
      <c r="D46" s="4">
        <v>2</v>
      </c>
      <c r="E46" s="4">
        <v>205</v>
      </c>
      <c r="F46" s="4">
        <v>158434.67000000001</v>
      </c>
      <c r="G46" s="4" t="s">
        <v>14</v>
      </c>
      <c r="H46" s="4" t="s">
        <v>554</v>
      </c>
      <c r="I46" s="4"/>
      <c r="J46" s="4"/>
      <c r="K46" s="4">
        <v>212</v>
      </c>
      <c r="L46" s="4">
        <v>27</v>
      </c>
      <c r="M46" s="4">
        <v>0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203</v>
      </c>
      <c r="F47" s="4">
        <v>198709.91</v>
      </c>
      <c r="G47" s="4" t="s">
        <v>22</v>
      </c>
      <c r="H47" s="4" t="s">
        <v>580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202</v>
      </c>
      <c r="F48" s="4">
        <v>540755.41</v>
      </c>
      <c r="G48" s="4" t="s">
        <v>26</v>
      </c>
      <c r="H48" s="4" t="s">
        <v>581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49" spans="1:27">
      <c r="A49" s="4">
        <v>50</v>
      </c>
      <c r="B49" s="4">
        <v>1</v>
      </c>
      <c r="C49" s="4">
        <v>0</v>
      </c>
      <c r="D49" s="4">
        <v>2</v>
      </c>
      <c r="E49" s="4">
        <v>210</v>
      </c>
      <c r="F49" s="4">
        <v>210665.58</v>
      </c>
      <c r="G49" s="4" t="s">
        <v>32</v>
      </c>
      <c r="H49" s="4" t="s">
        <v>574</v>
      </c>
      <c r="I49" s="4"/>
      <c r="J49" s="4"/>
      <c r="K49" s="4">
        <v>212</v>
      </c>
      <c r="L49" s="4">
        <v>30</v>
      </c>
      <c r="M49" s="4">
        <v>0</v>
      </c>
      <c r="N49" s="4" t="s">
        <v>3</v>
      </c>
      <c r="O49" s="4">
        <v>2</v>
      </c>
      <c r="P49" s="4"/>
    </row>
    <row r="50" spans="1:27">
      <c r="A50" s="4">
        <v>50</v>
      </c>
      <c r="B50" s="4">
        <v>1</v>
      </c>
      <c r="C50" s="4">
        <v>0</v>
      </c>
      <c r="D50" s="4">
        <v>2</v>
      </c>
      <c r="E50" s="4">
        <v>211</v>
      </c>
      <c r="F50" s="4">
        <v>123780.16</v>
      </c>
      <c r="G50" s="4" t="s">
        <v>34</v>
      </c>
      <c r="H50" s="4" t="s">
        <v>582</v>
      </c>
      <c r="I50" s="4"/>
      <c r="J50" s="4"/>
      <c r="K50" s="4">
        <v>212</v>
      </c>
      <c r="L50" s="4">
        <v>31</v>
      </c>
      <c r="M50" s="4">
        <v>0</v>
      </c>
      <c r="N50" s="4" t="s">
        <v>3</v>
      </c>
      <c r="O50" s="4">
        <v>2</v>
      </c>
      <c r="P50" s="4"/>
    </row>
    <row r="51" spans="1:27">
      <c r="A51" s="4">
        <v>50</v>
      </c>
      <c r="B51" s="4">
        <v>1</v>
      </c>
      <c r="C51" s="4">
        <v>0</v>
      </c>
      <c r="D51" s="4">
        <v>2</v>
      </c>
      <c r="E51" s="4">
        <v>213</v>
      </c>
      <c r="F51" s="4">
        <v>1232345.73</v>
      </c>
      <c r="G51" s="4" t="s">
        <v>41</v>
      </c>
      <c r="H51" s="4" t="s">
        <v>583</v>
      </c>
      <c r="I51" s="4"/>
      <c r="J51" s="4"/>
      <c r="K51" s="4">
        <v>212</v>
      </c>
      <c r="L51" s="4">
        <v>32</v>
      </c>
      <c r="M51" s="4">
        <v>0</v>
      </c>
      <c r="N51" s="4" t="s">
        <v>3</v>
      </c>
      <c r="O51" s="4">
        <v>2</v>
      </c>
      <c r="P51" s="4"/>
    </row>
    <row r="52" spans="1:27">
      <c r="A52" s="4">
        <v>50</v>
      </c>
      <c r="B52" s="4">
        <v>1</v>
      </c>
      <c r="C52" s="4">
        <v>0</v>
      </c>
      <c r="D52" s="4">
        <v>2</v>
      </c>
      <c r="E52" s="4">
        <v>0</v>
      </c>
      <c r="F52" s="4">
        <v>221822.23</v>
      </c>
      <c r="G52" s="4" t="s">
        <v>45</v>
      </c>
      <c r="H52" s="4" t="s">
        <v>584</v>
      </c>
      <c r="I52" s="4"/>
      <c r="J52" s="4"/>
      <c r="K52" s="4">
        <v>212</v>
      </c>
      <c r="L52" s="4">
        <v>33</v>
      </c>
      <c r="M52" s="4">
        <v>0</v>
      </c>
      <c r="N52" s="4" t="s">
        <v>3</v>
      </c>
      <c r="O52" s="4">
        <v>2</v>
      </c>
      <c r="P52" s="4"/>
    </row>
    <row r="53" spans="1:27">
      <c r="A53" s="4">
        <v>50</v>
      </c>
      <c r="B53" s="4">
        <v>1</v>
      </c>
      <c r="C53" s="4">
        <v>0</v>
      </c>
      <c r="D53" s="4">
        <v>2</v>
      </c>
      <c r="E53" s="4">
        <v>0</v>
      </c>
      <c r="F53" s="4">
        <v>1454167.96</v>
      </c>
      <c r="G53" s="4" t="s">
        <v>53</v>
      </c>
      <c r="H53" s="4" t="s">
        <v>585</v>
      </c>
      <c r="I53" s="4"/>
      <c r="J53" s="4"/>
      <c r="K53" s="4">
        <v>212</v>
      </c>
      <c r="L53" s="4">
        <v>34</v>
      </c>
      <c r="M53" s="4">
        <v>0</v>
      </c>
      <c r="N53" s="4" t="s">
        <v>3</v>
      </c>
      <c r="O53" s="4">
        <v>2</v>
      </c>
      <c r="P53" s="4"/>
    </row>
    <row r="55" spans="1:27">
      <c r="A55">
        <v>-1</v>
      </c>
    </row>
    <row r="58" spans="1:27">
      <c r="A58" s="3">
        <v>75</v>
      </c>
      <c r="B58" s="3" t="s">
        <v>647</v>
      </c>
      <c r="C58" s="3">
        <v>2018</v>
      </c>
      <c r="D58" s="3">
        <v>0</v>
      </c>
      <c r="E58" s="3">
        <v>12</v>
      </c>
      <c r="F58" s="3">
        <v>0</v>
      </c>
      <c r="G58" s="3">
        <v>0</v>
      </c>
      <c r="H58" s="3">
        <v>1</v>
      </c>
      <c r="I58" s="3">
        <v>0</v>
      </c>
      <c r="J58" s="3">
        <v>1</v>
      </c>
      <c r="K58" s="3">
        <v>0</v>
      </c>
      <c r="L58" s="3">
        <v>0</v>
      </c>
      <c r="M58" s="3">
        <v>0</v>
      </c>
      <c r="N58" s="3">
        <v>43686536</v>
      </c>
      <c r="O58" s="3">
        <v>1</v>
      </c>
    </row>
    <row r="59" spans="1:27">
      <c r="A59" s="5">
        <v>1</v>
      </c>
      <c r="B59" s="5" t="s">
        <v>648</v>
      </c>
      <c r="C59" s="5" t="s">
        <v>649</v>
      </c>
      <c r="D59" s="5">
        <v>2018</v>
      </c>
      <c r="E59" s="5">
        <v>12</v>
      </c>
      <c r="F59" s="5">
        <v>1</v>
      </c>
      <c r="G59" s="5">
        <v>1</v>
      </c>
      <c r="H59" s="5">
        <v>0</v>
      </c>
      <c r="I59" s="5">
        <v>2</v>
      </c>
      <c r="J59" s="5">
        <v>1</v>
      </c>
      <c r="K59" s="5">
        <v>1</v>
      </c>
      <c r="L59" s="5">
        <v>1</v>
      </c>
      <c r="M59" s="5">
        <v>1</v>
      </c>
      <c r="N59" s="5">
        <v>1</v>
      </c>
      <c r="O59" s="5">
        <v>1</v>
      </c>
      <c r="P59" s="5">
        <v>1</v>
      </c>
      <c r="Q59" s="5">
        <v>1</v>
      </c>
      <c r="R59" s="5" t="s">
        <v>3</v>
      </c>
      <c r="S59" s="5" t="s">
        <v>3</v>
      </c>
      <c r="T59" s="5" t="s">
        <v>3</v>
      </c>
      <c r="U59" s="5" t="s">
        <v>3</v>
      </c>
      <c r="V59" s="5" t="s">
        <v>3</v>
      </c>
      <c r="W59" s="5" t="s">
        <v>3</v>
      </c>
      <c r="X59" s="5" t="s">
        <v>3</v>
      </c>
      <c r="Y59" s="5" t="s">
        <v>3</v>
      </c>
      <c r="Z59" s="5" t="s">
        <v>3</v>
      </c>
      <c r="AA59" s="5" t="s">
        <v>3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C493"/>
  <sheetViews>
    <sheetView workbookViewId="0"/>
  </sheetViews>
  <sheetFormatPr defaultColWidth="9.109375" defaultRowHeight="13.2"/>
  <cols>
    <col min="1" max="256" width="9.109375" customWidth="1"/>
  </cols>
  <sheetData>
    <row r="1" spans="1:107">
      <c r="A1">
        <f>ROW(Source!A24)</f>
        <v>24</v>
      </c>
      <c r="B1">
        <v>43686536</v>
      </c>
      <c r="C1">
        <v>43686594</v>
      </c>
      <c r="D1">
        <v>23129555</v>
      </c>
      <c r="E1">
        <v>1</v>
      </c>
      <c r="F1">
        <v>1</v>
      </c>
      <c r="G1">
        <v>1</v>
      </c>
      <c r="H1">
        <v>1</v>
      </c>
      <c r="I1" t="s">
        <v>651</v>
      </c>
      <c r="J1" t="s">
        <v>3</v>
      </c>
      <c r="K1" t="s">
        <v>652</v>
      </c>
      <c r="L1">
        <v>1369</v>
      </c>
      <c r="N1">
        <v>1013</v>
      </c>
      <c r="O1" t="s">
        <v>653</v>
      </c>
      <c r="P1" t="s">
        <v>653</v>
      </c>
      <c r="Q1">
        <v>1</v>
      </c>
      <c r="W1">
        <v>0</v>
      </c>
      <c r="X1">
        <v>1250814213</v>
      </c>
      <c r="Y1">
        <v>154</v>
      </c>
      <c r="AA1">
        <v>0</v>
      </c>
      <c r="AB1">
        <v>0</v>
      </c>
      <c r="AC1">
        <v>0</v>
      </c>
      <c r="AD1">
        <v>7.29</v>
      </c>
      <c r="AE1">
        <v>0</v>
      </c>
      <c r="AF1">
        <v>0</v>
      </c>
      <c r="AG1">
        <v>0</v>
      </c>
      <c r="AH1">
        <v>7.29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154</v>
      </c>
      <c r="AU1" t="s">
        <v>3</v>
      </c>
      <c r="AV1">
        <v>1</v>
      </c>
      <c r="AW1">
        <v>2</v>
      </c>
      <c r="AX1">
        <v>43686596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9.24</v>
      </c>
      <c r="CY1">
        <f>AD1</f>
        <v>7.29</v>
      </c>
      <c r="CZ1">
        <f>AH1</f>
        <v>7.29</v>
      </c>
      <c r="DA1">
        <f>AL1</f>
        <v>1</v>
      </c>
      <c r="DB1">
        <f t="shared" ref="DB1:DB32" si="0">ROUND(ROUND(AT1*CZ1,2),0)</f>
        <v>1123</v>
      </c>
      <c r="DC1">
        <f t="shared" ref="DC1:DC32" si="1">ROUND(ROUND(AT1*AG1,2),0)</f>
        <v>0</v>
      </c>
    </row>
    <row r="2" spans="1:107">
      <c r="A2">
        <f>ROW(Source!A25)</f>
        <v>25</v>
      </c>
      <c r="B2">
        <v>43686536</v>
      </c>
      <c r="C2">
        <v>43686597</v>
      </c>
      <c r="D2">
        <v>23135960</v>
      </c>
      <c r="E2">
        <v>1</v>
      </c>
      <c r="F2">
        <v>1</v>
      </c>
      <c r="G2">
        <v>1</v>
      </c>
      <c r="H2">
        <v>1</v>
      </c>
      <c r="I2" t="s">
        <v>654</v>
      </c>
      <c r="J2" t="s">
        <v>3</v>
      </c>
      <c r="K2" t="s">
        <v>655</v>
      </c>
      <c r="L2">
        <v>1369</v>
      </c>
      <c r="N2">
        <v>1013</v>
      </c>
      <c r="O2" t="s">
        <v>653</v>
      </c>
      <c r="P2" t="s">
        <v>653</v>
      </c>
      <c r="Q2">
        <v>1</v>
      </c>
      <c r="W2">
        <v>0</v>
      </c>
      <c r="X2">
        <v>-486278812</v>
      </c>
      <c r="Y2">
        <v>97.2</v>
      </c>
      <c r="AA2">
        <v>0</v>
      </c>
      <c r="AB2">
        <v>0</v>
      </c>
      <c r="AC2">
        <v>0</v>
      </c>
      <c r="AD2">
        <v>7.01</v>
      </c>
      <c r="AE2">
        <v>0</v>
      </c>
      <c r="AF2">
        <v>0</v>
      </c>
      <c r="AG2">
        <v>0</v>
      </c>
      <c r="AH2">
        <v>7.01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97.2</v>
      </c>
      <c r="AU2" t="s">
        <v>3</v>
      </c>
      <c r="AV2">
        <v>1</v>
      </c>
      <c r="AW2">
        <v>2</v>
      </c>
      <c r="AX2">
        <v>43686599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Y2*Source!I25</f>
        <v>5.8319999999999999</v>
      </c>
      <c r="CY2">
        <f>AD2</f>
        <v>7.01</v>
      </c>
      <c r="CZ2">
        <f>AH2</f>
        <v>7.01</v>
      </c>
      <c r="DA2">
        <f>AL2</f>
        <v>1</v>
      </c>
      <c r="DB2">
        <f t="shared" si="0"/>
        <v>681</v>
      </c>
      <c r="DC2">
        <f t="shared" si="1"/>
        <v>0</v>
      </c>
    </row>
    <row r="3" spans="1:107">
      <c r="A3">
        <f>ROW(Source!A26)</f>
        <v>26</v>
      </c>
      <c r="B3">
        <v>43686536</v>
      </c>
      <c r="C3">
        <v>43686600</v>
      </c>
      <c r="D3">
        <v>121548</v>
      </c>
      <c r="E3">
        <v>1</v>
      </c>
      <c r="F3">
        <v>1</v>
      </c>
      <c r="G3">
        <v>1</v>
      </c>
      <c r="H3">
        <v>1</v>
      </c>
      <c r="I3" t="s">
        <v>22</v>
      </c>
      <c r="J3" t="s">
        <v>3</v>
      </c>
      <c r="K3" t="s">
        <v>656</v>
      </c>
      <c r="L3">
        <v>608254</v>
      </c>
      <c r="N3">
        <v>1013</v>
      </c>
      <c r="O3" t="s">
        <v>657</v>
      </c>
      <c r="P3" t="s">
        <v>657</v>
      </c>
      <c r="Q3">
        <v>1</v>
      </c>
      <c r="W3">
        <v>0</v>
      </c>
      <c r="X3">
        <v>-185737400</v>
      </c>
      <c r="Y3">
        <v>27.95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27.95</v>
      </c>
      <c r="AU3" t="s">
        <v>3</v>
      </c>
      <c r="AV3">
        <v>2</v>
      </c>
      <c r="AW3">
        <v>2</v>
      </c>
      <c r="AX3">
        <v>43686603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Y3*Source!I26</f>
        <v>105.32119</v>
      </c>
      <c r="CY3">
        <f>AD3</f>
        <v>0</v>
      </c>
      <c r="CZ3">
        <f>AH3</f>
        <v>0</v>
      </c>
      <c r="DA3">
        <f>AL3</f>
        <v>1</v>
      </c>
      <c r="DB3">
        <f t="shared" si="0"/>
        <v>0</v>
      </c>
      <c r="DC3">
        <f t="shared" si="1"/>
        <v>0</v>
      </c>
    </row>
    <row r="4" spans="1:107">
      <c r="A4">
        <f>ROW(Source!A26)</f>
        <v>26</v>
      </c>
      <c r="B4">
        <v>43686536</v>
      </c>
      <c r="C4">
        <v>43686600</v>
      </c>
      <c r="D4">
        <v>37802739</v>
      </c>
      <c r="E4">
        <v>1</v>
      </c>
      <c r="F4">
        <v>1</v>
      </c>
      <c r="G4">
        <v>1</v>
      </c>
      <c r="H4">
        <v>2</v>
      </c>
      <c r="I4" t="s">
        <v>658</v>
      </c>
      <c r="J4" t="s">
        <v>659</v>
      </c>
      <c r="K4" t="s">
        <v>660</v>
      </c>
      <c r="L4">
        <v>1368</v>
      </c>
      <c r="N4">
        <v>1011</v>
      </c>
      <c r="O4" t="s">
        <v>524</v>
      </c>
      <c r="P4" t="s">
        <v>524</v>
      </c>
      <c r="Q4">
        <v>1</v>
      </c>
      <c r="W4">
        <v>0</v>
      </c>
      <c r="X4">
        <v>-543848893</v>
      </c>
      <c r="Y4">
        <v>27.95</v>
      </c>
      <c r="AA4">
        <v>0</v>
      </c>
      <c r="AB4">
        <v>934.37</v>
      </c>
      <c r="AC4">
        <v>213.32</v>
      </c>
      <c r="AD4">
        <v>0</v>
      </c>
      <c r="AE4">
        <v>0</v>
      </c>
      <c r="AF4">
        <v>153.68</v>
      </c>
      <c r="AG4">
        <v>12.1</v>
      </c>
      <c r="AH4">
        <v>0</v>
      </c>
      <c r="AI4">
        <v>1</v>
      </c>
      <c r="AJ4">
        <v>6.08</v>
      </c>
      <c r="AK4">
        <v>17.63</v>
      </c>
      <c r="AL4">
        <v>1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27.95</v>
      </c>
      <c r="AU4" t="s">
        <v>3</v>
      </c>
      <c r="AV4">
        <v>0</v>
      </c>
      <c r="AW4">
        <v>2</v>
      </c>
      <c r="AX4">
        <v>43686604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Y4*Source!I26</f>
        <v>105.32119</v>
      </c>
      <c r="CY4">
        <f>AB4</f>
        <v>934.37</v>
      </c>
      <c r="CZ4">
        <f>AF4</f>
        <v>153.68</v>
      </c>
      <c r="DA4">
        <f>AJ4</f>
        <v>6.08</v>
      </c>
      <c r="DB4">
        <f t="shared" si="0"/>
        <v>4295</v>
      </c>
      <c r="DC4">
        <f t="shared" si="1"/>
        <v>338</v>
      </c>
    </row>
    <row r="5" spans="1:107">
      <c r="A5">
        <f>ROW(Source!A27)</f>
        <v>27</v>
      </c>
      <c r="B5">
        <v>43686536</v>
      </c>
      <c r="C5">
        <v>43686605</v>
      </c>
      <c r="D5">
        <v>23129555</v>
      </c>
      <c r="E5">
        <v>1</v>
      </c>
      <c r="F5">
        <v>1</v>
      </c>
      <c r="G5">
        <v>1</v>
      </c>
      <c r="H5">
        <v>1</v>
      </c>
      <c r="I5" t="s">
        <v>651</v>
      </c>
      <c r="J5" t="s">
        <v>3</v>
      </c>
      <c r="K5" t="s">
        <v>652</v>
      </c>
      <c r="L5">
        <v>1369</v>
      </c>
      <c r="N5">
        <v>1013</v>
      </c>
      <c r="O5" t="s">
        <v>653</v>
      </c>
      <c r="P5" t="s">
        <v>653</v>
      </c>
      <c r="Q5">
        <v>1</v>
      </c>
      <c r="W5">
        <v>0</v>
      </c>
      <c r="X5">
        <v>1250814213</v>
      </c>
      <c r="Y5">
        <v>154</v>
      </c>
      <c r="AA5">
        <v>0</v>
      </c>
      <c r="AB5">
        <v>0</v>
      </c>
      <c r="AC5">
        <v>0</v>
      </c>
      <c r="AD5">
        <v>7.29</v>
      </c>
      <c r="AE5">
        <v>0</v>
      </c>
      <c r="AF5">
        <v>0</v>
      </c>
      <c r="AG5">
        <v>0</v>
      </c>
      <c r="AH5">
        <v>7.29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154</v>
      </c>
      <c r="AU5" t="s">
        <v>3</v>
      </c>
      <c r="AV5">
        <v>1</v>
      </c>
      <c r="AW5">
        <v>2</v>
      </c>
      <c r="AX5">
        <v>43686607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Y5*Source!I27</f>
        <v>144.51514</v>
      </c>
      <c r="CY5">
        <f>AD5</f>
        <v>7.29</v>
      </c>
      <c r="CZ5">
        <f>AH5</f>
        <v>7.29</v>
      </c>
      <c r="DA5">
        <f>AL5</f>
        <v>1</v>
      </c>
      <c r="DB5">
        <f t="shared" si="0"/>
        <v>1123</v>
      </c>
      <c r="DC5">
        <f t="shared" si="1"/>
        <v>0</v>
      </c>
    </row>
    <row r="6" spans="1:107">
      <c r="A6">
        <f>ROW(Source!A28)</f>
        <v>28</v>
      </c>
      <c r="B6">
        <v>43686536</v>
      </c>
      <c r="C6">
        <v>43686608</v>
      </c>
      <c r="D6">
        <v>23131263</v>
      </c>
      <c r="E6">
        <v>1</v>
      </c>
      <c r="F6">
        <v>1</v>
      </c>
      <c r="G6">
        <v>1</v>
      </c>
      <c r="H6">
        <v>1</v>
      </c>
      <c r="I6" t="s">
        <v>661</v>
      </c>
      <c r="J6" t="s">
        <v>3</v>
      </c>
      <c r="K6" t="s">
        <v>662</v>
      </c>
      <c r="L6">
        <v>1369</v>
      </c>
      <c r="N6">
        <v>1013</v>
      </c>
      <c r="O6" t="s">
        <v>653</v>
      </c>
      <c r="P6" t="s">
        <v>653</v>
      </c>
      <c r="Q6">
        <v>1</v>
      </c>
      <c r="W6">
        <v>0</v>
      </c>
      <c r="X6">
        <v>920778480</v>
      </c>
      <c r="Y6">
        <v>10.199999999999999</v>
      </c>
      <c r="AA6">
        <v>0</v>
      </c>
      <c r="AB6">
        <v>0</v>
      </c>
      <c r="AC6">
        <v>0</v>
      </c>
      <c r="AD6">
        <v>7.63</v>
      </c>
      <c r="AE6">
        <v>0</v>
      </c>
      <c r="AF6">
        <v>0</v>
      </c>
      <c r="AG6">
        <v>0</v>
      </c>
      <c r="AH6">
        <v>7.63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3</v>
      </c>
      <c r="AT6">
        <v>10.199999999999999</v>
      </c>
      <c r="AU6" t="s">
        <v>3</v>
      </c>
      <c r="AV6">
        <v>1</v>
      </c>
      <c r="AW6">
        <v>2</v>
      </c>
      <c r="AX6">
        <v>43686613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Y6*Source!I28</f>
        <v>95.676000000000002</v>
      </c>
      <c r="CY6">
        <f>AD6</f>
        <v>7.63</v>
      </c>
      <c r="CZ6">
        <f>AH6</f>
        <v>7.63</v>
      </c>
      <c r="DA6">
        <f>AL6</f>
        <v>1</v>
      </c>
      <c r="DB6">
        <f t="shared" si="0"/>
        <v>78</v>
      </c>
      <c r="DC6">
        <f t="shared" si="1"/>
        <v>0</v>
      </c>
    </row>
    <row r="7" spans="1:107">
      <c r="A7">
        <f>ROW(Source!A28)</f>
        <v>28</v>
      </c>
      <c r="B7">
        <v>43686536</v>
      </c>
      <c r="C7">
        <v>43686608</v>
      </c>
      <c r="D7">
        <v>121548</v>
      </c>
      <c r="E7">
        <v>1</v>
      </c>
      <c r="F7">
        <v>1</v>
      </c>
      <c r="G7">
        <v>1</v>
      </c>
      <c r="H7">
        <v>1</v>
      </c>
      <c r="I7" t="s">
        <v>22</v>
      </c>
      <c r="J7" t="s">
        <v>3</v>
      </c>
      <c r="K7" t="s">
        <v>656</v>
      </c>
      <c r="L7">
        <v>608254</v>
      </c>
      <c r="N7">
        <v>1013</v>
      </c>
      <c r="O7" t="s">
        <v>657</v>
      </c>
      <c r="P7" t="s">
        <v>657</v>
      </c>
      <c r="Q7">
        <v>1</v>
      </c>
      <c r="W7">
        <v>0</v>
      </c>
      <c r="X7">
        <v>-185737400</v>
      </c>
      <c r="Y7">
        <v>0.35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3</v>
      </c>
      <c r="AT7">
        <v>0.35</v>
      </c>
      <c r="AU7" t="s">
        <v>3</v>
      </c>
      <c r="AV7">
        <v>2</v>
      </c>
      <c r="AW7">
        <v>2</v>
      </c>
      <c r="AX7">
        <v>43686614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Y7*Source!I28</f>
        <v>3.2829999999999999</v>
      </c>
      <c r="CY7">
        <f>AD7</f>
        <v>0</v>
      </c>
      <c r="CZ7">
        <f>AH7</f>
        <v>0</v>
      </c>
      <c r="DA7">
        <f>AL7</f>
        <v>1</v>
      </c>
      <c r="DB7">
        <f t="shared" si="0"/>
        <v>0</v>
      </c>
      <c r="DC7">
        <f t="shared" si="1"/>
        <v>0</v>
      </c>
    </row>
    <row r="8" spans="1:107">
      <c r="A8">
        <f>ROW(Source!A28)</f>
        <v>28</v>
      </c>
      <c r="B8">
        <v>43686536</v>
      </c>
      <c r="C8">
        <v>43686608</v>
      </c>
      <c r="D8">
        <v>37802515</v>
      </c>
      <c r="E8">
        <v>1</v>
      </c>
      <c r="F8">
        <v>1</v>
      </c>
      <c r="G8">
        <v>1</v>
      </c>
      <c r="H8">
        <v>2</v>
      </c>
      <c r="I8" t="s">
        <v>663</v>
      </c>
      <c r="J8" t="s">
        <v>664</v>
      </c>
      <c r="K8" t="s">
        <v>665</v>
      </c>
      <c r="L8">
        <v>1368</v>
      </c>
      <c r="N8">
        <v>1011</v>
      </c>
      <c r="O8" t="s">
        <v>524</v>
      </c>
      <c r="P8" t="s">
        <v>524</v>
      </c>
      <c r="Q8">
        <v>1</v>
      </c>
      <c r="W8">
        <v>0</v>
      </c>
      <c r="X8">
        <v>-674318163</v>
      </c>
      <c r="Y8">
        <v>0.35</v>
      </c>
      <c r="AA8">
        <v>0</v>
      </c>
      <c r="AB8">
        <v>609.80999999999995</v>
      </c>
      <c r="AC8">
        <v>158.66999999999999</v>
      </c>
      <c r="AD8">
        <v>0</v>
      </c>
      <c r="AE8">
        <v>0</v>
      </c>
      <c r="AF8">
        <v>87.24</v>
      </c>
      <c r="AG8">
        <v>9</v>
      </c>
      <c r="AH8">
        <v>0</v>
      </c>
      <c r="AI8">
        <v>1</v>
      </c>
      <c r="AJ8">
        <v>6.99</v>
      </c>
      <c r="AK8">
        <v>17.63</v>
      </c>
      <c r="AL8">
        <v>1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3</v>
      </c>
      <c r="AT8">
        <v>0.35</v>
      </c>
      <c r="AU8" t="s">
        <v>3</v>
      </c>
      <c r="AV8">
        <v>0</v>
      </c>
      <c r="AW8">
        <v>2</v>
      </c>
      <c r="AX8">
        <v>43686615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Y8*Source!I28</f>
        <v>3.2829999999999999</v>
      </c>
      <c r="CY8">
        <f>AB8</f>
        <v>609.80999999999995</v>
      </c>
      <c r="CZ8">
        <f>AF8</f>
        <v>87.24</v>
      </c>
      <c r="DA8">
        <f>AJ8</f>
        <v>6.99</v>
      </c>
      <c r="DB8">
        <f t="shared" si="0"/>
        <v>31</v>
      </c>
      <c r="DC8">
        <f t="shared" si="1"/>
        <v>3</v>
      </c>
    </row>
    <row r="9" spans="1:107">
      <c r="A9">
        <f>ROW(Source!A28)</f>
        <v>28</v>
      </c>
      <c r="B9">
        <v>43686536</v>
      </c>
      <c r="C9">
        <v>43686608</v>
      </c>
      <c r="D9">
        <v>37777376</v>
      </c>
      <c r="E9">
        <v>1</v>
      </c>
      <c r="F9">
        <v>1</v>
      </c>
      <c r="G9">
        <v>1</v>
      </c>
      <c r="H9">
        <v>3</v>
      </c>
      <c r="I9" t="s">
        <v>46</v>
      </c>
      <c r="J9" t="s">
        <v>49</v>
      </c>
      <c r="K9" t="s">
        <v>47</v>
      </c>
      <c r="L9">
        <v>1339</v>
      </c>
      <c r="N9">
        <v>1007</v>
      </c>
      <c r="O9" t="s">
        <v>48</v>
      </c>
      <c r="P9" t="s">
        <v>48</v>
      </c>
      <c r="Q9">
        <v>1</v>
      </c>
      <c r="W9">
        <v>0</v>
      </c>
      <c r="X9">
        <v>-90225913</v>
      </c>
      <c r="Y9">
        <v>11</v>
      </c>
      <c r="AA9">
        <v>483.6</v>
      </c>
      <c r="AB9">
        <v>0</v>
      </c>
      <c r="AC9">
        <v>0</v>
      </c>
      <c r="AD9">
        <v>0</v>
      </c>
      <c r="AE9">
        <v>65</v>
      </c>
      <c r="AF9">
        <v>0</v>
      </c>
      <c r="AG9">
        <v>0</v>
      </c>
      <c r="AH9">
        <v>0</v>
      </c>
      <c r="AI9">
        <v>7.44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11</v>
      </c>
      <c r="AU9" t="s">
        <v>3</v>
      </c>
      <c r="AV9">
        <v>0</v>
      </c>
      <c r="AW9">
        <v>2</v>
      </c>
      <c r="AX9">
        <v>43686616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Y9*Source!I28</f>
        <v>103.18</v>
      </c>
      <c r="CY9">
        <f>AA9</f>
        <v>483.6</v>
      </c>
      <c r="CZ9">
        <f>AE9</f>
        <v>65</v>
      </c>
      <c r="DA9">
        <f>AI9</f>
        <v>7.44</v>
      </c>
      <c r="DB9">
        <f t="shared" si="0"/>
        <v>715</v>
      </c>
      <c r="DC9">
        <f t="shared" si="1"/>
        <v>0</v>
      </c>
    </row>
    <row r="10" spans="1:107">
      <c r="A10">
        <f>ROW(Source!A29)</f>
        <v>29</v>
      </c>
      <c r="B10">
        <v>43686536</v>
      </c>
      <c r="C10">
        <v>43686617</v>
      </c>
      <c r="D10">
        <v>23135960</v>
      </c>
      <c r="E10">
        <v>1</v>
      </c>
      <c r="F10">
        <v>1</v>
      </c>
      <c r="G10">
        <v>1</v>
      </c>
      <c r="H10">
        <v>1</v>
      </c>
      <c r="I10" t="s">
        <v>654</v>
      </c>
      <c r="J10" t="s">
        <v>3</v>
      </c>
      <c r="K10" t="s">
        <v>655</v>
      </c>
      <c r="L10">
        <v>1369</v>
      </c>
      <c r="N10">
        <v>1013</v>
      </c>
      <c r="O10" t="s">
        <v>653</v>
      </c>
      <c r="P10" t="s">
        <v>653</v>
      </c>
      <c r="Q10">
        <v>1</v>
      </c>
      <c r="W10">
        <v>0</v>
      </c>
      <c r="X10">
        <v>-486278812</v>
      </c>
      <c r="Y10">
        <v>88.5</v>
      </c>
      <c r="AA10">
        <v>0</v>
      </c>
      <c r="AB10">
        <v>0</v>
      </c>
      <c r="AC10">
        <v>0</v>
      </c>
      <c r="AD10">
        <v>7.01</v>
      </c>
      <c r="AE10">
        <v>0</v>
      </c>
      <c r="AF10">
        <v>0</v>
      </c>
      <c r="AG10">
        <v>0</v>
      </c>
      <c r="AH10">
        <v>7.01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3</v>
      </c>
      <c r="AT10">
        <v>88.5</v>
      </c>
      <c r="AU10" t="s">
        <v>3</v>
      </c>
      <c r="AV10">
        <v>1</v>
      </c>
      <c r="AW10">
        <v>2</v>
      </c>
      <c r="AX10">
        <v>43686619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Y10*Source!I29</f>
        <v>166.02599999999998</v>
      </c>
      <c r="CY10">
        <f>AD10</f>
        <v>7.01</v>
      </c>
      <c r="CZ10">
        <f>AH10</f>
        <v>7.01</v>
      </c>
      <c r="DA10">
        <f>AL10</f>
        <v>1</v>
      </c>
      <c r="DB10">
        <f t="shared" si="0"/>
        <v>620</v>
      </c>
      <c r="DC10">
        <f t="shared" si="1"/>
        <v>0</v>
      </c>
    </row>
    <row r="11" spans="1:107">
      <c r="A11">
        <f>ROW(Source!A31)</f>
        <v>31</v>
      </c>
      <c r="B11">
        <v>43686536</v>
      </c>
      <c r="C11">
        <v>43686621</v>
      </c>
      <c r="D11">
        <v>121548</v>
      </c>
      <c r="E11">
        <v>1</v>
      </c>
      <c r="F11">
        <v>1</v>
      </c>
      <c r="G11">
        <v>1</v>
      </c>
      <c r="H11">
        <v>1</v>
      </c>
      <c r="I11" t="s">
        <v>22</v>
      </c>
      <c r="J11" t="s">
        <v>3</v>
      </c>
      <c r="K11" t="s">
        <v>656</v>
      </c>
      <c r="L11">
        <v>608254</v>
      </c>
      <c r="N11">
        <v>1013</v>
      </c>
      <c r="O11" t="s">
        <v>657</v>
      </c>
      <c r="P11" t="s">
        <v>657</v>
      </c>
      <c r="Q11">
        <v>1</v>
      </c>
      <c r="W11">
        <v>0</v>
      </c>
      <c r="X11">
        <v>-185737400</v>
      </c>
      <c r="Y11">
        <v>8.8699999999999992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8.8699999999999992</v>
      </c>
      <c r="AU11" t="s">
        <v>3</v>
      </c>
      <c r="AV11">
        <v>2</v>
      </c>
      <c r="AW11">
        <v>2</v>
      </c>
      <c r="AX11">
        <v>43686624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Y11*Source!I31</f>
        <v>31.759921999999996</v>
      </c>
      <c r="CY11">
        <f>AD11</f>
        <v>0</v>
      </c>
      <c r="CZ11">
        <f>AH11</f>
        <v>0</v>
      </c>
      <c r="DA11">
        <f>AL11</f>
        <v>1</v>
      </c>
      <c r="DB11">
        <f t="shared" si="0"/>
        <v>0</v>
      </c>
      <c r="DC11">
        <f t="shared" si="1"/>
        <v>0</v>
      </c>
    </row>
    <row r="12" spans="1:107">
      <c r="A12">
        <f>ROW(Source!A31)</f>
        <v>31</v>
      </c>
      <c r="B12">
        <v>43686536</v>
      </c>
      <c r="C12">
        <v>43686621</v>
      </c>
      <c r="D12">
        <v>37802809</v>
      </c>
      <c r="E12">
        <v>1</v>
      </c>
      <c r="F12">
        <v>1</v>
      </c>
      <c r="G12">
        <v>1</v>
      </c>
      <c r="H12">
        <v>2</v>
      </c>
      <c r="I12" t="s">
        <v>666</v>
      </c>
      <c r="J12" t="s">
        <v>667</v>
      </c>
      <c r="K12" t="s">
        <v>668</v>
      </c>
      <c r="L12">
        <v>1368</v>
      </c>
      <c r="N12">
        <v>1011</v>
      </c>
      <c r="O12" t="s">
        <v>524</v>
      </c>
      <c r="P12" t="s">
        <v>524</v>
      </c>
      <c r="Q12">
        <v>1</v>
      </c>
      <c r="W12">
        <v>0</v>
      </c>
      <c r="X12">
        <v>-521383579</v>
      </c>
      <c r="Y12">
        <v>8.8699999999999992</v>
      </c>
      <c r="AA12">
        <v>0</v>
      </c>
      <c r="AB12">
        <v>628.26</v>
      </c>
      <c r="AC12">
        <v>182.47</v>
      </c>
      <c r="AD12">
        <v>0</v>
      </c>
      <c r="AE12">
        <v>0</v>
      </c>
      <c r="AF12">
        <v>102.49</v>
      </c>
      <c r="AG12">
        <v>10.35</v>
      </c>
      <c r="AH12">
        <v>0</v>
      </c>
      <c r="AI12">
        <v>1</v>
      </c>
      <c r="AJ12">
        <v>6.13</v>
      </c>
      <c r="AK12">
        <v>17.63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8.8699999999999992</v>
      </c>
      <c r="AU12" t="s">
        <v>3</v>
      </c>
      <c r="AV12">
        <v>0</v>
      </c>
      <c r="AW12">
        <v>2</v>
      </c>
      <c r="AX12">
        <v>43686625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Y12*Source!I31</f>
        <v>31.759921999999996</v>
      </c>
      <c r="CY12">
        <f>AB12</f>
        <v>628.26</v>
      </c>
      <c r="CZ12">
        <f>AF12</f>
        <v>102.49</v>
      </c>
      <c r="DA12">
        <f>AJ12</f>
        <v>6.13</v>
      </c>
      <c r="DB12">
        <f t="shared" si="0"/>
        <v>909</v>
      </c>
      <c r="DC12">
        <f t="shared" si="1"/>
        <v>92</v>
      </c>
    </row>
    <row r="13" spans="1:107">
      <c r="A13">
        <f>ROW(Source!A32)</f>
        <v>32</v>
      </c>
      <c r="B13">
        <v>43686536</v>
      </c>
      <c r="C13">
        <v>43686626</v>
      </c>
      <c r="D13">
        <v>23129805</v>
      </c>
      <c r="E13">
        <v>1</v>
      </c>
      <c r="F13">
        <v>1</v>
      </c>
      <c r="G13">
        <v>1</v>
      </c>
      <c r="H13">
        <v>1</v>
      </c>
      <c r="I13" t="s">
        <v>669</v>
      </c>
      <c r="J13" t="s">
        <v>3</v>
      </c>
      <c r="K13" t="s">
        <v>670</v>
      </c>
      <c r="L13">
        <v>1369</v>
      </c>
      <c r="N13">
        <v>1013</v>
      </c>
      <c r="O13" t="s">
        <v>653</v>
      </c>
      <c r="P13" t="s">
        <v>653</v>
      </c>
      <c r="Q13">
        <v>1</v>
      </c>
      <c r="W13">
        <v>0</v>
      </c>
      <c r="X13">
        <v>756115135</v>
      </c>
      <c r="Y13">
        <v>12.53</v>
      </c>
      <c r="AA13">
        <v>0</v>
      </c>
      <c r="AB13">
        <v>0</v>
      </c>
      <c r="AC13">
        <v>0</v>
      </c>
      <c r="AD13">
        <v>7.97</v>
      </c>
      <c r="AE13">
        <v>0</v>
      </c>
      <c r="AF13">
        <v>0</v>
      </c>
      <c r="AG13">
        <v>0</v>
      </c>
      <c r="AH13">
        <v>7.97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12.53</v>
      </c>
      <c r="AU13" t="s">
        <v>3</v>
      </c>
      <c r="AV13">
        <v>1</v>
      </c>
      <c r="AW13">
        <v>2</v>
      </c>
      <c r="AX13">
        <v>43686631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Y13*Source!I32</f>
        <v>448.64917999999994</v>
      </c>
      <c r="CY13">
        <f>AD13</f>
        <v>7.97</v>
      </c>
      <c r="CZ13">
        <f>AH13</f>
        <v>7.97</v>
      </c>
      <c r="DA13">
        <f>AL13</f>
        <v>1</v>
      </c>
      <c r="DB13">
        <f t="shared" si="0"/>
        <v>100</v>
      </c>
      <c r="DC13">
        <f t="shared" si="1"/>
        <v>0</v>
      </c>
    </row>
    <row r="14" spans="1:107">
      <c r="A14">
        <f>ROW(Source!A32)</f>
        <v>32</v>
      </c>
      <c r="B14">
        <v>43686536</v>
      </c>
      <c r="C14">
        <v>43686626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22</v>
      </c>
      <c r="J14" t="s">
        <v>3</v>
      </c>
      <c r="K14" t="s">
        <v>656</v>
      </c>
      <c r="L14">
        <v>608254</v>
      </c>
      <c r="N14">
        <v>1013</v>
      </c>
      <c r="O14" t="s">
        <v>657</v>
      </c>
      <c r="P14" t="s">
        <v>657</v>
      </c>
      <c r="Q14">
        <v>1</v>
      </c>
      <c r="W14">
        <v>0</v>
      </c>
      <c r="X14">
        <v>-185737400</v>
      </c>
      <c r="Y14">
        <v>3.04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3</v>
      </c>
      <c r="AT14">
        <v>3.04</v>
      </c>
      <c r="AU14" t="s">
        <v>3</v>
      </c>
      <c r="AV14">
        <v>2</v>
      </c>
      <c r="AW14">
        <v>2</v>
      </c>
      <c r="AX14">
        <v>43686632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Y14*Source!I32</f>
        <v>108.85024</v>
      </c>
      <c r="CY14">
        <f>AD14</f>
        <v>0</v>
      </c>
      <c r="CZ14">
        <f>AH14</f>
        <v>0</v>
      </c>
      <c r="DA14">
        <f>AL14</f>
        <v>1</v>
      </c>
      <c r="DB14">
        <f t="shared" si="0"/>
        <v>0</v>
      </c>
      <c r="DC14">
        <f t="shared" si="1"/>
        <v>0</v>
      </c>
    </row>
    <row r="15" spans="1:107">
      <c r="A15">
        <f>ROW(Source!A32)</f>
        <v>32</v>
      </c>
      <c r="B15">
        <v>43686536</v>
      </c>
      <c r="C15">
        <v>43686626</v>
      </c>
      <c r="D15">
        <v>37802699</v>
      </c>
      <c r="E15">
        <v>1</v>
      </c>
      <c r="F15">
        <v>1</v>
      </c>
      <c r="G15">
        <v>1</v>
      </c>
      <c r="H15">
        <v>2</v>
      </c>
      <c r="I15" t="s">
        <v>671</v>
      </c>
      <c r="J15" t="s">
        <v>672</v>
      </c>
      <c r="K15" t="s">
        <v>673</v>
      </c>
      <c r="L15">
        <v>1368</v>
      </c>
      <c r="N15">
        <v>1011</v>
      </c>
      <c r="O15" t="s">
        <v>524</v>
      </c>
      <c r="P15" t="s">
        <v>524</v>
      </c>
      <c r="Q15">
        <v>1</v>
      </c>
      <c r="W15">
        <v>0</v>
      </c>
      <c r="X15">
        <v>2133576372</v>
      </c>
      <c r="Y15">
        <v>3.04</v>
      </c>
      <c r="AA15">
        <v>0</v>
      </c>
      <c r="AB15">
        <v>488.7</v>
      </c>
      <c r="AC15">
        <v>158.66999999999999</v>
      </c>
      <c r="AD15">
        <v>0</v>
      </c>
      <c r="AE15">
        <v>0</v>
      </c>
      <c r="AF15">
        <v>59.38</v>
      </c>
      <c r="AG15">
        <v>9</v>
      </c>
      <c r="AH15">
        <v>0</v>
      </c>
      <c r="AI15">
        <v>1</v>
      </c>
      <c r="AJ15">
        <v>8.23</v>
      </c>
      <c r="AK15">
        <v>17.63</v>
      </c>
      <c r="AL15">
        <v>1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3.04</v>
      </c>
      <c r="AU15" t="s">
        <v>3</v>
      </c>
      <c r="AV15">
        <v>0</v>
      </c>
      <c r="AW15">
        <v>2</v>
      </c>
      <c r="AX15">
        <v>43686633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Y15*Source!I32</f>
        <v>108.85024</v>
      </c>
      <c r="CY15">
        <f>AB15</f>
        <v>488.7</v>
      </c>
      <c r="CZ15">
        <f>AF15</f>
        <v>59.38</v>
      </c>
      <c r="DA15">
        <f>AJ15</f>
        <v>8.23</v>
      </c>
      <c r="DB15">
        <f t="shared" si="0"/>
        <v>181</v>
      </c>
      <c r="DC15">
        <f t="shared" si="1"/>
        <v>27</v>
      </c>
    </row>
    <row r="16" spans="1:107">
      <c r="A16">
        <f>ROW(Source!A32)</f>
        <v>32</v>
      </c>
      <c r="B16">
        <v>43686536</v>
      </c>
      <c r="C16">
        <v>43686626</v>
      </c>
      <c r="D16">
        <v>37804115</v>
      </c>
      <c r="E16">
        <v>1</v>
      </c>
      <c r="F16">
        <v>1</v>
      </c>
      <c r="G16">
        <v>1</v>
      </c>
      <c r="H16">
        <v>2</v>
      </c>
      <c r="I16" t="s">
        <v>674</v>
      </c>
      <c r="J16" t="s">
        <v>675</v>
      </c>
      <c r="K16" t="s">
        <v>676</v>
      </c>
      <c r="L16">
        <v>1368</v>
      </c>
      <c r="N16">
        <v>1011</v>
      </c>
      <c r="O16" t="s">
        <v>524</v>
      </c>
      <c r="P16" t="s">
        <v>524</v>
      </c>
      <c r="Q16">
        <v>1</v>
      </c>
      <c r="W16">
        <v>0</v>
      </c>
      <c r="X16">
        <v>776602002</v>
      </c>
      <c r="Y16">
        <v>12.18</v>
      </c>
      <c r="AA16">
        <v>0</v>
      </c>
      <c r="AB16">
        <v>2.8</v>
      </c>
      <c r="AC16">
        <v>0</v>
      </c>
      <c r="AD16">
        <v>0</v>
      </c>
      <c r="AE16">
        <v>0</v>
      </c>
      <c r="AF16">
        <v>0.6</v>
      </c>
      <c r="AG16">
        <v>0</v>
      </c>
      <c r="AH16">
        <v>0</v>
      </c>
      <c r="AI16">
        <v>1</v>
      </c>
      <c r="AJ16">
        <v>4.67</v>
      </c>
      <c r="AK16">
        <v>17.63</v>
      </c>
      <c r="AL16">
        <v>1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3</v>
      </c>
      <c r="AT16">
        <v>12.18</v>
      </c>
      <c r="AU16" t="s">
        <v>3</v>
      </c>
      <c r="AV16">
        <v>0</v>
      </c>
      <c r="AW16">
        <v>2</v>
      </c>
      <c r="AX16">
        <v>43686634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Y16*Source!I32</f>
        <v>436.11707999999993</v>
      </c>
      <c r="CY16">
        <f>AB16</f>
        <v>2.8</v>
      </c>
      <c r="CZ16">
        <f>AF16</f>
        <v>0.6</v>
      </c>
      <c r="DA16">
        <f>AJ16</f>
        <v>4.67</v>
      </c>
      <c r="DB16">
        <f t="shared" si="0"/>
        <v>7</v>
      </c>
      <c r="DC16">
        <f t="shared" si="1"/>
        <v>0</v>
      </c>
    </row>
    <row r="17" spans="1:107">
      <c r="A17">
        <f>ROW(Source!A33)</f>
        <v>33</v>
      </c>
      <c r="B17">
        <v>43686536</v>
      </c>
      <c r="C17">
        <v>43686635</v>
      </c>
      <c r="D17">
        <v>23146501</v>
      </c>
      <c r="E17">
        <v>1</v>
      </c>
      <c r="F17">
        <v>1</v>
      </c>
      <c r="G17">
        <v>1</v>
      </c>
      <c r="H17">
        <v>1</v>
      </c>
      <c r="I17" t="s">
        <v>677</v>
      </c>
      <c r="J17" t="s">
        <v>3</v>
      </c>
      <c r="K17" t="s">
        <v>678</v>
      </c>
      <c r="L17">
        <v>1369</v>
      </c>
      <c r="N17">
        <v>1013</v>
      </c>
      <c r="O17" t="s">
        <v>653</v>
      </c>
      <c r="P17" t="s">
        <v>653</v>
      </c>
      <c r="Q17">
        <v>1</v>
      </c>
      <c r="W17">
        <v>0</v>
      </c>
      <c r="X17">
        <v>-1511738761</v>
      </c>
      <c r="Y17">
        <v>5.7</v>
      </c>
      <c r="AA17">
        <v>0</v>
      </c>
      <c r="AB17">
        <v>0</v>
      </c>
      <c r="AC17">
        <v>0</v>
      </c>
      <c r="AD17">
        <v>9.9499999999999993</v>
      </c>
      <c r="AE17">
        <v>0</v>
      </c>
      <c r="AF17">
        <v>0</v>
      </c>
      <c r="AG17">
        <v>0</v>
      </c>
      <c r="AH17">
        <v>9.9499999999999993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5.7</v>
      </c>
      <c r="AU17" t="s">
        <v>3</v>
      </c>
      <c r="AV17">
        <v>1</v>
      </c>
      <c r="AW17">
        <v>2</v>
      </c>
      <c r="AX17">
        <v>43686640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Y17*Source!I33</f>
        <v>11.571</v>
      </c>
      <c r="CY17">
        <f>AD17</f>
        <v>9.9499999999999993</v>
      </c>
      <c r="CZ17">
        <f>AH17</f>
        <v>9.9499999999999993</v>
      </c>
      <c r="DA17">
        <f>AL17</f>
        <v>1</v>
      </c>
      <c r="DB17">
        <f t="shared" si="0"/>
        <v>57</v>
      </c>
      <c r="DC17">
        <f t="shared" si="1"/>
        <v>0</v>
      </c>
    </row>
    <row r="18" spans="1:107">
      <c r="A18">
        <f>ROW(Source!A33)</f>
        <v>33</v>
      </c>
      <c r="B18">
        <v>43686536</v>
      </c>
      <c r="C18">
        <v>43686635</v>
      </c>
      <c r="D18">
        <v>37804429</v>
      </c>
      <c r="E18">
        <v>1</v>
      </c>
      <c r="F18">
        <v>1</v>
      </c>
      <c r="G18">
        <v>1</v>
      </c>
      <c r="H18">
        <v>2</v>
      </c>
      <c r="I18" t="s">
        <v>679</v>
      </c>
      <c r="J18" t="s">
        <v>680</v>
      </c>
      <c r="K18" t="s">
        <v>681</v>
      </c>
      <c r="L18">
        <v>1368</v>
      </c>
      <c r="N18">
        <v>1011</v>
      </c>
      <c r="O18" t="s">
        <v>524</v>
      </c>
      <c r="P18" t="s">
        <v>524</v>
      </c>
      <c r="Q18">
        <v>1</v>
      </c>
      <c r="W18">
        <v>0</v>
      </c>
      <c r="X18">
        <v>906591789</v>
      </c>
      <c r="Y18">
        <v>0.9</v>
      </c>
      <c r="AA18">
        <v>0</v>
      </c>
      <c r="AB18">
        <v>101.8</v>
      </c>
      <c r="AC18">
        <v>0</v>
      </c>
      <c r="AD18">
        <v>0</v>
      </c>
      <c r="AE18">
        <v>0</v>
      </c>
      <c r="AF18">
        <v>55.63</v>
      </c>
      <c r="AG18">
        <v>0</v>
      </c>
      <c r="AH18">
        <v>0</v>
      </c>
      <c r="AI18">
        <v>1</v>
      </c>
      <c r="AJ18">
        <v>1.83</v>
      </c>
      <c r="AK18">
        <v>17.63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0.9</v>
      </c>
      <c r="AU18" t="s">
        <v>3</v>
      </c>
      <c r="AV18">
        <v>0</v>
      </c>
      <c r="AW18">
        <v>2</v>
      </c>
      <c r="AX18">
        <v>43686641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Y18*Source!I33</f>
        <v>1.827</v>
      </c>
      <c r="CY18">
        <f>AB18</f>
        <v>101.8</v>
      </c>
      <c r="CZ18">
        <f>AF18</f>
        <v>55.63</v>
      </c>
      <c r="DA18">
        <f>AJ18</f>
        <v>1.83</v>
      </c>
      <c r="DB18">
        <f t="shared" si="0"/>
        <v>50</v>
      </c>
      <c r="DC18">
        <f t="shared" si="1"/>
        <v>0</v>
      </c>
    </row>
    <row r="19" spans="1:107">
      <c r="A19">
        <f>ROW(Source!A33)</f>
        <v>33</v>
      </c>
      <c r="B19">
        <v>43686536</v>
      </c>
      <c r="C19">
        <v>43686635</v>
      </c>
      <c r="D19">
        <v>37804481</v>
      </c>
      <c r="E19">
        <v>1</v>
      </c>
      <c r="F19">
        <v>1</v>
      </c>
      <c r="G19">
        <v>1</v>
      </c>
      <c r="H19">
        <v>2</v>
      </c>
      <c r="I19" t="s">
        <v>682</v>
      </c>
      <c r="J19" t="s">
        <v>683</v>
      </c>
      <c r="K19" t="s">
        <v>684</v>
      </c>
      <c r="L19">
        <v>1368</v>
      </c>
      <c r="N19">
        <v>1011</v>
      </c>
      <c r="O19" t="s">
        <v>524</v>
      </c>
      <c r="P19" t="s">
        <v>524</v>
      </c>
      <c r="Q19">
        <v>1</v>
      </c>
      <c r="W19">
        <v>0</v>
      </c>
      <c r="X19">
        <v>1258671840</v>
      </c>
      <c r="Y19">
        <v>0.48</v>
      </c>
      <c r="AA19">
        <v>0</v>
      </c>
      <c r="AB19">
        <v>57.86</v>
      </c>
      <c r="AC19">
        <v>0</v>
      </c>
      <c r="AD19">
        <v>0</v>
      </c>
      <c r="AE19">
        <v>0</v>
      </c>
      <c r="AF19">
        <v>21.35</v>
      </c>
      <c r="AG19">
        <v>0</v>
      </c>
      <c r="AH19">
        <v>0</v>
      </c>
      <c r="AI19">
        <v>1</v>
      </c>
      <c r="AJ19">
        <v>2.71</v>
      </c>
      <c r="AK19">
        <v>17.63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0.48</v>
      </c>
      <c r="AU19" t="s">
        <v>3</v>
      </c>
      <c r="AV19">
        <v>0</v>
      </c>
      <c r="AW19">
        <v>2</v>
      </c>
      <c r="AX19">
        <v>43686642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Y19*Source!I33</f>
        <v>0.97439999999999982</v>
      </c>
      <c r="CY19">
        <f>AB19</f>
        <v>57.86</v>
      </c>
      <c r="CZ19">
        <f>AF19</f>
        <v>21.35</v>
      </c>
      <c r="DA19">
        <f>AJ19</f>
        <v>2.71</v>
      </c>
      <c r="DB19">
        <f t="shared" si="0"/>
        <v>10</v>
      </c>
      <c r="DC19">
        <f t="shared" si="1"/>
        <v>0</v>
      </c>
    </row>
    <row r="20" spans="1:107">
      <c r="A20">
        <f>ROW(Source!A33)</f>
        <v>33</v>
      </c>
      <c r="B20">
        <v>43686536</v>
      </c>
      <c r="C20">
        <v>43686635</v>
      </c>
      <c r="D20">
        <v>37790542</v>
      </c>
      <c r="E20">
        <v>1</v>
      </c>
      <c r="F20">
        <v>1</v>
      </c>
      <c r="G20">
        <v>1</v>
      </c>
      <c r="H20">
        <v>3</v>
      </c>
      <c r="I20" t="s">
        <v>685</v>
      </c>
      <c r="J20" t="s">
        <v>686</v>
      </c>
      <c r="K20" t="s">
        <v>687</v>
      </c>
      <c r="L20">
        <v>1358</v>
      </c>
      <c r="N20">
        <v>1010</v>
      </c>
      <c r="O20" t="s">
        <v>688</v>
      </c>
      <c r="P20" t="s">
        <v>688</v>
      </c>
      <c r="Q20">
        <v>10</v>
      </c>
      <c r="W20">
        <v>0</v>
      </c>
      <c r="X20">
        <v>-394649248</v>
      </c>
      <c r="Y20">
        <v>0.02</v>
      </c>
      <c r="AA20">
        <v>274.97000000000003</v>
      </c>
      <c r="AB20">
        <v>0</v>
      </c>
      <c r="AC20">
        <v>0</v>
      </c>
      <c r="AD20">
        <v>0</v>
      </c>
      <c r="AE20">
        <v>22.52</v>
      </c>
      <c r="AF20">
        <v>0</v>
      </c>
      <c r="AG20">
        <v>0</v>
      </c>
      <c r="AH20">
        <v>0</v>
      </c>
      <c r="AI20">
        <v>12.21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0.02</v>
      </c>
      <c r="AU20" t="s">
        <v>3</v>
      </c>
      <c r="AV20">
        <v>0</v>
      </c>
      <c r="AW20">
        <v>2</v>
      </c>
      <c r="AX20">
        <v>43686644</v>
      </c>
      <c r="AY20">
        <v>1</v>
      </c>
      <c r="AZ20">
        <v>0</v>
      </c>
      <c r="BA20">
        <v>21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Y20*Source!I33</f>
        <v>4.0599999999999997E-2</v>
      </c>
      <c r="CY20">
        <f>AA20</f>
        <v>274.97000000000003</v>
      </c>
      <c r="CZ20">
        <f>AE20</f>
        <v>22.52</v>
      </c>
      <c r="DA20">
        <f>AI20</f>
        <v>12.21</v>
      </c>
      <c r="DB20">
        <f t="shared" si="0"/>
        <v>0</v>
      </c>
      <c r="DC20">
        <f t="shared" si="1"/>
        <v>0</v>
      </c>
    </row>
    <row r="21" spans="1:107">
      <c r="A21">
        <f>ROW(Source!A36)</f>
        <v>36</v>
      </c>
      <c r="B21">
        <v>43686536</v>
      </c>
      <c r="C21">
        <v>43686647</v>
      </c>
      <c r="D21">
        <v>23135499</v>
      </c>
      <c r="E21">
        <v>1</v>
      </c>
      <c r="F21">
        <v>1</v>
      </c>
      <c r="G21">
        <v>1</v>
      </c>
      <c r="H21">
        <v>1</v>
      </c>
      <c r="I21" t="s">
        <v>689</v>
      </c>
      <c r="J21" t="s">
        <v>3</v>
      </c>
      <c r="K21" t="s">
        <v>690</v>
      </c>
      <c r="L21">
        <v>1369</v>
      </c>
      <c r="N21">
        <v>1013</v>
      </c>
      <c r="O21" t="s">
        <v>653</v>
      </c>
      <c r="P21" t="s">
        <v>653</v>
      </c>
      <c r="Q21">
        <v>1</v>
      </c>
      <c r="W21">
        <v>0</v>
      </c>
      <c r="X21">
        <v>-499460097</v>
      </c>
      <c r="Y21">
        <v>0.04</v>
      </c>
      <c r="AA21">
        <v>0</v>
      </c>
      <c r="AB21">
        <v>0</v>
      </c>
      <c r="AC21">
        <v>0</v>
      </c>
      <c r="AD21">
        <v>8.99</v>
      </c>
      <c r="AE21">
        <v>0</v>
      </c>
      <c r="AF21">
        <v>0</v>
      </c>
      <c r="AG21">
        <v>0</v>
      </c>
      <c r="AH21">
        <v>8.99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0.04</v>
      </c>
      <c r="AU21" t="s">
        <v>3</v>
      </c>
      <c r="AV21">
        <v>1</v>
      </c>
      <c r="AW21">
        <v>2</v>
      </c>
      <c r="AX21">
        <v>43686650</v>
      </c>
      <c r="AY21">
        <v>1</v>
      </c>
      <c r="AZ21">
        <v>0</v>
      </c>
      <c r="BA21">
        <v>22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Y21*Source!I36</f>
        <v>0.12</v>
      </c>
      <c r="CY21">
        <f>AD21</f>
        <v>8.99</v>
      </c>
      <c r="CZ21">
        <f>AH21</f>
        <v>8.99</v>
      </c>
      <c r="DA21">
        <f>AL21</f>
        <v>1</v>
      </c>
      <c r="DB21">
        <f t="shared" si="0"/>
        <v>0</v>
      </c>
      <c r="DC21">
        <f t="shared" si="1"/>
        <v>0</v>
      </c>
    </row>
    <row r="22" spans="1:107">
      <c r="A22">
        <f>ROW(Source!A36)</f>
        <v>36</v>
      </c>
      <c r="B22">
        <v>43686536</v>
      </c>
      <c r="C22">
        <v>43686647</v>
      </c>
      <c r="D22">
        <v>37804417</v>
      </c>
      <c r="E22">
        <v>1</v>
      </c>
      <c r="F22">
        <v>1</v>
      </c>
      <c r="G22">
        <v>1</v>
      </c>
      <c r="H22">
        <v>2</v>
      </c>
      <c r="I22" t="s">
        <v>691</v>
      </c>
      <c r="J22" t="s">
        <v>692</v>
      </c>
      <c r="K22" t="s">
        <v>693</v>
      </c>
      <c r="L22">
        <v>1368</v>
      </c>
      <c r="N22">
        <v>1011</v>
      </c>
      <c r="O22" t="s">
        <v>524</v>
      </c>
      <c r="P22" t="s">
        <v>524</v>
      </c>
      <c r="Q22">
        <v>1</v>
      </c>
      <c r="W22">
        <v>0</v>
      </c>
      <c r="X22">
        <v>-267064752</v>
      </c>
      <c r="Y22">
        <v>0.03</v>
      </c>
      <c r="AA22">
        <v>0</v>
      </c>
      <c r="AB22">
        <v>21.37</v>
      </c>
      <c r="AC22">
        <v>0</v>
      </c>
      <c r="AD22">
        <v>0</v>
      </c>
      <c r="AE22">
        <v>0</v>
      </c>
      <c r="AF22">
        <v>10.58</v>
      </c>
      <c r="AG22">
        <v>0</v>
      </c>
      <c r="AH22">
        <v>0</v>
      </c>
      <c r="AI22">
        <v>1</v>
      </c>
      <c r="AJ22">
        <v>2.02</v>
      </c>
      <c r="AK22">
        <v>17.63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0.03</v>
      </c>
      <c r="AU22" t="s">
        <v>3</v>
      </c>
      <c r="AV22">
        <v>0</v>
      </c>
      <c r="AW22">
        <v>2</v>
      </c>
      <c r="AX22">
        <v>43686651</v>
      </c>
      <c r="AY22">
        <v>1</v>
      </c>
      <c r="AZ22">
        <v>0</v>
      </c>
      <c r="BA22">
        <v>23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Y22*Source!I36</f>
        <v>0.09</v>
      </c>
      <c r="CY22">
        <f>AB22</f>
        <v>21.37</v>
      </c>
      <c r="CZ22">
        <f>AF22</f>
        <v>10.58</v>
      </c>
      <c r="DA22">
        <f>AJ22</f>
        <v>2.02</v>
      </c>
      <c r="DB22">
        <f t="shared" si="0"/>
        <v>0</v>
      </c>
      <c r="DC22">
        <f t="shared" si="1"/>
        <v>0</v>
      </c>
    </row>
    <row r="23" spans="1:107">
      <c r="A23">
        <f>ROW(Source!A37)</f>
        <v>37</v>
      </c>
      <c r="B23">
        <v>43686536</v>
      </c>
      <c r="C23">
        <v>43686652</v>
      </c>
      <c r="D23">
        <v>23176489</v>
      </c>
      <c r="E23">
        <v>1</v>
      </c>
      <c r="F23">
        <v>1</v>
      </c>
      <c r="G23">
        <v>1</v>
      </c>
      <c r="H23">
        <v>1</v>
      </c>
      <c r="I23" t="s">
        <v>694</v>
      </c>
      <c r="J23" t="s">
        <v>3</v>
      </c>
      <c r="K23" t="s">
        <v>695</v>
      </c>
      <c r="L23">
        <v>1369</v>
      </c>
      <c r="N23">
        <v>1013</v>
      </c>
      <c r="O23" t="s">
        <v>653</v>
      </c>
      <c r="P23" t="s">
        <v>653</v>
      </c>
      <c r="Q23">
        <v>1</v>
      </c>
      <c r="W23">
        <v>0</v>
      </c>
      <c r="X23">
        <v>725539904</v>
      </c>
      <c r="Y23">
        <v>0.7</v>
      </c>
      <c r="AA23">
        <v>0</v>
      </c>
      <c r="AB23">
        <v>0</v>
      </c>
      <c r="AC23">
        <v>0</v>
      </c>
      <c r="AD23">
        <v>10.36</v>
      </c>
      <c r="AE23">
        <v>0</v>
      </c>
      <c r="AF23">
        <v>0</v>
      </c>
      <c r="AG23">
        <v>0</v>
      </c>
      <c r="AH23">
        <v>10.36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0.7</v>
      </c>
      <c r="AU23" t="s">
        <v>3</v>
      </c>
      <c r="AV23">
        <v>1</v>
      </c>
      <c r="AW23">
        <v>2</v>
      </c>
      <c r="AX23">
        <v>43686656</v>
      </c>
      <c r="AY23">
        <v>1</v>
      </c>
      <c r="AZ23">
        <v>0</v>
      </c>
      <c r="BA23">
        <v>24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Y23*Source!I37</f>
        <v>1.4</v>
      </c>
      <c r="CY23">
        <f>AD23</f>
        <v>10.36</v>
      </c>
      <c r="CZ23">
        <f>AH23</f>
        <v>10.36</v>
      </c>
      <c r="DA23">
        <f>AL23</f>
        <v>1</v>
      </c>
      <c r="DB23">
        <f t="shared" si="0"/>
        <v>7</v>
      </c>
      <c r="DC23">
        <f t="shared" si="1"/>
        <v>0</v>
      </c>
    </row>
    <row r="24" spans="1:107">
      <c r="A24">
        <f>ROW(Source!A37)</f>
        <v>37</v>
      </c>
      <c r="B24">
        <v>43686536</v>
      </c>
      <c r="C24">
        <v>43686652</v>
      </c>
      <c r="D24">
        <v>37804392</v>
      </c>
      <c r="E24">
        <v>1</v>
      </c>
      <c r="F24">
        <v>1</v>
      </c>
      <c r="G24">
        <v>1</v>
      </c>
      <c r="H24">
        <v>2</v>
      </c>
      <c r="I24" t="s">
        <v>696</v>
      </c>
      <c r="J24" t="s">
        <v>697</v>
      </c>
      <c r="K24" t="s">
        <v>698</v>
      </c>
      <c r="L24">
        <v>1368</v>
      </c>
      <c r="N24">
        <v>1011</v>
      </c>
      <c r="O24" t="s">
        <v>524</v>
      </c>
      <c r="P24" t="s">
        <v>524</v>
      </c>
      <c r="Q24">
        <v>1</v>
      </c>
      <c r="W24">
        <v>0</v>
      </c>
      <c r="X24">
        <v>1075475689</v>
      </c>
      <c r="Y24">
        <v>0.27</v>
      </c>
      <c r="AA24">
        <v>0</v>
      </c>
      <c r="AB24">
        <v>120.01</v>
      </c>
      <c r="AC24">
        <v>0</v>
      </c>
      <c r="AD24">
        <v>0</v>
      </c>
      <c r="AE24">
        <v>0</v>
      </c>
      <c r="AF24">
        <v>62.18</v>
      </c>
      <c r="AG24">
        <v>0</v>
      </c>
      <c r="AH24">
        <v>0</v>
      </c>
      <c r="AI24">
        <v>1</v>
      </c>
      <c r="AJ24">
        <v>1.93</v>
      </c>
      <c r="AK24">
        <v>17.63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0.27</v>
      </c>
      <c r="AU24" t="s">
        <v>3</v>
      </c>
      <c r="AV24">
        <v>0</v>
      </c>
      <c r="AW24">
        <v>2</v>
      </c>
      <c r="AX24">
        <v>43686657</v>
      </c>
      <c r="AY24">
        <v>1</v>
      </c>
      <c r="AZ24">
        <v>0</v>
      </c>
      <c r="BA24">
        <v>25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Y24*Source!I37</f>
        <v>0.54</v>
      </c>
      <c r="CY24">
        <f>AB24</f>
        <v>120.01</v>
      </c>
      <c r="CZ24">
        <f>AF24</f>
        <v>62.18</v>
      </c>
      <c r="DA24">
        <f>AJ24</f>
        <v>1.93</v>
      </c>
      <c r="DB24">
        <f t="shared" si="0"/>
        <v>17</v>
      </c>
      <c r="DC24">
        <f t="shared" si="1"/>
        <v>0</v>
      </c>
    </row>
    <row r="25" spans="1:107">
      <c r="A25">
        <f>ROW(Source!A37)</f>
        <v>37</v>
      </c>
      <c r="B25">
        <v>43686536</v>
      </c>
      <c r="C25">
        <v>43686652</v>
      </c>
      <c r="D25">
        <v>37804398</v>
      </c>
      <c r="E25">
        <v>1</v>
      </c>
      <c r="F25">
        <v>1</v>
      </c>
      <c r="G25">
        <v>1</v>
      </c>
      <c r="H25">
        <v>2</v>
      </c>
      <c r="I25" t="s">
        <v>699</v>
      </c>
      <c r="J25" t="s">
        <v>700</v>
      </c>
      <c r="K25" t="s">
        <v>701</v>
      </c>
      <c r="L25">
        <v>1368</v>
      </c>
      <c r="N25">
        <v>1011</v>
      </c>
      <c r="O25" t="s">
        <v>524</v>
      </c>
      <c r="P25" t="s">
        <v>524</v>
      </c>
      <c r="Q25">
        <v>1</v>
      </c>
      <c r="W25">
        <v>0</v>
      </c>
      <c r="X25">
        <v>416921217</v>
      </c>
      <c r="Y25">
        <v>0.27</v>
      </c>
      <c r="AA25">
        <v>0</v>
      </c>
      <c r="AB25">
        <v>54.65</v>
      </c>
      <c r="AC25">
        <v>0</v>
      </c>
      <c r="AD25">
        <v>0</v>
      </c>
      <c r="AE25">
        <v>0</v>
      </c>
      <c r="AF25">
        <v>20.94</v>
      </c>
      <c r="AG25">
        <v>0</v>
      </c>
      <c r="AH25">
        <v>0</v>
      </c>
      <c r="AI25">
        <v>1</v>
      </c>
      <c r="AJ25">
        <v>2.61</v>
      </c>
      <c r="AK25">
        <v>17.63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0.27</v>
      </c>
      <c r="AU25" t="s">
        <v>3</v>
      </c>
      <c r="AV25">
        <v>0</v>
      </c>
      <c r="AW25">
        <v>2</v>
      </c>
      <c r="AX25">
        <v>43686658</v>
      </c>
      <c r="AY25">
        <v>1</v>
      </c>
      <c r="AZ25">
        <v>0</v>
      </c>
      <c r="BA25">
        <v>26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Y25*Source!I37</f>
        <v>0.54</v>
      </c>
      <c r="CY25">
        <f>AB25</f>
        <v>54.65</v>
      </c>
      <c r="CZ25">
        <f>AF25</f>
        <v>20.94</v>
      </c>
      <c r="DA25">
        <f>AJ25</f>
        <v>2.61</v>
      </c>
      <c r="DB25">
        <f t="shared" si="0"/>
        <v>6</v>
      </c>
      <c r="DC25">
        <f t="shared" si="1"/>
        <v>0</v>
      </c>
    </row>
    <row r="26" spans="1:107">
      <c r="A26">
        <f>ROW(Source!A38)</f>
        <v>38</v>
      </c>
      <c r="B26">
        <v>43686536</v>
      </c>
      <c r="C26">
        <v>43686659</v>
      </c>
      <c r="D26">
        <v>23146501</v>
      </c>
      <c r="E26">
        <v>1</v>
      </c>
      <c r="F26">
        <v>1</v>
      </c>
      <c r="G26">
        <v>1</v>
      </c>
      <c r="H26">
        <v>1</v>
      </c>
      <c r="I26" t="s">
        <v>677</v>
      </c>
      <c r="J26" t="s">
        <v>3</v>
      </c>
      <c r="K26" t="s">
        <v>678</v>
      </c>
      <c r="L26">
        <v>1369</v>
      </c>
      <c r="N26">
        <v>1013</v>
      </c>
      <c r="O26" t="s">
        <v>653</v>
      </c>
      <c r="P26" t="s">
        <v>653</v>
      </c>
      <c r="Q26">
        <v>1</v>
      </c>
      <c r="W26">
        <v>0</v>
      </c>
      <c r="X26">
        <v>-1511738761</v>
      </c>
      <c r="Y26">
        <v>6</v>
      </c>
      <c r="AA26">
        <v>0</v>
      </c>
      <c r="AB26">
        <v>0</v>
      </c>
      <c r="AC26">
        <v>0</v>
      </c>
      <c r="AD26">
        <v>9.9499999999999993</v>
      </c>
      <c r="AE26">
        <v>0</v>
      </c>
      <c r="AF26">
        <v>0</v>
      </c>
      <c r="AG26">
        <v>0</v>
      </c>
      <c r="AH26">
        <v>9.9499999999999993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6</v>
      </c>
      <c r="AU26" t="s">
        <v>3</v>
      </c>
      <c r="AV26">
        <v>1</v>
      </c>
      <c r="AW26">
        <v>2</v>
      </c>
      <c r="AX26">
        <v>43686664</v>
      </c>
      <c r="AY26">
        <v>1</v>
      </c>
      <c r="AZ26">
        <v>0</v>
      </c>
      <c r="BA26">
        <v>27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Y26*Source!I38</f>
        <v>67.98</v>
      </c>
      <c r="CY26">
        <f>AD26</f>
        <v>9.9499999999999993</v>
      </c>
      <c r="CZ26">
        <f>AH26</f>
        <v>9.9499999999999993</v>
      </c>
      <c r="DA26">
        <f>AL26</f>
        <v>1</v>
      </c>
      <c r="DB26">
        <f t="shared" si="0"/>
        <v>60</v>
      </c>
      <c r="DC26">
        <f t="shared" si="1"/>
        <v>0</v>
      </c>
    </row>
    <row r="27" spans="1:107">
      <c r="A27">
        <f>ROW(Source!A38)</f>
        <v>38</v>
      </c>
      <c r="B27">
        <v>43686536</v>
      </c>
      <c r="C27">
        <v>43686659</v>
      </c>
      <c r="D27">
        <v>37804429</v>
      </c>
      <c r="E27">
        <v>1</v>
      </c>
      <c r="F27">
        <v>1</v>
      </c>
      <c r="G27">
        <v>1</v>
      </c>
      <c r="H27">
        <v>2</v>
      </c>
      <c r="I27" t="s">
        <v>679</v>
      </c>
      <c r="J27" t="s">
        <v>680</v>
      </c>
      <c r="K27" t="s">
        <v>681</v>
      </c>
      <c r="L27">
        <v>1368</v>
      </c>
      <c r="N27">
        <v>1011</v>
      </c>
      <c r="O27" t="s">
        <v>524</v>
      </c>
      <c r="P27" t="s">
        <v>524</v>
      </c>
      <c r="Q27">
        <v>1</v>
      </c>
      <c r="W27">
        <v>0</v>
      </c>
      <c r="X27">
        <v>906591789</v>
      </c>
      <c r="Y27">
        <v>0.97</v>
      </c>
      <c r="AA27">
        <v>0</v>
      </c>
      <c r="AB27">
        <v>101.8</v>
      </c>
      <c r="AC27">
        <v>0</v>
      </c>
      <c r="AD27">
        <v>0</v>
      </c>
      <c r="AE27">
        <v>0</v>
      </c>
      <c r="AF27">
        <v>55.63</v>
      </c>
      <c r="AG27">
        <v>0</v>
      </c>
      <c r="AH27">
        <v>0</v>
      </c>
      <c r="AI27">
        <v>1</v>
      </c>
      <c r="AJ27">
        <v>1.83</v>
      </c>
      <c r="AK27">
        <v>17.63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0.97</v>
      </c>
      <c r="AU27" t="s">
        <v>3</v>
      </c>
      <c r="AV27">
        <v>0</v>
      </c>
      <c r="AW27">
        <v>2</v>
      </c>
      <c r="AX27">
        <v>43686665</v>
      </c>
      <c r="AY27">
        <v>1</v>
      </c>
      <c r="AZ27">
        <v>0</v>
      </c>
      <c r="BA27">
        <v>28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Y27*Source!I38</f>
        <v>10.9901</v>
      </c>
      <c r="CY27">
        <f>AB27</f>
        <v>101.8</v>
      </c>
      <c r="CZ27">
        <f>AF27</f>
        <v>55.63</v>
      </c>
      <c r="DA27">
        <f>AJ27</f>
        <v>1.83</v>
      </c>
      <c r="DB27">
        <f t="shared" si="0"/>
        <v>54</v>
      </c>
      <c r="DC27">
        <f t="shared" si="1"/>
        <v>0</v>
      </c>
    </row>
    <row r="28" spans="1:107">
      <c r="A28">
        <f>ROW(Source!A38)</f>
        <v>38</v>
      </c>
      <c r="B28">
        <v>43686536</v>
      </c>
      <c r="C28">
        <v>43686659</v>
      </c>
      <c r="D28">
        <v>37804481</v>
      </c>
      <c r="E28">
        <v>1</v>
      </c>
      <c r="F28">
        <v>1</v>
      </c>
      <c r="G28">
        <v>1</v>
      </c>
      <c r="H28">
        <v>2</v>
      </c>
      <c r="I28" t="s">
        <v>682</v>
      </c>
      <c r="J28" t="s">
        <v>683</v>
      </c>
      <c r="K28" t="s">
        <v>684</v>
      </c>
      <c r="L28">
        <v>1368</v>
      </c>
      <c r="N28">
        <v>1011</v>
      </c>
      <c r="O28" t="s">
        <v>524</v>
      </c>
      <c r="P28" t="s">
        <v>524</v>
      </c>
      <c r="Q28">
        <v>1</v>
      </c>
      <c r="W28">
        <v>0</v>
      </c>
      <c r="X28">
        <v>1258671840</v>
      </c>
      <c r="Y28">
        <v>0.55000000000000004</v>
      </c>
      <c r="AA28">
        <v>0</v>
      </c>
      <c r="AB28">
        <v>57.86</v>
      </c>
      <c r="AC28">
        <v>0</v>
      </c>
      <c r="AD28">
        <v>0</v>
      </c>
      <c r="AE28">
        <v>0</v>
      </c>
      <c r="AF28">
        <v>21.35</v>
      </c>
      <c r="AG28">
        <v>0</v>
      </c>
      <c r="AH28">
        <v>0</v>
      </c>
      <c r="AI28">
        <v>1</v>
      </c>
      <c r="AJ28">
        <v>2.71</v>
      </c>
      <c r="AK28">
        <v>17.63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0.55000000000000004</v>
      </c>
      <c r="AU28" t="s">
        <v>3</v>
      </c>
      <c r="AV28">
        <v>0</v>
      </c>
      <c r="AW28">
        <v>2</v>
      </c>
      <c r="AX28">
        <v>43686666</v>
      </c>
      <c r="AY28">
        <v>1</v>
      </c>
      <c r="AZ28">
        <v>0</v>
      </c>
      <c r="BA28">
        <v>29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Y28*Source!I38</f>
        <v>6.2315000000000005</v>
      </c>
      <c r="CY28">
        <f>AB28</f>
        <v>57.86</v>
      </c>
      <c r="CZ28">
        <f>AF28</f>
        <v>21.35</v>
      </c>
      <c r="DA28">
        <f>AJ28</f>
        <v>2.71</v>
      </c>
      <c r="DB28">
        <f t="shared" si="0"/>
        <v>12</v>
      </c>
      <c r="DC28">
        <f t="shared" si="1"/>
        <v>0</v>
      </c>
    </row>
    <row r="29" spans="1:107">
      <c r="A29">
        <f>ROW(Source!A38)</f>
        <v>38</v>
      </c>
      <c r="B29">
        <v>43686536</v>
      </c>
      <c r="C29">
        <v>43686659</v>
      </c>
      <c r="D29">
        <v>37790543</v>
      </c>
      <c r="E29">
        <v>1</v>
      </c>
      <c r="F29">
        <v>1</v>
      </c>
      <c r="G29">
        <v>1</v>
      </c>
      <c r="H29">
        <v>3</v>
      </c>
      <c r="I29" t="s">
        <v>702</v>
      </c>
      <c r="J29" t="s">
        <v>703</v>
      </c>
      <c r="K29" t="s">
        <v>704</v>
      </c>
      <c r="L29">
        <v>1358</v>
      </c>
      <c r="N29">
        <v>1010</v>
      </c>
      <c r="O29" t="s">
        <v>688</v>
      </c>
      <c r="P29" t="s">
        <v>688</v>
      </c>
      <c r="Q29">
        <v>10</v>
      </c>
      <c r="W29">
        <v>0</v>
      </c>
      <c r="X29">
        <v>1709304364</v>
      </c>
      <c r="Y29">
        <v>0.02</v>
      </c>
      <c r="AA29">
        <v>455.09</v>
      </c>
      <c r="AB29">
        <v>0</v>
      </c>
      <c r="AC29">
        <v>0</v>
      </c>
      <c r="AD29">
        <v>0</v>
      </c>
      <c r="AE29">
        <v>39.299999999999997</v>
      </c>
      <c r="AF29">
        <v>0</v>
      </c>
      <c r="AG29">
        <v>0</v>
      </c>
      <c r="AH29">
        <v>0</v>
      </c>
      <c r="AI29">
        <v>11.58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0.02</v>
      </c>
      <c r="AU29" t="s">
        <v>3</v>
      </c>
      <c r="AV29">
        <v>0</v>
      </c>
      <c r="AW29">
        <v>2</v>
      </c>
      <c r="AX29">
        <v>43686668</v>
      </c>
      <c r="AY29">
        <v>1</v>
      </c>
      <c r="AZ29">
        <v>0</v>
      </c>
      <c r="BA29">
        <v>31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Y29*Source!I38</f>
        <v>0.2266</v>
      </c>
      <c r="CY29">
        <f>AA29</f>
        <v>455.09</v>
      </c>
      <c r="CZ29">
        <f>AE29</f>
        <v>39.299999999999997</v>
      </c>
      <c r="DA29">
        <f>AI29</f>
        <v>11.58</v>
      </c>
      <c r="DB29">
        <f t="shared" si="0"/>
        <v>1</v>
      </c>
      <c r="DC29">
        <f t="shared" si="1"/>
        <v>0</v>
      </c>
    </row>
    <row r="30" spans="1:107">
      <c r="A30">
        <f>ROW(Source!A41)</f>
        <v>41</v>
      </c>
      <c r="B30">
        <v>43686536</v>
      </c>
      <c r="C30">
        <v>43686671</v>
      </c>
      <c r="D30">
        <v>23135499</v>
      </c>
      <c r="E30">
        <v>1</v>
      </c>
      <c r="F30">
        <v>1</v>
      </c>
      <c r="G30">
        <v>1</v>
      </c>
      <c r="H30">
        <v>1</v>
      </c>
      <c r="I30" t="s">
        <v>689</v>
      </c>
      <c r="J30" t="s">
        <v>3</v>
      </c>
      <c r="K30" t="s">
        <v>690</v>
      </c>
      <c r="L30">
        <v>1369</v>
      </c>
      <c r="N30">
        <v>1013</v>
      </c>
      <c r="O30" t="s">
        <v>653</v>
      </c>
      <c r="P30" t="s">
        <v>653</v>
      </c>
      <c r="Q30">
        <v>1</v>
      </c>
      <c r="W30">
        <v>0</v>
      </c>
      <c r="X30">
        <v>-499460097</v>
      </c>
      <c r="Y30">
        <v>0.08</v>
      </c>
      <c r="AA30">
        <v>0</v>
      </c>
      <c r="AB30">
        <v>0</v>
      </c>
      <c r="AC30">
        <v>0</v>
      </c>
      <c r="AD30">
        <v>8.99</v>
      </c>
      <c r="AE30">
        <v>0</v>
      </c>
      <c r="AF30">
        <v>0</v>
      </c>
      <c r="AG30">
        <v>0</v>
      </c>
      <c r="AH30">
        <v>8.99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0.08</v>
      </c>
      <c r="AU30" t="s">
        <v>3</v>
      </c>
      <c r="AV30">
        <v>1</v>
      </c>
      <c r="AW30">
        <v>2</v>
      </c>
      <c r="AX30">
        <v>43686674</v>
      </c>
      <c r="AY30">
        <v>1</v>
      </c>
      <c r="AZ30">
        <v>0</v>
      </c>
      <c r="BA30">
        <v>32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Y30*Source!I41</f>
        <v>0.4</v>
      </c>
      <c r="CY30">
        <f>AD30</f>
        <v>8.99</v>
      </c>
      <c r="CZ30">
        <f>AH30</f>
        <v>8.99</v>
      </c>
      <c r="DA30">
        <f>AL30</f>
        <v>1</v>
      </c>
      <c r="DB30">
        <f t="shared" si="0"/>
        <v>1</v>
      </c>
      <c r="DC30">
        <f t="shared" si="1"/>
        <v>0</v>
      </c>
    </row>
    <row r="31" spans="1:107">
      <c r="A31">
        <f>ROW(Source!A41)</f>
        <v>41</v>
      </c>
      <c r="B31">
        <v>43686536</v>
      </c>
      <c r="C31">
        <v>43686671</v>
      </c>
      <c r="D31">
        <v>37804416</v>
      </c>
      <c r="E31">
        <v>1</v>
      </c>
      <c r="F31">
        <v>1</v>
      </c>
      <c r="G31">
        <v>1</v>
      </c>
      <c r="H31">
        <v>2</v>
      </c>
      <c r="I31" t="s">
        <v>705</v>
      </c>
      <c r="J31" t="s">
        <v>706</v>
      </c>
      <c r="K31" t="s">
        <v>707</v>
      </c>
      <c r="L31">
        <v>1368</v>
      </c>
      <c r="N31">
        <v>1011</v>
      </c>
      <c r="O31" t="s">
        <v>524</v>
      </c>
      <c r="P31" t="s">
        <v>524</v>
      </c>
      <c r="Q31">
        <v>1</v>
      </c>
      <c r="W31">
        <v>0</v>
      </c>
      <c r="X31">
        <v>247676204</v>
      </c>
      <c r="Y31">
        <v>7.0000000000000007E-2</v>
      </c>
      <c r="AA31">
        <v>0</v>
      </c>
      <c r="AB31">
        <v>85.18</v>
      </c>
      <c r="AC31">
        <v>0</v>
      </c>
      <c r="AD31">
        <v>0</v>
      </c>
      <c r="AE31">
        <v>0</v>
      </c>
      <c r="AF31">
        <v>43.02</v>
      </c>
      <c r="AG31">
        <v>0</v>
      </c>
      <c r="AH31">
        <v>0</v>
      </c>
      <c r="AI31">
        <v>1</v>
      </c>
      <c r="AJ31">
        <v>1.98</v>
      </c>
      <c r="AK31">
        <v>17.63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7.0000000000000007E-2</v>
      </c>
      <c r="AU31" t="s">
        <v>3</v>
      </c>
      <c r="AV31">
        <v>0</v>
      </c>
      <c r="AW31">
        <v>2</v>
      </c>
      <c r="AX31">
        <v>43686675</v>
      </c>
      <c r="AY31">
        <v>1</v>
      </c>
      <c r="AZ31">
        <v>0</v>
      </c>
      <c r="BA31">
        <v>33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Y31*Source!I41</f>
        <v>0.35000000000000003</v>
      </c>
      <c r="CY31">
        <f>AB31</f>
        <v>85.18</v>
      </c>
      <c r="CZ31">
        <f>AF31</f>
        <v>43.02</v>
      </c>
      <c r="DA31">
        <f>AJ31</f>
        <v>1.98</v>
      </c>
      <c r="DB31">
        <f t="shared" si="0"/>
        <v>3</v>
      </c>
      <c r="DC31">
        <f t="shared" si="1"/>
        <v>0</v>
      </c>
    </row>
    <row r="32" spans="1:107">
      <c r="A32">
        <f>ROW(Source!A42)</f>
        <v>42</v>
      </c>
      <c r="B32">
        <v>43686536</v>
      </c>
      <c r="C32">
        <v>43686676</v>
      </c>
      <c r="D32">
        <v>23176489</v>
      </c>
      <c r="E32">
        <v>1</v>
      </c>
      <c r="F32">
        <v>1</v>
      </c>
      <c r="G32">
        <v>1</v>
      </c>
      <c r="H32">
        <v>1</v>
      </c>
      <c r="I32" t="s">
        <v>694</v>
      </c>
      <c r="J32" t="s">
        <v>3</v>
      </c>
      <c r="K32" t="s">
        <v>695</v>
      </c>
      <c r="L32">
        <v>1369</v>
      </c>
      <c r="N32">
        <v>1013</v>
      </c>
      <c r="O32" t="s">
        <v>653</v>
      </c>
      <c r="P32" t="s">
        <v>653</v>
      </c>
      <c r="Q32">
        <v>1</v>
      </c>
      <c r="W32">
        <v>0</v>
      </c>
      <c r="X32">
        <v>725539904</v>
      </c>
      <c r="Y32">
        <v>1.02</v>
      </c>
      <c r="AA32">
        <v>0</v>
      </c>
      <c r="AB32">
        <v>0</v>
      </c>
      <c r="AC32">
        <v>0</v>
      </c>
      <c r="AD32">
        <v>10.36</v>
      </c>
      <c r="AE32">
        <v>0</v>
      </c>
      <c r="AF32">
        <v>0</v>
      </c>
      <c r="AG32">
        <v>0</v>
      </c>
      <c r="AH32">
        <v>10.36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1.02</v>
      </c>
      <c r="AU32" t="s">
        <v>3</v>
      </c>
      <c r="AV32">
        <v>1</v>
      </c>
      <c r="AW32">
        <v>2</v>
      </c>
      <c r="AX32">
        <v>43686680</v>
      </c>
      <c r="AY32">
        <v>1</v>
      </c>
      <c r="AZ32">
        <v>0</v>
      </c>
      <c r="BA32">
        <v>34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Y32*Source!I42</f>
        <v>11.22</v>
      </c>
      <c r="CY32">
        <f>AD32</f>
        <v>10.36</v>
      </c>
      <c r="CZ32">
        <f>AH32</f>
        <v>10.36</v>
      </c>
      <c r="DA32">
        <f>AL32</f>
        <v>1</v>
      </c>
      <c r="DB32">
        <f t="shared" si="0"/>
        <v>11</v>
      </c>
      <c r="DC32">
        <f t="shared" si="1"/>
        <v>0</v>
      </c>
    </row>
    <row r="33" spans="1:107">
      <c r="A33">
        <f>ROW(Source!A42)</f>
        <v>42</v>
      </c>
      <c r="B33">
        <v>43686536</v>
      </c>
      <c r="C33">
        <v>43686676</v>
      </c>
      <c r="D33">
        <v>37804392</v>
      </c>
      <c r="E33">
        <v>1</v>
      </c>
      <c r="F33">
        <v>1</v>
      </c>
      <c r="G33">
        <v>1</v>
      </c>
      <c r="H33">
        <v>2</v>
      </c>
      <c r="I33" t="s">
        <v>696</v>
      </c>
      <c r="J33" t="s">
        <v>697</v>
      </c>
      <c r="K33" t="s">
        <v>698</v>
      </c>
      <c r="L33">
        <v>1368</v>
      </c>
      <c r="N33">
        <v>1011</v>
      </c>
      <c r="O33" t="s">
        <v>524</v>
      </c>
      <c r="P33" t="s">
        <v>524</v>
      </c>
      <c r="Q33">
        <v>1</v>
      </c>
      <c r="W33">
        <v>0</v>
      </c>
      <c r="X33">
        <v>1075475689</v>
      </c>
      <c r="Y33">
        <v>0.4</v>
      </c>
      <c r="AA33">
        <v>0</v>
      </c>
      <c r="AB33">
        <v>120.01</v>
      </c>
      <c r="AC33">
        <v>0</v>
      </c>
      <c r="AD33">
        <v>0</v>
      </c>
      <c r="AE33">
        <v>0</v>
      </c>
      <c r="AF33">
        <v>62.18</v>
      </c>
      <c r="AG33">
        <v>0</v>
      </c>
      <c r="AH33">
        <v>0</v>
      </c>
      <c r="AI33">
        <v>1</v>
      </c>
      <c r="AJ33">
        <v>1.93</v>
      </c>
      <c r="AK33">
        <v>17.63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0.4</v>
      </c>
      <c r="AU33" t="s">
        <v>3</v>
      </c>
      <c r="AV33">
        <v>0</v>
      </c>
      <c r="AW33">
        <v>2</v>
      </c>
      <c r="AX33">
        <v>43686681</v>
      </c>
      <c r="AY33">
        <v>1</v>
      </c>
      <c r="AZ33">
        <v>0</v>
      </c>
      <c r="BA33">
        <v>35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Y33*Source!I42</f>
        <v>4.4000000000000004</v>
      </c>
      <c r="CY33">
        <f>AB33</f>
        <v>120.01</v>
      </c>
      <c r="CZ33">
        <f>AF33</f>
        <v>62.18</v>
      </c>
      <c r="DA33">
        <f>AJ33</f>
        <v>1.93</v>
      </c>
      <c r="DB33">
        <f t="shared" ref="DB33:DB61" si="2">ROUND(ROUND(AT33*CZ33,2),0)</f>
        <v>25</v>
      </c>
      <c r="DC33">
        <f t="shared" ref="DC33:DC61" si="3">ROUND(ROUND(AT33*AG33,2),0)</f>
        <v>0</v>
      </c>
    </row>
    <row r="34" spans="1:107">
      <c r="A34">
        <f>ROW(Source!A42)</f>
        <v>42</v>
      </c>
      <c r="B34">
        <v>43686536</v>
      </c>
      <c r="C34">
        <v>43686676</v>
      </c>
      <c r="D34">
        <v>37804398</v>
      </c>
      <c r="E34">
        <v>1</v>
      </c>
      <c r="F34">
        <v>1</v>
      </c>
      <c r="G34">
        <v>1</v>
      </c>
      <c r="H34">
        <v>2</v>
      </c>
      <c r="I34" t="s">
        <v>699</v>
      </c>
      <c r="J34" t="s">
        <v>700</v>
      </c>
      <c r="K34" t="s">
        <v>701</v>
      </c>
      <c r="L34">
        <v>1368</v>
      </c>
      <c r="N34">
        <v>1011</v>
      </c>
      <c r="O34" t="s">
        <v>524</v>
      </c>
      <c r="P34" t="s">
        <v>524</v>
      </c>
      <c r="Q34">
        <v>1</v>
      </c>
      <c r="W34">
        <v>0</v>
      </c>
      <c r="X34">
        <v>416921217</v>
      </c>
      <c r="Y34">
        <v>0.4</v>
      </c>
      <c r="AA34">
        <v>0</v>
      </c>
      <c r="AB34">
        <v>54.65</v>
      </c>
      <c r="AC34">
        <v>0</v>
      </c>
      <c r="AD34">
        <v>0</v>
      </c>
      <c r="AE34">
        <v>0</v>
      </c>
      <c r="AF34">
        <v>20.94</v>
      </c>
      <c r="AG34">
        <v>0</v>
      </c>
      <c r="AH34">
        <v>0</v>
      </c>
      <c r="AI34">
        <v>1</v>
      </c>
      <c r="AJ34">
        <v>2.61</v>
      </c>
      <c r="AK34">
        <v>17.63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0.4</v>
      </c>
      <c r="AU34" t="s">
        <v>3</v>
      </c>
      <c r="AV34">
        <v>0</v>
      </c>
      <c r="AW34">
        <v>2</v>
      </c>
      <c r="AX34">
        <v>43686682</v>
      </c>
      <c r="AY34">
        <v>1</v>
      </c>
      <c r="AZ34">
        <v>0</v>
      </c>
      <c r="BA34">
        <v>36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Y34*Source!I42</f>
        <v>4.4000000000000004</v>
      </c>
      <c r="CY34">
        <f>AB34</f>
        <v>54.65</v>
      </c>
      <c r="CZ34">
        <f>AF34</f>
        <v>20.94</v>
      </c>
      <c r="DA34">
        <f>AJ34</f>
        <v>2.61</v>
      </c>
      <c r="DB34">
        <f t="shared" si="2"/>
        <v>8</v>
      </c>
      <c r="DC34">
        <f t="shared" si="3"/>
        <v>0</v>
      </c>
    </row>
    <row r="35" spans="1:107">
      <c r="A35">
        <f>ROW(Source!A43)</f>
        <v>43</v>
      </c>
      <c r="B35">
        <v>43686536</v>
      </c>
      <c r="C35">
        <v>43686683</v>
      </c>
      <c r="D35">
        <v>23176489</v>
      </c>
      <c r="E35">
        <v>1</v>
      </c>
      <c r="F35">
        <v>1</v>
      </c>
      <c r="G35">
        <v>1</v>
      </c>
      <c r="H35">
        <v>1</v>
      </c>
      <c r="I35" t="s">
        <v>694</v>
      </c>
      <c r="J35" t="s">
        <v>3</v>
      </c>
      <c r="K35" t="s">
        <v>695</v>
      </c>
      <c r="L35">
        <v>1369</v>
      </c>
      <c r="N35">
        <v>1013</v>
      </c>
      <c r="O35" t="s">
        <v>653</v>
      </c>
      <c r="P35" t="s">
        <v>653</v>
      </c>
      <c r="Q35">
        <v>1</v>
      </c>
      <c r="W35">
        <v>0</v>
      </c>
      <c r="X35">
        <v>725539904</v>
      </c>
      <c r="Y35">
        <v>1.46</v>
      </c>
      <c r="AA35">
        <v>0</v>
      </c>
      <c r="AB35">
        <v>0</v>
      </c>
      <c r="AC35">
        <v>0</v>
      </c>
      <c r="AD35">
        <v>10.36</v>
      </c>
      <c r="AE35">
        <v>0</v>
      </c>
      <c r="AF35">
        <v>0</v>
      </c>
      <c r="AG35">
        <v>0</v>
      </c>
      <c r="AH35">
        <v>10.36</v>
      </c>
      <c r="AI35">
        <v>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1.46</v>
      </c>
      <c r="AU35" t="s">
        <v>3</v>
      </c>
      <c r="AV35">
        <v>1</v>
      </c>
      <c r="AW35">
        <v>2</v>
      </c>
      <c r="AX35">
        <v>43686690</v>
      </c>
      <c r="AY35">
        <v>1</v>
      </c>
      <c r="AZ35">
        <v>0</v>
      </c>
      <c r="BA35">
        <v>37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Y35*Source!I43</f>
        <v>2.92</v>
      </c>
      <c r="CY35">
        <f>AD35</f>
        <v>10.36</v>
      </c>
      <c r="CZ35">
        <f>AH35</f>
        <v>10.36</v>
      </c>
      <c r="DA35">
        <f>AL35</f>
        <v>1</v>
      </c>
      <c r="DB35">
        <f t="shared" si="2"/>
        <v>15</v>
      </c>
      <c r="DC35">
        <f t="shared" si="3"/>
        <v>0</v>
      </c>
    </row>
    <row r="36" spans="1:107">
      <c r="A36">
        <f>ROW(Source!A43)</f>
        <v>43</v>
      </c>
      <c r="B36">
        <v>43686536</v>
      </c>
      <c r="C36">
        <v>43686683</v>
      </c>
      <c r="D36">
        <v>37804379</v>
      </c>
      <c r="E36">
        <v>1</v>
      </c>
      <c r="F36">
        <v>1</v>
      </c>
      <c r="G36">
        <v>1</v>
      </c>
      <c r="H36">
        <v>2</v>
      </c>
      <c r="I36" t="s">
        <v>708</v>
      </c>
      <c r="J36" t="s">
        <v>709</v>
      </c>
      <c r="K36" t="s">
        <v>710</v>
      </c>
      <c r="L36">
        <v>1368</v>
      </c>
      <c r="N36">
        <v>1011</v>
      </c>
      <c r="O36" t="s">
        <v>524</v>
      </c>
      <c r="P36" t="s">
        <v>524</v>
      </c>
      <c r="Q36">
        <v>1</v>
      </c>
      <c r="W36">
        <v>0</v>
      </c>
      <c r="X36">
        <v>1563149101</v>
      </c>
      <c r="Y36">
        <v>0.72</v>
      </c>
      <c r="AA36">
        <v>0</v>
      </c>
      <c r="AB36">
        <v>39.28</v>
      </c>
      <c r="AC36">
        <v>0</v>
      </c>
      <c r="AD36">
        <v>0</v>
      </c>
      <c r="AE36">
        <v>0</v>
      </c>
      <c r="AF36">
        <v>20.46</v>
      </c>
      <c r="AG36">
        <v>0</v>
      </c>
      <c r="AH36">
        <v>0</v>
      </c>
      <c r="AI36">
        <v>1</v>
      </c>
      <c r="AJ36">
        <v>1.92</v>
      </c>
      <c r="AK36">
        <v>17.63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0.72</v>
      </c>
      <c r="AU36" t="s">
        <v>3</v>
      </c>
      <c r="AV36">
        <v>0</v>
      </c>
      <c r="AW36">
        <v>2</v>
      </c>
      <c r="AX36">
        <v>43686691</v>
      </c>
      <c r="AY36">
        <v>1</v>
      </c>
      <c r="AZ36">
        <v>0</v>
      </c>
      <c r="BA36">
        <v>38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Y36*Source!I43</f>
        <v>1.44</v>
      </c>
      <c r="CY36">
        <f>AB36</f>
        <v>39.28</v>
      </c>
      <c r="CZ36">
        <f>AF36</f>
        <v>20.46</v>
      </c>
      <c r="DA36">
        <f>AJ36</f>
        <v>1.92</v>
      </c>
      <c r="DB36">
        <f t="shared" si="2"/>
        <v>15</v>
      </c>
      <c r="DC36">
        <f t="shared" si="3"/>
        <v>0</v>
      </c>
    </row>
    <row r="37" spans="1:107">
      <c r="A37">
        <f>ROW(Source!A43)</f>
        <v>43</v>
      </c>
      <c r="B37">
        <v>43686536</v>
      </c>
      <c r="C37">
        <v>43686683</v>
      </c>
      <c r="D37">
        <v>37804398</v>
      </c>
      <c r="E37">
        <v>1</v>
      </c>
      <c r="F37">
        <v>1</v>
      </c>
      <c r="G37">
        <v>1</v>
      </c>
      <c r="H37">
        <v>2</v>
      </c>
      <c r="I37" t="s">
        <v>699</v>
      </c>
      <c r="J37" t="s">
        <v>700</v>
      </c>
      <c r="K37" t="s">
        <v>701</v>
      </c>
      <c r="L37">
        <v>1368</v>
      </c>
      <c r="N37">
        <v>1011</v>
      </c>
      <c r="O37" t="s">
        <v>524</v>
      </c>
      <c r="P37" t="s">
        <v>524</v>
      </c>
      <c r="Q37">
        <v>1</v>
      </c>
      <c r="W37">
        <v>0</v>
      </c>
      <c r="X37">
        <v>416921217</v>
      </c>
      <c r="Y37">
        <v>0.72</v>
      </c>
      <c r="AA37">
        <v>0</v>
      </c>
      <c r="AB37">
        <v>54.65</v>
      </c>
      <c r="AC37">
        <v>0</v>
      </c>
      <c r="AD37">
        <v>0</v>
      </c>
      <c r="AE37">
        <v>0</v>
      </c>
      <c r="AF37">
        <v>20.94</v>
      </c>
      <c r="AG37">
        <v>0</v>
      </c>
      <c r="AH37">
        <v>0</v>
      </c>
      <c r="AI37">
        <v>1</v>
      </c>
      <c r="AJ37">
        <v>2.61</v>
      </c>
      <c r="AK37">
        <v>17.63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0.72</v>
      </c>
      <c r="AU37" t="s">
        <v>3</v>
      </c>
      <c r="AV37">
        <v>0</v>
      </c>
      <c r="AW37">
        <v>2</v>
      </c>
      <c r="AX37">
        <v>43686692</v>
      </c>
      <c r="AY37">
        <v>1</v>
      </c>
      <c r="AZ37">
        <v>0</v>
      </c>
      <c r="BA37">
        <v>39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Y37*Source!I43</f>
        <v>1.44</v>
      </c>
      <c r="CY37">
        <f>AB37</f>
        <v>54.65</v>
      </c>
      <c r="CZ37">
        <f>AF37</f>
        <v>20.94</v>
      </c>
      <c r="DA37">
        <f>AJ37</f>
        <v>2.61</v>
      </c>
      <c r="DB37">
        <f t="shared" si="2"/>
        <v>15</v>
      </c>
      <c r="DC37">
        <f t="shared" si="3"/>
        <v>0</v>
      </c>
    </row>
    <row r="38" spans="1:107">
      <c r="A38">
        <f>ROW(Source!A43)</f>
        <v>43</v>
      </c>
      <c r="B38">
        <v>43686536</v>
      </c>
      <c r="C38">
        <v>43686683</v>
      </c>
      <c r="D38">
        <v>37804445</v>
      </c>
      <c r="E38">
        <v>1</v>
      </c>
      <c r="F38">
        <v>1</v>
      </c>
      <c r="G38">
        <v>1</v>
      </c>
      <c r="H38">
        <v>2</v>
      </c>
      <c r="I38" t="s">
        <v>711</v>
      </c>
      <c r="J38" t="s">
        <v>712</v>
      </c>
      <c r="K38" t="s">
        <v>713</v>
      </c>
      <c r="L38">
        <v>1368</v>
      </c>
      <c r="N38">
        <v>1011</v>
      </c>
      <c r="O38" t="s">
        <v>524</v>
      </c>
      <c r="P38" t="s">
        <v>524</v>
      </c>
      <c r="Q38">
        <v>1</v>
      </c>
      <c r="W38">
        <v>0</v>
      </c>
      <c r="X38">
        <v>866916722</v>
      </c>
      <c r="Y38">
        <v>0.78</v>
      </c>
      <c r="AA38">
        <v>0</v>
      </c>
      <c r="AB38">
        <v>46.85</v>
      </c>
      <c r="AC38">
        <v>0</v>
      </c>
      <c r="AD38">
        <v>0</v>
      </c>
      <c r="AE38">
        <v>0</v>
      </c>
      <c r="AF38">
        <v>25.46</v>
      </c>
      <c r="AG38">
        <v>0</v>
      </c>
      <c r="AH38">
        <v>0</v>
      </c>
      <c r="AI38">
        <v>1</v>
      </c>
      <c r="AJ38">
        <v>1.84</v>
      </c>
      <c r="AK38">
        <v>17.63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0.78</v>
      </c>
      <c r="AU38" t="s">
        <v>3</v>
      </c>
      <c r="AV38">
        <v>0</v>
      </c>
      <c r="AW38">
        <v>2</v>
      </c>
      <c r="AX38">
        <v>43686693</v>
      </c>
      <c r="AY38">
        <v>1</v>
      </c>
      <c r="AZ38">
        <v>0</v>
      </c>
      <c r="BA38">
        <v>40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Y38*Source!I43</f>
        <v>1.56</v>
      </c>
      <c r="CY38">
        <f>AB38</f>
        <v>46.85</v>
      </c>
      <c r="CZ38">
        <f>AF38</f>
        <v>25.46</v>
      </c>
      <c r="DA38">
        <f>AJ38</f>
        <v>1.84</v>
      </c>
      <c r="DB38">
        <f t="shared" si="2"/>
        <v>20</v>
      </c>
      <c r="DC38">
        <f t="shared" si="3"/>
        <v>0</v>
      </c>
    </row>
    <row r="39" spans="1:107">
      <c r="A39">
        <f>ROW(Source!A43)</f>
        <v>43</v>
      </c>
      <c r="B39">
        <v>43686536</v>
      </c>
      <c r="C39">
        <v>43686683</v>
      </c>
      <c r="D39">
        <v>37745115</v>
      </c>
      <c r="E39">
        <v>1</v>
      </c>
      <c r="F39">
        <v>1</v>
      </c>
      <c r="G39">
        <v>1</v>
      </c>
      <c r="H39">
        <v>3</v>
      </c>
      <c r="I39" t="s">
        <v>714</v>
      </c>
      <c r="J39" t="s">
        <v>715</v>
      </c>
      <c r="K39" t="s">
        <v>716</v>
      </c>
      <c r="L39">
        <v>1346</v>
      </c>
      <c r="N39">
        <v>1009</v>
      </c>
      <c r="O39" t="s">
        <v>717</v>
      </c>
      <c r="P39" t="s">
        <v>717</v>
      </c>
      <c r="Q39">
        <v>1</v>
      </c>
      <c r="W39">
        <v>0</v>
      </c>
      <c r="X39">
        <v>-1836642514</v>
      </c>
      <c r="Y39">
        <v>0.08</v>
      </c>
      <c r="AA39">
        <v>391.71</v>
      </c>
      <c r="AB39">
        <v>0</v>
      </c>
      <c r="AC39">
        <v>0</v>
      </c>
      <c r="AD39">
        <v>0</v>
      </c>
      <c r="AE39">
        <v>86.28</v>
      </c>
      <c r="AF39">
        <v>0</v>
      </c>
      <c r="AG39">
        <v>0</v>
      </c>
      <c r="AH39">
        <v>0</v>
      </c>
      <c r="AI39">
        <v>4.54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0.08</v>
      </c>
      <c r="AU39" t="s">
        <v>3</v>
      </c>
      <c r="AV39">
        <v>0</v>
      </c>
      <c r="AW39">
        <v>2</v>
      </c>
      <c r="AX39">
        <v>43686694</v>
      </c>
      <c r="AY39">
        <v>1</v>
      </c>
      <c r="AZ39">
        <v>0</v>
      </c>
      <c r="BA39">
        <v>41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Y39*Source!I43</f>
        <v>0.16</v>
      </c>
      <c r="CY39">
        <f>AA39</f>
        <v>391.71</v>
      </c>
      <c r="CZ39">
        <f>AE39</f>
        <v>86.28</v>
      </c>
      <c r="DA39">
        <f>AI39</f>
        <v>4.54</v>
      </c>
      <c r="DB39">
        <f t="shared" si="2"/>
        <v>7</v>
      </c>
      <c r="DC39">
        <f t="shared" si="3"/>
        <v>0</v>
      </c>
    </row>
    <row r="40" spans="1:107">
      <c r="A40">
        <f>ROW(Source!A43)</f>
        <v>43</v>
      </c>
      <c r="B40">
        <v>43686536</v>
      </c>
      <c r="C40">
        <v>43686683</v>
      </c>
      <c r="D40">
        <v>37790596</v>
      </c>
      <c r="E40">
        <v>1</v>
      </c>
      <c r="F40">
        <v>1</v>
      </c>
      <c r="G40">
        <v>1</v>
      </c>
      <c r="H40">
        <v>3</v>
      </c>
      <c r="I40" t="s">
        <v>718</v>
      </c>
      <c r="J40" t="s">
        <v>719</v>
      </c>
      <c r="K40" t="s">
        <v>720</v>
      </c>
      <c r="L40">
        <v>1354</v>
      </c>
      <c r="N40">
        <v>1010</v>
      </c>
      <c r="O40" t="s">
        <v>124</v>
      </c>
      <c r="P40" t="s">
        <v>124</v>
      </c>
      <c r="Q40">
        <v>1</v>
      </c>
      <c r="W40">
        <v>0</v>
      </c>
      <c r="X40">
        <v>-93412420</v>
      </c>
      <c r="Y40">
        <v>1</v>
      </c>
      <c r="AA40">
        <v>639.79</v>
      </c>
      <c r="AB40">
        <v>0</v>
      </c>
      <c r="AC40">
        <v>0</v>
      </c>
      <c r="AD40">
        <v>0</v>
      </c>
      <c r="AE40">
        <v>285.62</v>
      </c>
      <c r="AF40">
        <v>0</v>
      </c>
      <c r="AG40">
        <v>0</v>
      </c>
      <c r="AH40">
        <v>0</v>
      </c>
      <c r="AI40">
        <v>2.2400000000000002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1</v>
      </c>
      <c r="AU40" t="s">
        <v>3</v>
      </c>
      <c r="AV40">
        <v>0</v>
      </c>
      <c r="AW40">
        <v>2</v>
      </c>
      <c r="AX40">
        <v>43686695</v>
      </c>
      <c r="AY40">
        <v>1</v>
      </c>
      <c r="AZ40">
        <v>0</v>
      </c>
      <c r="BA40">
        <v>42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Y40*Source!I43</f>
        <v>2</v>
      </c>
      <c r="CY40">
        <f>AA40</f>
        <v>639.79</v>
      </c>
      <c r="CZ40">
        <f>AE40</f>
        <v>285.62</v>
      </c>
      <c r="DA40">
        <f>AI40</f>
        <v>2.2400000000000002</v>
      </c>
      <c r="DB40">
        <f t="shared" si="2"/>
        <v>286</v>
      </c>
      <c r="DC40">
        <f t="shared" si="3"/>
        <v>0</v>
      </c>
    </row>
    <row r="41" spans="1:107">
      <c r="A41">
        <f>ROW(Source!A44)</f>
        <v>44</v>
      </c>
      <c r="B41">
        <v>43686536</v>
      </c>
      <c r="C41">
        <v>43686696</v>
      </c>
      <c r="D41">
        <v>23176489</v>
      </c>
      <c r="E41">
        <v>1</v>
      </c>
      <c r="F41">
        <v>1</v>
      </c>
      <c r="G41">
        <v>1</v>
      </c>
      <c r="H41">
        <v>1</v>
      </c>
      <c r="I41" t="s">
        <v>694</v>
      </c>
      <c r="J41" t="s">
        <v>3</v>
      </c>
      <c r="K41" t="s">
        <v>695</v>
      </c>
      <c r="L41">
        <v>1369</v>
      </c>
      <c r="N41">
        <v>1013</v>
      </c>
      <c r="O41" t="s">
        <v>653</v>
      </c>
      <c r="P41" t="s">
        <v>653</v>
      </c>
      <c r="Q41">
        <v>1</v>
      </c>
      <c r="W41">
        <v>0</v>
      </c>
      <c r="X41">
        <v>725539904</v>
      </c>
      <c r="Y41">
        <v>1.9</v>
      </c>
      <c r="AA41">
        <v>0</v>
      </c>
      <c r="AB41">
        <v>0</v>
      </c>
      <c r="AC41">
        <v>0</v>
      </c>
      <c r="AD41">
        <v>10.36</v>
      </c>
      <c r="AE41">
        <v>0</v>
      </c>
      <c r="AF41">
        <v>0</v>
      </c>
      <c r="AG41">
        <v>0</v>
      </c>
      <c r="AH41">
        <v>10.36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1.9</v>
      </c>
      <c r="AU41" t="s">
        <v>3</v>
      </c>
      <c r="AV41">
        <v>1</v>
      </c>
      <c r="AW41">
        <v>2</v>
      </c>
      <c r="AX41">
        <v>43686704</v>
      </c>
      <c r="AY41">
        <v>1</v>
      </c>
      <c r="AZ41">
        <v>0</v>
      </c>
      <c r="BA41">
        <v>43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Y41*Source!I44</f>
        <v>1.9</v>
      </c>
      <c r="CY41">
        <f>AD41</f>
        <v>10.36</v>
      </c>
      <c r="CZ41">
        <f>AH41</f>
        <v>10.36</v>
      </c>
      <c r="DA41">
        <f>AL41</f>
        <v>1</v>
      </c>
      <c r="DB41">
        <f t="shared" si="2"/>
        <v>20</v>
      </c>
      <c r="DC41">
        <f t="shared" si="3"/>
        <v>0</v>
      </c>
    </row>
    <row r="42" spans="1:107">
      <c r="A42">
        <f>ROW(Source!A44)</f>
        <v>44</v>
      </c>
      <c r="B42">
        <v>43686536</v>
      </c>
      <c r="C42">
        <v>43686696</v>
      </c>
      <c r="D42">
        <v>37804379</v>
      </c>
      <c r="E42">
        <v>1</v>
      </c>
      <c r="F42">
        <v>1</v>
      </c>
      <c r="G42">
        <v>1</v>
      </c>
      <c r="H42">
        <v>2</v>
      </c>
      <c r="I42" t="s">
        <v>708</v>
      </c>
      <c r="J42" t="s">
        <v>709</v>
      </c>
      <c r="K42" t="s">
        <v>710</v>
      </c>
      <c r="L42">
        <v>1368</v>
      </c>
      <c r="N42">
        <v>1011</v>
      </c>
      <c r="O42" t="s">
        <v>524</v>
      </c>
      <c r="P42" t="s">
        <v>524</v>
      </c>
      <c r="Q42">
        <v>1</v>
      </c>
      <c r="W42">
        <v>0</v>
      </c>
      <c r="X42">
        <v>1563149101</v>
      </c>
      <c r="Y42">
        <v>0.72</v>
      </c>
      <c r="AA42">
        <v>0</v>
      </c>
      <c r="AB42">
        <v>39.28</v>
      </c>
      <c r="AC42">
        <v>0</v>
      </c>
      <c r="AD42">
        <v>0</v>
      </c>
      <c r="AE42">
        <v>0</v>
      </c>
      <c r="AF42">
        <v>20.46</v>
      </c>
      <c r="AG42">
        <v>0</v>
      </c>
      <c r="AH42">
        <v>0</v>
      </c>
      <c r="AI42">
        <v>1</v>
      </c>
      <c r="AJ42">
        <v>1.92</v>
      </c>
      <c r="AK42">
        <v>17.63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0.72</v>
      </c>
      <c r="AU42" t="s">
        <v>3</v>
      </c>
      <c r="AV42">
        <v>0</v>
      </c>
      <c r="AW42">
        <v>2</v>
      </c>
      <c r="AX42">
        <v>43686705</v>
      </c>
      <c r="AY42">
        <v>1</v>
      </c>
      <c r="AZ42">
        <v>0</v>
      </c>
      <c r="BA42">
        <v>44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Y42*Source!I44</f>
        <v>0.72</v>
      </c>
      <c r="CY42">
        <f>AB42</f>
        <v>39.28</v>
      </c>
      <c r="CZ42">
        <f>AF42</f>
        <v>20.46</v>
      </c>
      <c r="DA42">
        <f>AJ42</f>
        <v>1.92</v>
      </c>
      <c r="DB42">
        <f t="shared" si="2"/>
        <v>15</v>
      </c>
      <c r="DC42">
        <f t="shared" si="3"/>
        <v>0</v>
      </c>
    </row>
    <row r="43" spans="1:107">
      <c r="A43">
        <f>ROW(Source!A44)</f>
        <v>44</v>
      </c>
      <c r="B43">
        <v>43686536</v>
      </c>
      <c r="C43">
        <v>43686696</v>
      </c>
      <c r="D43">
        <v>37804398</v>
      </c>
      <c r="E43">
        <v>1</v>
      </c>
      <c r="F43">
        <v>1</v>
      </c>
      <c r="G43">
        <v>1</v>
      </c>
      <c r="H43">
        <v>2</v>
      </c>
      <c r="I43" t="s">
        <v>699</v>
      </c>
      <c r="J43" t="s">
        <v>700</v>
      </c>
      <c r="K43" t="s">
        <v>701</v>
      </c>
      <c r="L43">
        <v>1368</v>
      </c>
      <c r="N43">
        <v>1011</v>
      </c>
      <c r="O43" t="s">
        <v>524</v>
      </c>
      <c r="P43" t="s">
        <v>524</v>
      </c>
      <c r="Q43">
        <v>1</v>
      </c>
      <c r="W43">
        <v>0</v>
      </c>
      <c r="X43">
        <v>416921217</v>
      </c>
      <c r="Y43">
        <v>0.72</v>
      </c>
      <c r="AA43">
        <v>0</v>
      </c>
      <c r="AB43">
        <v>54.65</v>
      </c>
      <c r="AC43">
        <v>0</v>
      </c>
      <c r="AD43">
        <v>0</v>
      </c>
      <c r="AE43">
        <v>0</v>
      </c>
      <c r="AF43">
        <v>20.94</v>
      </c>
      <c r="AG43">
        <v>0</v>
      </c>
      <c r="AH43">
        <v>0</v>
      </c>
      <c r="AI43">
        <v>1</v>
      </c>
      <c r="AJ43">
        <v>2.61</v>
      </c>
      <c r="AK43">
        <v>17.63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0.72</v>
      </c>
      <c r="AU43" t="s">
        <v>3</v>
      </c>
      <c r="AV43">
        <v>0</v>
      </c>
      <c r="AW43">
        <v>2</v>
      </c>
      <c r="AX43">
        <v>43686706</v>
      </c>
      <c r="AY43">
        <v>1</v>
      </c>
      <c r="AZ43">
        <v>0</v>
      </c>
      <c r="BA43">
        <v>45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Y43*Source!I44</f>
        <v>0.72</v>
      </c>
      <c r="CY43">
        <f>AB43</f>
        <v>54.65</v>
      </c>
      <c r="CZ43">
        <f>AF43</f>
        <v>20.94</v>
      </c>
      <c r="DA43">
        <f>AJ43</f>
        <v>2.61</v>
      </c>
      <c r="DB43">
        <f t="shared" si="2"/>
        <v>15</v>
      </c>
      <c r="DC43">
        <f t="shared" si="3"/>
        <v>0</v>
      </c>
    </row>
    <row r="44" spans="1:107">
      <c r="A44">
        <f>ROW(Source!A44)</f>
        <v>44</v>
      </c>
      <c r="B44">
        <v>43686536</v>
      </c>
      <c r="C44">
        <v>43686696</v>
      </c>
      <c r="D44">
        <v>37804435</v>
      </c>
      <c r="E44">
        <v>1</v>
      </c>
      <c r="F44">
        <v>1</v>
      </c>
      <c r="G44">
        <v>1</v>
      </c>
      <c r="H44">
        <v>2</v>
      </c>
      <c r="I44" t="s">
        <v>721</v>
      </c>
      <c r="J44" t="s">
        <v>722</v>
      </c>
      <c r="K44" t="s">
        <v>723</v>
      </c>
      <c r="L44">
        <v>1368</v>
      </c>
      <c r="N44">
        <v>1011</v>
      </c>
      <c r="O44" t="s">
        <v>524</v>
      </c>
      <c r="P44" t="s">
        <v>524</v>
      </c>
      <c r="Q44">
        <v>1</v>
      </c>
      <c r="W44">
        <v>0</v>
      </c>
      <c r="X44">
        <v>396056493</v>
      </c>
      <c r="Y44">
        <v>0.78</v>
      </c>
      <c r="AA44">
        <v>0</v>
      </c>
      <c r="AB44">
        <v>29.05</v>
      </c>
      <c r="AC44">
        <v>0</v>
      </c>
      <c r="AD44">
        <v>0</v>
      </c>
      <c r="AE44">
        <v>0</v>
      </c>
      <c r="AF44">
        <v>15.79</v>
      </c>
      <c r="AG44">
        <v>0</v>
      </c>
      <c r="AH44">
        <v>0</v>
      </c>
      <c r="AI44">
        <v>1</v>
      </c>
      <c r="AJ44">
        <v>1.84</v>
      </c>
      <c r="AK44">
        <v>17.63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0.78</v>
      </c>
      <c r="AU44" t="s">
        <v>3</v>
      </c>
      <c r="AV44">
        <v>0</v>
      </c>
      <c r="AW44">
        <v>2</v>
      </c>
      <c r="AX44">
        <v>43686707</v>
      </c>
      <c r="AY44">
        <v>1</v>
      </c>
      <c r="AZ44">
        <v>0</v>
      </c>
      <c r="BA44">
        <v>46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Y44*Source!I44</f>
        <v>0.78</v>
      </c>
      <c r="CY44">
        <f>AB44</f>
        <v>29.05</v>
      </c>
      <c r="CZ44">
        <f>AF44</f>
        <v>15.79</v>
      </c>
      <c r="DA44">
        <f>AJ44</f>
        <v>1.84</v>
      </c>
      <c r="DB44">
        <f t="shared" si="2"/>
        <v>12</v>
      </c>
      <c r="DC44">
        <f t="shared" si="3"/>
        <v>0</v>
      </c>
    </row>
    <row r="45" spans="1:107">
      <c r="A45">
        <f>ROW(Source!A44)</f>
        <v>44</v>
      </c>
      <c r="B45">
        <v>43686536</v>
      </c>
      <c r="C45">
        <v>43686696</v>
      </c>
      <c r="D45">
        <v>37745115</v>
      </c>
      <c r="E45">
        <v>1</v>
      </c>
      <c r="F45">
        <v>1</v>
      </c>
      <c r="G45">
        <v>1</v>
      </c>
      <c r="H45">
        <v>3</v>
      </c>
      <c r="I45" t="s">
        <v>714</v>
      </c>
      <c r="J45" t="s">
        <v>715</v>
      </c>
      <c r="K45" t="s">
        <v>716</v>
      </c>
      <c r="L45">
        <v>1346</v>
      </c>
      <c r="N45">
        <v>1009</v>
      </c>
      <c r="O45" t="s">
        <v>717</v>
      </c>
      <c r="P45" t="s">
        <v>717</v>
      </c>
      <c r="Q45">
        <v>1</v>
      </c>
      <c r="W45">
        <v>0</v>
      </c>
      <c r="X45">
        <v>-1836642514</v>
      </c>
      <c r="Y45">
        <v>0.13</v>
      </c>
      <c r="AA45">
        <v>391.71</v>
      </c>
      <c r="AB45">
        <v>0</v>
      </c>
      <c r="AC45">
        <v>0</v>
      </c>
      <c r="AD45">
        <v>0</v>
      </c>
      <c r="AE45">
        <v>86.28</v>
      </c>
      <c r="AF45">
        <v>0</v>
      </c>
      <c r="AG45">
        <v>0</v>
      </c>
      <c r="AH45">
        <v>0</v>
      </c>
      <c r="AI45">
        <v>4.54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0.13</v>
      </c>
      <c r="AU45" t="s">
        <v>3</v>
      </c>
      <c r="AV45">
        <v>0</v>
      </c>
      <c r="AW45">
        <v>2</v>
      </c>
      <c r="AX45">
        <v>43686708</v>
      </c>
      <c r="AY45">
        <v>1</v>
      </c>
      <c r="AZ45">
        <v>0</v>
      </c>
      <c r="BA45">
        <v>47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Y45*Source!I44</f>
        <v>0.13</v>
      </c>
      <c r="CY45">
        <f>AA45</f>
        <v>391.71</v>
      </c>
      <c r="CZ45">
        <f>AE45</f>
        <v>86.28</v>
      </c>
      <c r="DA45">
        <f>AI45</f>
        <v>4.54</v>
      </c>
      <c r="DB45">
        <f t="shared" si="2"/>
        <v>11</v>
      </c>
      <c r="DC45">
        <f t="shared" si="3"/>
        <v>0</v>
      </c>
    </row>
    <row r="46" spans="1:107">
      <c r="A46">
        <f>ROW(Source!A44)</f>
        <v>44</v>
      </c>
      <c r="B46">
        <v>43686536</v>
      </c>
      <c r="C46">
        <v>43686696</v>
      </c>
      <c r="D46">
        <v>37790596</v>
      </c>
      <c r="E46">
        <v>1</v>
      </c>
      <c r="F46">
        <v>1</v>
      </c>
      <c r="G46">
        <v>1</v>
      </c>
      <c r="H46">
        <v>3</v>
      </c>
      <c r="I46" t="s">
        <v>718</v>
      </c>
      <c r="J46" t="s">
        <v>719</v>
      </c>
      <c r="K46" t="s">
        <v>720</v>
      </c>
      <c r="L46">
        <v>1354</v>
      </c>
      <c r="N46">
        <v>1010</v>
      </c>
      <c r="O46" t="s">
        <v>124</v>
      </c>
      <c r="P46" t="s">
        <v>124</v>
      </c>
      <c r="Q46">
        <v>1</v>
      </c>
      <c r="W46">
        <v>0</v>
      </c>
      <c r="X46">
        <v>-93412420</v>
      </c>
      <c r="Y46">
        <v>1</v>
      </c>
      <c r="AA46">
        <v>639.79</v>
      </c>
      <c r="AB46">
        <v>0</v>
      </c>
      <c r="AC46">
        <v>0</v>
      </c>
      <c r="AD46">
        <v>0</v>
      </c>
      <c r="AE46">
        <v>285.62</v>
      </c>
      <c r="AF46">
        <v>0</v>
      </c>
      <c r="AG46">
        <v>0</v>
      </c>
      <c r="AH46">
        <v>0</v>
      </c>
      <c r="AI46">
        <v>2.2400000000000002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1</v>
      </c>
      <c r="AU46" t="s">
        <v>3</v>
      </c>
      <c r="AV46">
        <v>0</v>
      </c>
      <c r="AW46">
        <v>2</v>
      </c>
      <c r="AX46">
        <v>43686709</v>
      </c>
      <c r="AY46">
        <v>1</v>
      </c>
      <c r="AZ46">
        <v>0</v>
      </c>
      <c r="BA46">
        <v>48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Y46*Source!I44</f>
        <v>1</v>
      </c>
      <c r="CY46">
        <f>AA46</f>
        <v>639.79</v>
      </c>
      <c r="CZ46">
        <f>AE46</f>
        <v>285.62</v>
      </c>
      <c r="DA46">
        <f>AI46</f>
        <v>2.2400000000000002</v>
      </c>
      <c r="DB46">
        <f t="shared" si="2"/>
        <v>286</v>
      </c>
      <c r="DC46">
        <f t="shared" si="3"/>
        <v>0</v>
      </c>
    </row>
    <row r="47" spans="1:107">
      <c r="A47">
        <f>ROW(Source!A44)</f>
        <v>44</v>
      </c>
      <c r="B47">
        <v>43686536</v>
      </c>
      <c r="C47">
        <v>43686696</v>
      </c>
      <c r="D47">
        <v>37790860</v>
      </c>
      <c r="E47">
        <v>1</v>
      </c>
      <c r="F47">
        <v>1</v>
      </c>
      <c r="G47">
        <v>1</v>
      </c>
      <c r="H47">
        <v>3</v>
      </c>
      <c r="I47" t="s">
        <v>122</v>
      </c>
      <c r="J47" t="s">
        <v>125</v>
      </c>
      <c r="K47" t="s">
        <v>123</v>
      </c>
      <c r="L47">
        <v>1354</v>
      </c>
      <c r="N47">
        <v>1010</v>
      </c>
      <c r="O47" t="s">
        <v>124</v>
      </c>
      <c r="P47" t="s">
        <v>124</v>
      </c>
      <c r="Q47">
        <v>1</v>
      </c>
      <c r="W47">
        <v>0</v>
      </c>
      <c r="X47">
        <v>1641279928</v>
      </c>
      <c r="Y47">
        <v>1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0</v>
      </c>
      <c r="AP47">
        <v>1</v>
      </c>
      <c r="AQ47">
        <v>0</v>
      </c>
      <c r="AR47">
        <v>0</v>
      </c>
      <c r="AS47" t="s">
        <v>3</v>
      </c>
      <c r="AT47">
        <v>1</v>
      </c>
      <c r="AU47" t="s">
        <v>3</v>
      </c>
      <c r="AV47">
        <v>0</v>
      </c>
      <c r="AW47">
        <v>2</v>
      </c>
      <c r="AX47">
        <v>43686710</v>
      </c>
      <c r="AY47">
        <v>1</v>
      </c>
      <c r="AZ47">
        <v>0</v>
      </c>
      <c r="BA47">
        <v>49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Y47*Source!I44</f>
        <v>1</v>
      </c>
      <c r="CY47">
        <f>AA47</f>
        <v>0</v>
      </c>
      <c r="CZ47">
        <f>AE47</f>
        <v>0</v>
      </c>
      <c r="DA47">
        <f>AI47</f>
        <v>1</v>
      </c>
      <c r="DB47">
        <f t="shared" si="2"/>
        <v>0</v>
      </c>
      <c r="DC47">
        <f t="shared" si="3"/>
        <v>0</v>
      </c>
    </row>
    <row r="48" spans="1:107">
      <c r="A48">
        <f>ROW(Source!A47)</f>
        <v>47</v>
      </c>
      <c r="B48">
        <v>43686536</v>
      </c>
      <c r="C48">
        <v>43686713</v>
      </c>
      <c r="D48">
        <v>23176489</v>
      </c>
      <c r="E48">
        <v>1</v>
      </c>
      <c r="F48">
        <v>1</v>
      </c>
      <c r="G48">
        <v>1</v>
      </c>
      <c r="H48">
        <v>1</v>
      </c>
      <c r="I48" t="s">
        <v>694</v>
      </c>
      <c r="J48" t="s">
        <v>3</v>
      </c>
      <c r="K48" t="s">
        <v>695</v>
      </c>
      <c r="L48">
        <v>1369</v>
      </c>
      <c r="N48">
        <v>1013</v>
      </c>
      <c r="O48" t="s">
        <v>653</v>
      </c>
      <c r="P48" t="s">
        <v>653</v>
      </c>
      <c r="Q48">
        <v>1</v>
      </c>
      <c r="W48">
        <v>0</v>
      </c>
      <c r="X48">
        <v>725539904</v>
      </c>
      <c r="Y48">
        <v>1.9</v>
      </c>
      <c r="AA48">
        <v>0</v>
      </c>
      <c r="AB48">
        <v>0</v>
      </c>
      <c r="AC48">
        <v>0</v>
      </c>
      <c r="AD48">
        <v>10.36</v>
      </c>
      <c r="AE48">
        <v>0</v>
      </c>
      <c r="AF48">
        <v>0</v>
      </c>
      <c r="AG48">
        <v>0</v>
      </c>
      <c r="AH48">
        <v>10.36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1.9</v>
      </c>
      <c r="AU48" t="s">
        <v>3</v>
      </c>
      <c r="AV48">
        <v>1</v>
      </c>
      <c r="AW48">
        <v>2</v>
      </c>
      <c r="AX48">
        <v>43686721</v>
      </c>
      <c r="AY48">
        <v>1</v>
      </c>
      <c r="AZ48">
        <v>0</v>
      </c>
      <c r="BA48">
        <v>50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Y48*Source!I47</f>
        <v>7.6</v>
      </c>
      <c r="CY48">
        <f>AD48</f>
        <v>10.36</v>
      </c>
      <c r="CZ48">
        <f>AH48</f>
        <v>10.36</v>
      </c>
      <c r="DA48">
        <f>AL48</f>
        <v>1</v>
      </c>
      <c r="DB48">
        <f t="shared" si="2"/>
        <v>20</v>
      </c>
      <c r="DC48">
        <f t="shared" si="3"/>
        <v>0</v>
      </c>
    </row>
    <row r="49" spans="1:107">
      <c r="A49">
        <f>ROW(Source!A47)</f>
        <v>47</v>
      </c>
      <c r="B49">
        <v>43686536</v>
      </c>
      <c r="C49">
        <v>43686713</v>
      </c>
      <c r="D49">
        <v>37804379</v>
      </c>
      <c r="E49">
        <v>1</v>
      </c>
      <c r="F49">
        <v>1</v>
      </c>
      <c r="G49">
        <v>1</v>
      </c>
      <c r="H49">
        <v>2</v>
      </c>
      <c r="I49" t="s">
        <v>708</v>
      </c>
      <c r="J49" t="s">
        <v>709</v>
      </c>
      <c r="K49" t="s">
        <v>710</v>
      </c>
      <c r="L49">
        <v>1368</v>
      </c>
      <c r="N49">
        <v>1011</v>
      </c>
      <c r="O49" t="s">
        <v>524</v>
      </c>
      <c r="P49" t="s">
        <v>524</v>
      </c>
      <c r="Q49">
        <v>1</v>
      </c>
      <c r="W49">
        <v>0</v>
      </c>
      <c r="X49">
        <v>1563149101</v>
      </c>
      <c r="Y49">
        <v>0.72</v>
      </c>
      <c r="AA49">
        <v>0</v>
      </c>
      <c r="AB49">
        <v>39.28</v>
      </c>
      <c r="AC49">
        <v>0</v>
      </c>
      <c r="AD49">
        <v>0</v>
      </c>
      <c r="AE49">
        <v>0</v>
      </c>
      <c r="AF49">
        <v>20.46</v>
      </c>
      <c r="AG49">
        <v>0</v>
      </c>
      <c r="AH49">
        <v>0</v>
      </c>
      <c r="AI49">
        <v>1</v>
      </c>
      <c r="AJ49">
        <v>1.92</v>
      </c>
      <c r="AK49">
        <v>17.63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0.72</v>
      </c>
      <c r="AU49" t="s">
        <v>3</v>
      </c>
      <c r="AV49">
        <v>0</v>
      </c>
      <c r="AW49">
        <v>2</v>
      </c>
      <c r="AX49">
        <v>43686722</v>
      </c>
      <c r="AY49">
        <v>1</v>
      </c>
      <c r="AZ49">
        <v>0</v>
      </c>
      <c r="BA49">
        <v>51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Y49*Source!I47</f>
        <v>2.88</v>
      </c>
      <c r="CY49">
        <f>AB49</f>
        <v>39.28</v>
      </c>
      <c r="CZ49">
        <f>AF49</f>
        <v>20.46</v>
      </c>
      <c r="DA49">
        <f>AJ49</f>
        <v>1.92</v>
      </c>
      <c r="DB49">
        <f t="shared" si="2"/>
        <v>15</v>
      </c>
      <c r="DC49">
        <f t="shared" si="3"/>
        <v>0</v>
      </c>
    </row>
    <row r="50" spans="1:107">
      <c r="A50">
        <f>ROW(Source!A47)</f>
        <v>47</v>
      </c>
      <c r="B50">
        <v>43686536</v>
      </c>
      <c r="C50">
        <v>43686713</v>
      </c>
      <c r="D50">
        <v>37804398</v>
      </c>
      <c r="E50">
        <v>1</v>
      </c>
      <c r="F50">
        <v>1</v>
      </c>
      <c r="G50">
        <v>1</v>
      </c>
      <c r="H50">
        <v>2</v>
      </c>
      <c r="I50" t="s">
        <v>699</v>
      </c>
      <c r="J50" t="s">
        <v>700</v>
      </c>
      <c r="K50" t="s">
        <v>701</v>
      </c>
      <c r="L50">
        <v>1368</v>
      </c>
      <c r="N50">
        <v>1011</v>
      </c>
      <c r="O50" t="s">
        <v>524</v>
      </c>
      <c r="P50" t="s">
        <v>524</v>
      </c>
      <c r="Q50">
        <v>1</v>
      </c>
      <c r="W50">
        <v>0</v>
      </c>
      <c r="X50">
        <v>416921217</v>
      </c>
      <c r="Y50">
        <v>0.72</v>
      </c>
      <c r="AA50">
        <v>0</v>
      </c>
      <c r="AB50">
        <v>54.65</v>
      </c>
      <c r="AC50">
        <v>0</v>
      </c>
      <c r="AD50">
        <v>0</v>
      </c>
      <c r="AE50">
        <v>0</v>
      </c>
      <c r="AF50">
        <v>20.94</v>
      </c>
      <c r="AG50">
        <v>0</v>
      </c>
      <c r="AH50">
        <v>0</v>
      </c>
      <c r="AI50">
        <v>1</v>
      </c>
      <c r="AJ50">
        <v>2.61</v>
      </c>
      <c r="AK50">
        <v>17.63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0.72</v>
      </c>
      <c r="AU50" t="s">
        <v>3</v>
      </c>
      <c r="AV50">
        <v>0</v>
      </c>
      <c r="AW50">
        <v>2</v>
      </c>
      <c r="AX50">
        <v>43686723</v>
      </c>
      <c r="AY50">
        <v>1</v>
      </c>
      <c r="AZ50">
        <v>0</v>
      </c>
      <c r="BA50">
        <v>52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Y50*Source!I47</f>
        <v>2.88</v>
      </c>
      <c r="CY50">
        <f>AB50</f>
        <v>54.65</v>
      </c>
      <c r="CZ50">
        <f>AF50</f>
        <v>20.94</v>
      </c>
      <c r="DA50">
        <f>AJ50</f>
        <v>2.61</v>
      </c>
      <c r="DB50">
        <f t="shared" si="2"/>
        <v>15</v>
      </c>
      <c r="DC50">
        <f t="shared" si="3"/>
        <v>0</v>
      </c>
    </row>
    <row r="51" spans="1:107">
      <c r="A51">
        <f>ROW(Source!A47)</f>
        <v>47</v>
      </c>
      <c r="B51">
        <v>43686536</v>
      </c>
      <c r="C51">
        <v>43686713</v>
      </c>
      <c r="D51">
        <v>37804435</v>
      </c>
      <c r="E51">
        <v>1</v>
      </c>
      <c r="F51">
        <v>1</v>
      </c>
      <c r="G51">
        <v>1</v>
      </c>
      <c r="H51">
        <v>2</v>
      </c>
      <c r="I51" t="s">
        <v>721</v>
      </c>
      <c r="J51" t="s">
        <v>722</v>
      </c>
      <c r="K51" t="s">
        <v>723</v>
      </c>
      <c r="L51">
        <v>1368</v>
      </c>
      <c r="N51">
        <v>1011</v>
      </c>
      <c r="O51" t="s">
        <v>524</v>
      </c>
      <c r="P51" t="s">
        <v>524</v>
      </c>
      <c r="Q51">
        <v>1</v>
      </c>
      <c r="W51">
        <v>0</v>
      </c>
      <c r="X51">
        <v>396056493</v>
      </c>
      <c r="Y51">
        <v>0.78</v>
      </c>
      <c r="AA51">
        <v>0</v>
      </c>
      <c r="AB51">
        <v>29.05</v>
      </c>
      <c r="AC51">
        <v>0</v>
      </c>
      <c r="AD51">
        <v>0</v>
      </c>
      <c r="AE51">
        <v>0</v>
      </c>
      <c r="AF51">
        <v>15.79</v>
      </c>
      <c r="AG51">
        <v>0</v>
      </c>
      <c r="AH51">
        <v>0</v>
      </c>
      <c r="AI51">
        <v>1</v>
      </c>
      <c r="AJ51">
        <v>1.84</v>
      </c>
      <c r="AK51">
        <v>17.63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0.78</v>
      </c>
      <c r="AU51" t="s">
        <v>3</v>
      </c>
      <c r="AV51">
        <v>0</v>
      </c>
      <c r="AW51">
        <v>2</v>
      </c>
      <c r="AX51">
        <v>43686724</v>
      </c>
      <c r="AY51">
        <v>1</v>
      </c>
      <c r="AZ51">
        <v>0</v>
      </c>
      <c r="BA51">
        <v>53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Y51*Source!I47</f>
        <v>3.12</v>
      </c>
      <c r="CY51">
        <f>AB51</f>
        <v>29.05</v>
      </c>
      <c r="CZ51">
        <f>AF51</f>
        <v>15.79</v>
      </c>
      <c r="DA51">
        <f>AJ51</f>
        <v>1.84</v>
      </c>
      <c r="DB51">
        <f t="shared" si="2"/>
        <v>12</v>
      </c>
      <c r="DC51">
        <f t="shared" si="3"/>
        <v>0</v>
      </c>
    </row>
    <row r="52" spans="1:107">
      <c r="A52">
        <f>ROW(Source!A47)</f>
        <v>47</v>
      </c>
      <c r="B52">
        <v>43686536</v>
      </c>
      <c r="C52">
        <v>43686713</v>
      </c>
      <c r="D52">
        <v>37745115</v>
      </c>
      <c r="E52">
        <v>1</v>
      </c>
      <c r="F52">
        <v>1</v>
      </c>
      <c r="G52">
        <v>1</v>
      </c>
      <c r="H52">
        <v>3</v>
      </c>
      <c r="I52" t="s">
        <v>714</v>
      </c>
      <c r="J52" t="s">
        <v>715</v>
      </c>
      <c r="K52" t="s">
        <v>716</v>
      </c>
      <c r="L52">
        <v>1346</v>
      </c>
      <c r="N52">
        <v>1009</v>
      </c>
      <c r="O52" t="s">
        <v>717</v>
      </c>
      <c r="P52" t="s">
        <v>717</v>
      </c>
      <c r="Q52">
        <v>1</v>
      </c>
      <c r="W52">
        <v>0</v>
      </c>
      <c r="X52">
        <v>-1836642514</v>
      </c>
      <c r="Y52">
        <v>0.13</v>
      </c>
      <c r="AA52">
        <v>391.71</v>
      </c>
      <c r="AB52">
        <v>0</v>
      </c>
      <c r="AC52">
        <v>0</v>
      </c>
      <c r="AD52">
        <v>0</v>
      </c>
      <c r="AE52">
        <v>86.28</v>
      </c>
      <c r="AF52">
        <v>0</v>
      </c>
      <c r="AG52">
        <v>0</v>
      </c>
      <c r="AH52">
        <v>0</v>
      </c>
      <c r="AI52">
        <v>4.54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0.13</v>
      </c>
      <c r="AU52" t="s">
        <v>3</v>
      </c>
      <c r="AV52">
        <v>0</v>
      </c>
      <c r="AW52">
        <v>2</v>
      </c>
      <c r="AX52">
        <v>43686725</v>
      </c>
      <c r="AY52">
        <v>1</v>
      </c>
      <c r="AZ52">
        <v>0</v>
      </c>
      <c r="BA52">
        <v>54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Y52*Source!I47</f>
        <v>0.52</v>
      </c>
      <c r="CY52">
        <f>AA52</f>
        <v>391.71</v>
      </c>
      <c r="CZ52">
        <f>AE52</f>
        <v>86.28</v>
      </c>
      <c r="DA52">
        <f>AI52</f>
        <v>4.54</v>
      </c>
      <c r="DB52">
        <f t="shared" si="2"/>
        <v>11</v>
      </c>
      <c r="DC52">
        <f t="shared" si="3"/>
        <v>0</v>
      </c>
    </row>
    <row r="53" spans="1:107">
      <c r="A53">
        <f>ROW(Source!A47)</f>
        <v>47</v>
      </c>
      <c r="B53">
        <v>43686536</v>
      </c>
      <c r="C53">
        <v>43686713</v>
      </c>
      <c r="D53">
        <v>37790596</v>
      </c>
      <c r="E53">
        <v>1</v>
      </c>
      <c r="F53">
        <v>1</v>
      </c>
      <c r="G53">
        <v>1</v>
      </c>
      <c r="H53">
        <v>3</v>
      </c>
      <c r="I53" t="s">
        <v>718</v>
      </c>
      <c r="J53" t="s">
        <v>719</v>
      </c>
      <c r="K53" t="s">
        <v>720</v>
      </c>
      <c r="L53">
        <v>1354</v>
      </c>
      <c r="N53">
        <v>1010</v>
      </c>
      <c r="O53" t="s">
        <v>124</v>
      </c>
      <c r="P53" t="s">
        <v>124</v>
      </c>
      <c r="Q53">
        <v>1</v>
      </c>
      <c r="W53">
        <v>0</v>
      </c>
      <c r="X53">
        <v>-93412420</v>
      </c>
      <c r="Y53">
        <v>1</v>
      </c>
      <c r="AA53">
        <v>639.79</v>
      </c>
      <c r="AB53">
        <v>0</v>
      </c>
      <c r="AC53">
        <v>0</v>
      </c>
      <c r="AD53">
        <v>0</v>
      </c>
      <c r="AE53">
        <v>285.62</v>
      </c>
      <c r="AF53">
        <v>0</v>
      </c>
      <c r="AG53">
        <v>0</v>
      </c>
      <c r="AH53">
        <v>0</v>
      </c>
      <c r="AI53">
        <v>2.2400000000000002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1</v>
      </c>
      <c r="AU53" t="s">
        <v>3</v>
      </c>
      <c r="AV53">
        <v>0</v>
      </c>
      <c r="AW53">
        <v>2</v>
      </c>
      <c r="AX53">
        <v>43686726</v>
      </c>
      <c r="AY53">
        <v>1</v>
      </c>
      <c r="AZ53">
        <v>0</v>
      </c>
      <c r="BA53">
        <v>55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Y53*Source!I47</f>
        <v>4</v>
      </c>
      <c r="CY53">
        <f>AA53</f>
        <v>639.79</v>
      </c>
      <c r="CZ53">
        <f>AE53</f>
        <v>285.62</v>
      </c>
      <c r="DA53">
        <f>AI53</f>
        <v>2.2400000000000002</v>
      </c>
      <c r="DB53">
        <f t="shared" si="2"/>
        <v>286</v>
      </c>
      <c r="DC53">
        <f t="shared" si="3"/>
        <v>0</v>
      </c>
    </row>
    <row r="54" spans="1:107">
      <c r="A54">
        <f>ROW(Source!A47)</f>
        <v>47</v>
      </c>
      <c r="B54">
        <v>43686536</v>
      </c>
      <c r="C54">
        <v>43686713</v>
      </c>
      <c r="D54">
        <v>37790860</v>
      </c>
      <c r="E54">
        <v>1</v>
      </c>
      <c r="F54">
        <v>1</v>
      </c>
      <c r="G54">
        <v>1</v>
      </c>
      <c r="H54">
        <v>3</v>
      </c>
      <c r="I54" t="s">
        <v>122</v>
      </c>
      <c r="J54" t="s">
        <v>125</v>
      </c>
      <c r="K54" t="s">
        <v>123</v>
      </c>
      <c r="L54">
        <v>1354</v>
      </c>
      <c r="N54">
        <v>1010</v>
      </c>
      <c r="O54" t="s">
        <v>124</v>
      </c>
      <c r="P54" t="s">
        <v>124</v>
      </c>
      <c r="Q54">
        <v>1</v>
      </c>
      <c r="W54">
        <v>0</v>
      </c>
      <c r="X54">
        <v>1641279928</v>
      </c>
      <c r="Y54">
        <v>1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0</v>
      </c>
      <c r="AP54">
        <v>1</v>
      </c>
      <c r="AQ54">
        <v>0</v>
      </c>
      <c r="AR54">
        <v>0</v>
      </c>
      <c r="AS54" t="s">
        <v>3</v>
      </c>
      <c r="AT54">
        <v>1</v>
      </c>
      <c r="AU54" t="s">
        <v>3</v>
      </c>
      <c r="AV54">
        <v>0</v>
      </c>
      <c r="AW54">
        <v>2</v>
      </c>
      <c r="AX54">
        <v>43686727</v>
      </c>
      <c r="AY54">
        <v>1</v>
      </c>
      <c r="AZ54">
        <v>0</v>
      </c>
      <c r="BA54">
        <v>56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Y54*Source!I47</f>
        <v>4</v>
      </c>
      <c r="CY54">
        <f>AA54</f>
        <v>0</v>
      </c>
      <c r="CZ54">
        <f>AE54</f>
        <v>0</v>
      </c>
      <c r="DA54">
        <f>AI54</f>
        <v>1</v>
      </c>
      <c r="DB54">
        <f t="shared" si="2"/>
        <v>0</v>
      </c>
      <c r="DC54">
        <f t="shared" si="3"/>
        <v>0</v>
      </c>
    </row>
    <row r="55" spans="1:107">
      <c r="A55">
        <f>ROW(Source!A50)</f>
        <v>50</v>
      </c>
      <c r="B55">
        <v>43686536</v>
      </c>
      <c r="C55">
        <v>43686730</v>
      </c>
      <c r="D55">
        <v>23176489</v>
      </c>
      <c r="E55">
        <v>1</v>
      </c>
      <c r="F55">
        <v>1</v>
      </c>
      <c r="G55">
        <v>1</v>
      </c>
      <c r="H55">
        <v>1</v>
      </c>
      <c r="I55" t="s">
        <v>694</v>
      </c>
      <c r="J55" t="s">
        <v>3</v>
      </c>
      <c r="K55" t="s">
        <v>695</v>
      </c>
      <c r="L55">
        <v>1369</v>
      </c>
      <c r="N55">
        <v>1013</v>
      </c>
      <c r="O55" t="s">
        <v>653</v>
      </c>
      <c r="P55" t="s">
        <v>653</v>
      </c>
      <c r="Q55">
        <v>1</v>
      </c>
      <c r="W55">
        <v>0</v>
      </c>
      <c r="X55">
        <v>725539904</v>
      </c>
      <c r="Y55">
        <v>1.18</v>
      </c>
      <c r="AA55">
        <v>0</v>
      </c>
      <c r="AB55">
        <v>0</v>
      </c>
      <c r="AC55">
        <v>0</v>
      </c>
      <c r="AD55">
        <v>10.36</v>
      </c>
      <c r="AE55">
        <v>0</v>
      </c>
      <c r="AF55">
        <v>0</v>
      </c>
      <c r="AG55">
        <v>0</v>
      </c>
      <c r="AH55">
        <v>10.36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1.18</v>
      </c>
      <c r="AU55" t="s">
        <v>3</v>
      </c>
      <c r="AV55">
        <v>1</v>
      </c>
      <c r="AW55">
        <v>2</v>
      </c>
      <c r="AX55">
        <v>43686738</v>
      </c>
      <c r="AY55">
        <v>1</v>
      </c>
      <c r="AZ55">
        <v>0</v>
      </c>
      <c r="BA55">
        <v>57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Y55*Source!I50</f>
        <v>3.54</v>
      </c>
      <c r="CY55">
        <f>AD55</f>
        <v>10.36</v>
      </c>
      <c r="CZ55">
        <f>AH55</f>
        <v>10.36</v>
      </c>
      <c r="DA55">
        <f>AL55</f>
        <v>1</v>
      </c>
      <c r="DB55">
        <f t="shared" si="2"/>
        <v>12</v>
      </c>
      <c r="DC55">
        <f t="shared" si="3"/>
        <v>0</v>
      </c>
    </row>
    <row r="56" spans="1:107">
      <c r="A56">
        <f>ROW(Source!A50)</f>
        <v>50</v>
      </c>
      <c r="B56">
        <v>43686536</v>
      </c>
      <c r="C56">
        <v>43686730</v>
      </c>
      <c r="D56">
        <v>37804379</v>
      </c>
      <c r="E56">
        <v>1</v>
      </c>
      <c r="F56">
        <v>1</v>
      </c>
      <c r="G56">
        <v>1</v>
      </c>
      <c r="H56">
        <v>2</v>
      </c>
      <c r="I56" t="s">
        <v>708</v>
      </c>
      <c r="J56" t="s">
        <v>709</v>
      </c>
      <c r="K56" t="s">
        <v>710</v>
      </c>
      <c r="L56">
        <v>1368</v>
      </c>
      <c r="N56">
        <v>1011</v>
      </c>
      <c r="O56" t="s">
        <v>524</v>
      </c>
      <c r="P56" t="s">
        <v>524</v>
      </c>
      <c r="Q56">
        <v>1</v>
      </c>
      <c r="W56">
        <v>0</v>
      </c>
      <c r="X56">
        <v>1563149101</v>
      </c>
      <c r="Y56">
        <v>0.4</v>
      </c>
      <c r="AA56">
        <v>0</v>
      </c>
      <c r="AB56">
        <v>39.28</v>
      </c>
      <c r="AC56">
        <v>0</v>
      </c>
      <c r="AD56">
        <v>0</v>
      </c>
      <c r="AE56">
        <v>0</v>
      </c>
      <c r="AF56">
        <v>20.46</v>
      </c>
      <c r="AG56">
        <v>0</v>
      </c>
      <c r="AH56">
        <v>0</v>
      </c>
      <c r="AI56">
        <v>1</v>
      </c>
      <c r="AJ56">
        <v>1.92</v>
      </c>
      <c r="AK56">
        <v>17.63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0.4</v>
      </c>
      <c r="AU56" t="s">
        <v>3</v>
      </c>
      <c r="AV56">
        <v>0</v>
      </c>
      <c r="AW56">
        <v>2</v>
      </c>
      <c r="AX56">
        <v>43686739</v>
      </c>
      <c r="AY56">
        <v>1</v>
      </c>
      <c r="AZ56">
        <v>0</v>
      </c>
      <c r="BA56">
        <v>58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Y56*Source!I50</f>
        <v>1.2000000000000002</v>
      </c>
      <c r="CY56">
        <f>AB56</f>
        <v>39.28</v>
      </c>
      <c r="CZ56">
        <f>AF56</f>
        <v>20.46</v>
      </c>
      <c r="DA56">
        <f>AJ56</f>
        <v>1.92</v>
      </c>
      <c r="DB56">
        <f t="shared" si="2"/>
        <v>8</v>
      </c>
      <c r="DC56">
        <f t="shared" si="3"/>
        <v>0</v>
      </c>
    </row>
    <row r="57" spans="1:107">
      <c r="A57">
        <f>ROW(Source!A50)</f>
        <v>50</v>
      </c>
      <c r="B57">
        <v>43686536</v>
      </c>
      <c r="C57">
        <v>43686730</v>
      </c>
      <c r="D57">
        <v>37804398</v>
      </c>
      <c r="E57">
        <v>1</v>
      </c>
      <c r="F57">
        <v>1</v>
      </c>
      <c r="G57">
        <v>1</v>
      </c>
      <c r="H57">
        <v>2</v>
      </c>
      <c r="I57" t="s">
        <v>699</v>
      </c>
      <c r="J57" t="s">
        <v>700</v>
      </c>
      <c r="K57" t="s">
        <v>701</v>
      </c>
      <c r="L57">
        <v>1368</v>
      </c>
      <c r="N57">
        <v>1011</v>
      </c>
      <c r="O57" t="s">
        <v>524</v>
      </c>
      <c r="P57" t="s">
        <v>524</v>
      </c>
      <c r="Q57">
        <v>1</v>
      </c>
      <c r="W57">
        <v>0</v>
      </c>
      <c r="X57">
        <v>416921217</v>
      </c>
      <c r="Y57">
        <v>0.4</v>
      </c>
      <c r="AA57">
        <v>0</v>
      </c>
      <c r="AB57">
        <v>54.65</v>
      </c>
      <c r="AC57">
        <v>0</v>
      </c>
      <c r="AD57">
        <v>0</v>
      </c>
      <c r="AE57">
        <v>0</v>
      </c>
      <c r="AF57">
        <v>20.94</v>
      </c>
      <c r="AG57">
        <v>0</v>
      </c>
      <c r="AH57">
        <v>0</v>
      </c>
      <c r="AI57">
        <v>1</v>
      </c>
      <c r="AJ57">
        <v>2.61</v>
      </c>
      <c r="AK57">
        <v>17.63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0.4</v>
      </c>
      <c r="AU57" t="s">
        <v>3</v>
      </c>
      <c r="AV57">
        <v>0</v>
      </c>
      <c r="AW57">
        <v>2</v>
      </c>
      <c r="AX57">
        <v>43686740</v>
      </c>
      <c r="AY57">
        <v>1</v>
      </c>
      <c r="AZ57">
        <v>0</v>
      </c>
      <c r="BA57">
        <v>59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Y57*Source!I50</f>
        <v>1.2000000000000002</v>
      </c>
      <c r="CY57">
        <f>AB57</f>
        <v>54.65</v>
      </c>
      <c r="CZ57">
        <f>AF57</f>
        <v>20.94</v>
      </c>
      <c r="DA57">
        <f>AJ57</f>
        <v>2.61</v>
      </c>
      <c r="DB57">
        <f t="shared" si="2"/>
        <v>8</v>
      </c>
      <c r="DC57">
        <f t="shared" si="3"/>
        <v>0</v>
      </c>
    </row>
    <row r="58" spans="1:107">
      <c r="A58">
        <f>ROW(Source!A50)</f>
        <v>50</v>
      </c>
      <c r="B58">
        <v>43686536</v>
      </c>
      <c r="C58">
        <v>43686730</v>
      </c>
      <c r="D58">
        <v>37804433</v>
      </c>
      <c r="E58">
        <v>1</v>
      </c>
      <c r="F58">
        <v>1</v>
      </c>
      <c r="G58">
        <v>1</v>
      </c>
      <c r="H58">
        <v>2</v>
      </c>
      <c r="I58" t="s">
        <v>724</v>
      </c>
      <c r="J58" t="s">
        <v>725</v>
      </c>
      <c r="K58" t="s">
        <v>726</v>
      </c>
      <c r="L58">
        <v>1368</v>
      </c>
      <c r="N58">
        <v>1011</v>
      </c>
      <c r="O58" t="s">
        <v>524</v>
      </c>
      <c r="P58" t="s">
        <v>524</v>
      </c>
      <c r="Q58">
        <v>1</v>
      </c>
      <c r="W58">
        <v>0</v>
      </c>
      <c r="X58">
        <v>-1822765584</v>
      </c>
      <c r="Y58">
        <v>0.45</v>
      </c>
      <c r="AA58">
        <v>0</v>
      </c>
      <c r="AB58">
        <v>18.77</v>
      </c>
      <c r="AC58">
        <v>0</v>
      </c>
      <c r="AD58">
        <v>0</v>
      </c>
      <c r="AE58">
        <v>0</v>
      </c>
      <c r="AF58">
        <v>10.09</v>
      </c>
      <c r="AG58">
        <v>0</v>
      </c>
      <c r="AH58">
        <v>0</v>
      </c>
      <c r="AI58">
        <v>1</v>
      </c>
      <c r="AJ58">
        <v>1.86</v>
      </c>
      <c r="AK58">
        <v>17.63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0.45</v>
      </c>
      <c r="AU58" t="s">
        <v>3</v>
      </c>
      <c r="AV58">
        <v>0</v>
      </c>
      <c r="AW58">
        <v>2</v>
      </c>
      <c r="AX58">
        <v>43686741</v>
      </c>
      <c r="AY58">
        <v>1</v>
      </c>
      <c r="AZ58">
        <v>0</v>
      </c>
      <c r="BA58">
        <v>60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Y58*Source!I50</f>
        <v>1.35</v>
      </c>
      <c r="CY58">
        <f>AB58</f>
        <v>18.77</v>
      </c>
      <c r="CZ58">
        <f>AF58</f>
        <v>10.09</v>
      </c>
      <c r="DA58">
        <f>AJ58</f>
        <v>1.86</v>
      </c>
      <c r="DB58">
        <f t="shared" si="2"/>
        <v>5</v>
      </c>
      <c r="DC58">
        <f t="shared" si="3"/>
        <v>0</v>
      </c>
    </row>
    <row r="59" spans="1:107">
      <c r="A59">
        <f>ROW(Source!A50)</f>
        <v>50</v>
      </c>
      <c r="B59">
        <v>43686536</v>
      </c>
      <c r="C59">
        <v>43686730</v>
      </c>
      <c r="D59">
        <v>37745115</v>
      </c>
      <c r="E59">
        <v>1</v>
      </c>
      <c r="F59">
        <v>1</v>
      </c>
      <c r="G59">
        <v>1</v>
      </c>
      <c r="H59">
        <v>3</v>
      </c>
      <c r="I59" t="s">
        <v>714</v>
      </c>
      <c r="J59" t="s">
        <v>715</v>
      </c>
      <c r="K59" t="s">
        <v>716</v>
      </c>
      <c r="L59">
        <v>1346</v>
      </c>
      <c r="N59">
        <v>1009</v>
      </c>
      <c r="O59" t="s">
        <v>717</v>
      </c>
      <c r="P59" t="s">
        <v>717</v>
      </c>
      <c r="Q59">
        <v>1</v>
      </c>
      <c r="W59">
        <v>0</v>
      </c>
      <c r="X59">
        <v>-1836642514</v>
      </c>
      <c r="Y59">
        <v>0.1</v>
      </c>
      <c r="AA59">
        <v>391.71</v>
      </c>
      <c r="AB59">
        <v>0</v>
      </c>
      <c r="AC59">
        <v>0</v>
      </c>
      <c r="AD59">
        <v>0</v>
      </c>
      <c r="AE59">
        <v>86.28</v>
      </c>
      <c r="AF59">
        <v>0</v>
      </c>
      <c r="AG59">
        <v>0</v>
      </c>
      <c r="AH59">
        <v>0</v>
      </c>
      <c r="AI59">
        <v>4.54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0.1</v>
      </c>
      <c r="AU59" t="s">
        <v>3</v>
      </c>
      <c r="AV59">
        <v>0</v>
      </c>
      <c r="AW59">
        <v>2</v>
      </c>
      <c r="AX59">
        <v>43686742</v>
      </c>
      <c r="AY59">
        <v>1</v>
      </c>
      <c r="AZ59">
        <v>0</v>
      </c>
      <c r="BA59">
        <v>61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Y59*Source!I50</f>
        <v>0.30000000000000004</v>
      </c>
      <c r="CY59">
        <f>AA59</f>
        <v>391.71</v>
      </c>
      <c r="CZ59">
        <f>AE59</f>
        <v>86.28</v>
      </c>
      <c r="DA59">
        <f>AI59</f>
        <v>4.54</v>
      </c>
      <c r="DB59">
        <f t="shared" si="2"/>
        <v>9</v>
      </c>
      <c r="DC59">
        <f t="shared" si="3"/>
        <v>0</v>
      </c>
    </row>
    <row r="60" spans="1:107">
      <c r="A60">
        <f>ROW(Source!A50)</f>
        <v>50</v>
      </c>
      <c r="B60">
        <v>43686536</v>
      </c>
      <c r="C60">
        <v>43686730</v>
      </c>
      <c r="D60">
        <v>37790595</v>
      </c>
      <c r="E60">
        <v>1</v>
      </c>
      <c r="F60">
        <v>1</v>
      </c>
      <c r="G60">
        <v>1</v>
      </c>
      <c r="H60">
        <v>3</v>
      </c>
      <c r="I60" t="s">
        <v>727</v>
      </c>
      <c r="J60" t="s">
        <v>728</v>
      </c>
      <c r="K60" t="s">
        <v>729</v>
      </c>
      <c r="L60">
        <v>1354</v>
      </c>
      <c r="N60">
        <v>1010</v>
      </c>
      <c r="O60" t="s">
        <v>124</v>
      </c>
      <c r="P60" t="s">
        <v>124</v>
      </c>
      <c r="Q60">
        <v>1</v>
      </c>
      <c r="W60">
        <v>0</v>
      </c>
      <c r="X60">
        <v>1467029922</v>
      </c>
      <c r="Y60">
        <v>1</v>
      </c>
      <c r="AA60">
        <v>271.94</v>
      </c>
      <c r="AB60">
        <v>0</v>
      </c>
      <c r="AC60">
        <v>0</v>
      </c>
      <c r="AD60">
        <v>0</v>
      </c>
      <c r="AE60">
        <v>135.97</v>
      </c>
      <c r="AF60">
        <v>0</v>
      </c>
      <c r="AG60">
        <v>0</v>
      </c>
      <c r="AH60">
        <v>0</v>
      </c>
      <c r="AI60">
        <v>2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1</v>
      </c>
      <c r="AU60" t="s">
        <v>3</v>
      </c>
      <c r="AV60">
        <v>0</v>
      </c>
      <c r="AW60">
        <v>2</v>
      </c>
      <c r="AX60">
        <v>43686743</v>
      </c>
      <c r="AY60">
        <v>1</v>
      </c>
      <c r="AZ60">
        <v>0</v>
      </c>
      <c r="BA60">
        <v>62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Y60*Source!I50</f>
        <v>3</v>
      </c>
      <c r="CY60">
        <f>AA60</f>
        <v>271.94</v>
      </c>
      <c r="CZ60">
        <f>AE60</f>
        <v>135.97</v>
      </c>
      <c r="DA60">
        <f>AI60</f>
        <v>2</v>
      </c>
      <c r="DB60">
        <f t="shared" si="2"/>
        <v>136</v>
      </c>
      <c r="DC60">
        <f t="shared" si="3"/>
        <v>0</v>
      </c>
    </row>
    <row r="61" spans="1:107">
      <c r="A61">
        <f>ROW(Source!A50)</f>
        <v>50</v>
      </c>
      <c r="B61">
        <v>43686536</v>
      </c>
      <c r="C61">
        <v>43686730</v>
      </c>
      <c r="D61">
        <v>37790860</v>
      </c>
      <c r="E61">
        <v>1</v>
      </c>
      <c r="F61">
        <v>1</v>
      </c>
      <c r="G61">
        <v>1</v>
      </c>
      <c r="H61">
        <v>3</v>
      </c>
      <c r="I61" t="s">
        <v>122</v>
      </c>
      <c r="J61" t="s">
        <v>125</v>
      </c>
      <c r="K61" t="s">
        <v>123</v>
      </c>
      <c r="L61">
        <v>1354</v>
      </c>
      <c r="N61">
        <v>1010</v>
      </c>
      <c r="O61" t="s">
        <v>124</v>
      </c>
      <c r="P61" t="s">
        <v>124</v>
      </c>
      <c r="Q61">
        <v>1</v>
      </c>
      <c r="W61">
        <v>0</v>
      </c>
      <c r="X61">
        <v>1641279928</v>
      </c>
      <c r="Y61">
        <v>1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0</v>
      </c>
      <c r="AP61">
        <v>1</v>
      </c>
      <c r="AQ61">
        <v>0</v>
      </c>
      <c r="AR61">
        <v>0</v>
      </c>
      <c r="AS61" t="s">
        <v>3</v>
      </c>
      <c r="AT61">
        <v>1</v>
      </c>
      <c r="AU61" t="s">
        <v>3</v>
      </c>
      <c r="AV61">
        <v>0</v>
      </c>
      <c r="AW61">
        <v>2</v>
      </c>
      <c r="AX61">
        <v>43686744</v>
      </c>
      <c r="AY61">
        <v>1</v>
      </c>
      <c r="AZ61">
        <v>0</v>
      </c>
      <c r="BA61">
        <v>63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Y61*Source!I50</f>
        <v>3</v>
      </c>
      <c r="CY61">
        <f>AA61</f>
        <v>0</v>
      </c>
      <c r="CZ61">
        <f>AE61</f>
        <v>0</v>
      </c>
      <c r="DA61">
        <f>AI61</f>
        <v>1</v>
      </c>
      <c r="DB61">
        <f t="shared" si="2"/>
        <v>0</v>
      </c>
      <c r="DC61">
        <f t="shared" si="3"/>
        <v>0</v>
      </c>
    </row>
    <row r="62" spans="1:107">
      <c r="A62">
        <f>ROW(Source!A53)</f>
        <v>53</v>
      </c>
      <c r="B62">
        <v>43686536</v>
      </c>
      <c r="C62">
        <v>43686747</v>
      </c>
      <c r="D62">
        <v>23356398</v>
      </c>
      <c r="E62">
        <v>1</v>
      </c>
      <c r="F62">
        <v>1</v>
      </c>
      <c r="G62">
        <v>1</v>
      </c>
      <c r="H62">
        <v>1</v>
      </c>
      <c r="I62" t="s">
        <v>730</v>
      </c>
      <c r="J62" t="s">
        <v>3</v>
      </c>
      <c r="K62" t="s">
        <v>731</v>
      </c>
      <c r="L62">
        <v>1369</v>
      </c>
      <c r="N62">
        <v>1013</v>
      </c>
      <c r="O62" t="s">
        <v>653</v>
      </c>
      <c r="P62" t="s">
        <v>653</v>
      </c>
      <c r="Q62">
        <v>1</v>
      </c>
      <c r="W62">
        <v>0</v>
      </c>
      <c r="X62">
        <v>-868788048</v>
      </c>
      <c r="Y62">
        <v>6.8999999999999995</v>
      </c>
      <c r="AA62">
        <v>0</v>
      </c>
      <c r="AB62">
        <v>0</v>
      </c>
      <c r="AC62">
        <v>0</v>
      </c>
      <c r="AD62">
        <v>9.4</v>
      </c>
      <c r="AE62">
        <v>0</v>
      </c>
      <c r="AF62">
        <v>0</v>
      </c>
      <c r="AG62">
        <v>0</v>
      </c>
      <c r="AH62">
        <v>9.4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3</v>
      </c>
      <c r="AT62">
        <v>23</v>
      </c>
      <c r="AU62" t="s">
        <v>151</v>
      </c>
      <c r="AV62">
        <v>1</v>
      </c>
      <c r="AW62">
        <v>2</v>
      </c>
      <c r="AX62">
        <v>43686754</v>
      </c>
      <c r="AY62">
        <v>1</v>
      </c>
      <c r="AZ62">
        <v>0</v>
      </c>
      <c r="BA62">
        <v>64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Y62*Source!I53</f>
        <v>9.218399999999999</v>
      </c>
      <c r="CY62">
        <f>AD62</f>
        <v>9.4</v>
      </c>
      <c r="CZ62">
        <f>AH62</f>
        <v>9.4</v>
      </c>
      <c r="DA62">
        <f>AL62</f>
        <v>1</v>
      </c>
      <c r="DB62">
        <f t="shared" ref="DB62:DB67" si="4">ROUND((ROUND(AT62*CZ62,2)*0.3),0)</f>
        <v>65</v>
      </c>
      <c r="DC62">
        <f t="shared" ref="DC62:DC67" si="5">ROUND((ROUND(AT62*AG62,2)*0.3),0)</f>
        <v>0</v>
      </c>
    </row>
    <row r="63" spans="1:107">
      <c r="A63">
        <f>ROW(Source!A53)</f>
        <v>53</v>
      </c>
      <c r="B63">
        <v>43686536</v>
      </c>
      <c r="C63">
        <v>43686747</v>
      </c>
      <c r="D63">
        <v>121548</v>
      </c>
      <c r="E63">
        <v>1</v>
      </c>
      <c r="F63">
        <v>1</v>
      </c>
      <c r="G63">
        <v>1</v>
      </c>
      <c r="H63">
        <v>1</v>
      </c>
      <c r="I63" t="s">
        <v>22</v>
      </c>
      <c r="J63" t="s">
        <v>3</v>
      </c>
      <c r="K63" t="s">
        <v>656</v>
      </c>
      <c r="L63">
        <v>608254</v>
      </c>
      <c r="N63">
        <v>1013</v>
      </c>
      <c r="O63" t="s">
        <v>657</v>
      </c>
      <c r="P63" t="s">
        <v>657</v>
      </c>
      <c r="Q63">
        <v>1</v>
      </c>
      <c r="W63">
        <v>0</v>
      </c>
      <c r="X63">
        <v>-185737400</v>
      </c>
      <c r="Y63">
        <v>2.7119999999999997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</v>
      </c>
      <c r="AT63">
        <v>9.0399999999999991</v>
      </c>
      <c r="AU63" t="s">
        <v>151</v>
      </c>
      <c r="AV63">
        <v>2</v>
      </c>
      <c r="AW63">
        <v>2</v>
      </c>
      <c r="AX63">
        <v>43686755</v>
      </c>
      <c r="AY63">
        <v>1</v>
      </c>
      <c r="AZ63">
        <v>0</v>
      </c>
      <c r="BA63">
        <v>65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Y63*Source!I53</f>
        <v>3.6232319999999998</v>
      </c>
      <c r="CY63">
        <f>AD63</f>
        <v>0</v>
      </c>
      <c r="CZ63">
        <f>AH63</f>
        <v>0</v>
      </c>
      <c r="DA63">
        <f>AL63</f>
        <v>1</v>
      </c>
      <c r="DB63">
        <f t="shared" si="4"/>
        <v>0</v>
      </c>
      <c r="DC63">
        <f t="shared" si="5"/>
        <v>0</v>
      </c>
    </row>
    <row r="64" spans="1:107">
      <c r="A64">
        <f>ROW(Source!A53)</f>
        <v>53</v>
      </c>
      <c r="B64">
        <v>43686536</v>
      </c>
      <c r="C64">
        <v>43686747</v>
      </c>
      <c r="D64">
        <v>37803515</v>
      </c>
      <c r="E64">
        <v>1</v>
      </c>
      <c r="F64">
        <v>1</v>
      </c>
      <c r="G64">
        <v>1</v>
      </c>
      <c r="H64">
        <v>2</v>
      </c>
      <c r="I64" t="s">
        <v>732</v>
      </c>
      <c r="J64" t="s">
        <v>733</v>
      </c>
      <c r="K64" t="s">
        <v>734</v>
      </c>
      <c r="L64">
        <v>1368</v>
      </c>
      <c r="N64">
        <v>1011</v>
      </c>
      <c r="O64" t="s">
        <v>524</v>
      </c>
      <c r="P64" t="s">
        <v>524</v>
      </c>
      <c r="Q64">
        <v>1</v>
      </c>
      <c r="W64">
        <v>0</v>
      </c>
      <c r="X64">
        <v>-465638422</v>
      </c>
      <c r="Y64">
        <v>1.3919999999999999</v>
      </c>
      <c r="AA64">
        <v>0</v>
      </c>
      <c r="AB64">
        <v>786.1</v>
      </c>
      <c r="AC64">
        <v>182.47</v>
      </c>
      <c r="AD64">
        <v>0</v>
      </c>
      <c r="AE64">
        <v>0</v>
      </c>
      <c r="AF64">
        <v>119.65</v>
      </c>
      <c r="AG64">
        <v>10.35</v>
      </c>
      <c r="AH64">
        <v>0</v>
      </c>
      <c r="AI64">
        <v>1</v>
      </c>
      <c r="AJ64">
        <v>6.57</v>
      </c>
      <c r="AK64">
        <v>17.63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4.6399999999999997</v>
      </c>
      <c r="AU64" t="s">
        <v>151</v>
      </c>
      <c r="AV64">
        <v>0</v>
      </c>
      <c r="AW64">
        <v>2</v>
      </c>
      <c r="AX64">
        <v>43686756</v>
      </c>
      <c r="AY64">
        <v>1</v>
      </c>
      <c r="AZ64">
        <v>0</v>
      </c>
      <c r="BA64">
        <v>66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Y64*Source!I53</f>
        <v>1.859712</v>
      </c>
      <c r="CY64">
        <f>AB64</f>
        <v>786.1</v>
      </c>
      <c r="CZ64">
        <f>AF64</f>
        <v>119.65</v>
      </c>
      <c r="DA64">
        <f>AJ64</f>
        <v>6.57</v>
      </c>
      <c r="DB64">
        <f t="shared" si="4"/>
        <v>167</v>
      </c>
      <c r="DC64">
        <f t="shared" si="5"/>
        <v>14</v>
      </c>
    </row>
    <row r="65" spans="1:107">
      <c r="A65">
        <f>ROW(Source!A53)</f>
        <v>53</v>
      </c>
      <c r="B65">
        <v>43686536</v>
      </c>
      <c r="C65">
        <v>43686747</v>
      </c>
      <c r="D65">
        <v>37803520</v>
      </c>
      <c r="E65">
        <v>1</v>
      </c>
      <c r="F65">
        <v>1</v>
      </c>
      <c r="G65">
        <v>1</v>
      </c>
      <c r="H65">
        <v>2</v>
      </c>
      <c r="I65" t="s">
        <v>735</v>
      </c>
      <c r="J65" t="s">
        <v>736</v>
      </c>
      <c r="K65" t="s">
        <v>737</v>
      </c>
      <c r="L65">
        <v>1368</v>
      </c>
      <c r="N65">
        <v>1011</v>
      </c>
      <c r="O65" t="s">
        <v>524</v>
      </c>
      <c r="P65" t="s">
        <v>524</v>
      </c>
      <c r="Q65">
        <v>1</v>
      </c>
      <c r="W65">
        <v>0</v>
      </c>
      <c r="X65">
        <v>1812769118</v>
      </c>
      <c r="Y65">
        <v>1.3919999999999999</v>
      </c>
      <c r="AA65">
        <v>0</v>
      </c>
      <c r="AB65">
        <v>186.55</v>
      </c>
      <c r="AC65">
        <v>0</v>
      </c>
      <c r="AD65">
        <v>0</v>
      </c>
      <c r="AE65">
        <v>0</v>
      </c>
      <c r="AF65">
        <v>62.6</v>
      </c>
      <c r="AG65">
        <v>0</v>
      </c>
      <c r="AH65">
        <v>0</v>
      </c>
      <c r="AI65">
        <v>1</v>
      </c>
      <c r="AJ65">
        <v>2.98</v>
      </c>
      <c r="AK65">
        <v>17.63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3</v>
      </c>
      <c r="AT65">
        <v>4.6399999999999997</v>
      </c>
      <c r="AU65" t="s">
        <v>151</v>
      </c>
      <c r="AV65">
        <v>0</v>
      </c>
      <c r="AW65">
        <v>2</v>
      </c>
      <c r="AX65">
        <v>43686757</v>
      </c>
      <c r="AY65">
        <v>1</v>
      </c>
      <c r="AZ65">
        <v>0</v>
      </c>
      <c r="BA65">
        <v>67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Y65*Source!I53</f>
        <v>1.859712</v>
      </c>
      <c r="CY65">
        <f>AB65</f>
        <v>186.55</v>
      </c>
      <c r="CZ65">
        <f>AF65</f>
        <v>62.6</v>
      </c>
      <c r="DA65">
        <f>AJ65</f>
        <v>2.98</v>
      </c>
      <c r="DB65">
        <f t="shared" si="4"/>
        <v>87</v>
      </c>
      <c r="DC65">
        <f t="shared" si="5"/>
        <v>0</v>
      </c>
    </row>
    <row r="66" spans="1:107">
      <c r="A66">
        <f>ROW(Source!A53)</f>
        <v>53</v>
      </c>
      <c r="B66">
        <v>43686536</v>
      </c>
      <c r="C66">
        <v>43686747</v>
      </c>
      <c r="D66">
        <v>37803524</v>
      </c>
      <c r="E66">
        <v>1</v>
      </c>
      <c r="F66">
        <v>1</v>
      </c>
      <c r="G66">
        <v>1</v>
      </c>
      <c r="H66">
        <v>2</v>
      </c>
      <c r="I66" t="s">
        <v>738</v>
      </c>
      <c r="J66" t="s">
        <v>739</v>
      </c>
      <c r="K66" t="s">
        <v>740</v>
      </c>
      <c r="L66">
        <v>1368</v>
      </c>
      <c r="N66">
        <v>1011</v>
      </c>
      <c r="O66" t="s">
        <v>524</v>
      </c>
      <c r="P66" t="s">
        <v>524</v>
      </c>
      <c r="Q66">
        <v>1</v>
      </c>
      <c r="W66">
        <v>0</v>
      </c>
      <c r="X66">
        <v>882099852</v>
      </c>
      <c r="Y66">
        <v>1.32</v>
      </c>
      <c r="AA66">
        <v>0</v>
      </c>
      <c r="AB66">
        <v>1540.49</v>
      </c>
      <c r="AC66">
        <v>213.32</v>
      </c>
      <c r="AD66">
        <v>0</v>
      </c>
      <c r="AE66">
        <v>0</v>
      </c>
      <c r="AF66">
        <v>347.74</v>
      </c>
      <c r="AG66">
        <v>12.1</v>
      </c>
      <c r="AH66">
        <v>0</v>
      </c>
      <c r="AI66">
        <v>1</v>
      </c>
      <c r="AJ66">
        <v>4.43</v>
      </c>
      <c r="AK66">
        <v>17.63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</v>
      </c>
      <c r="AT66">
        <v>4.4000000000000004</v>
      </c>
      <c r="AU66" t="s">
        <v>151</v>
      </c>
      <c r="AV66">
        <v>0</v>
      </c>
      <c r="AW66">
        <v>2</v>
      </c>
      <c r="AX66">
        <v>43686758</v>
      </c>
      <c r="AY66">
        <v>1</v>
      </c>
      <c r="AZ66">
        <v>0</v>
      </c>
      <c r="BA66">
        <v>68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Y66*Source!I53</f>
        <v>1.7635200000000002</v>
      </c>
      <c r="CY66">
        <f>AB66</f>
        <v>1540.49</v>
      </c>
      <c r="CZ66">
        <f>AF66</f>
        <v>347.74</v>
      </c>
      <c r="DA66">
        <f>AJ66</f>
        <v>4.43</v>
      </c>
      <c r="DB66">
        <f t="shared" si="4"/>
        <v>459</v>
      </c>
      <c r="DC66">
        <f t="shared" si="5"/>
        <v>16</v>
      </c>
    </row>
    <row r="67" spans="1:107">
      <c r="A67">
        <f>ROW(Source!A53)</f>
        <v>53</v>
      </c>
      <c r="B67">
        <v>43686536</v>
      </c>
      <c r="C67">
        <v>43686747</v>
      </c>
      <c r="D67">
        <v>37801918</v>
      </c>
      <c r="E67">
        <v>1</v>
      </c>
      <c r="F67">
        <v>1</v>
      </c>
      <c r="G67">
        <v>1</v>
      </c>
      <c r="H67">
        <v>3</v>
      </c>
      <c r="I67" t="s">
        <v>741</v>
      </c>
      <c r="J67" t="s">
        <v>742</v>
      </c>
      <c r="K67" t="s">
        <v>743</v>
      </c>
      <c r="L67">
        <v>1374</v>
      </c>
      <c r="N67">
        <v>1013</v>
      </c>
      <c r="O67" t="s">
        <v>744</v>
      </c>
      <c r="P67" t="s">
        <v>744</v>
      </c>
      <c r="Q67">
        <v>1</v>
      </c>
      <c r="W67">
        <v>0</v>
      </c>
      <c r="X67">
        <v>2131831278</v>
      </c>
      <c r="Y67">
        <v>1.296</v>
      </c>
      <c r="AA67">
        <v>1</v>
      </c>
      <c r="AB67">
        <v>0</v>
      </c>
      <c r="AC67">
        <v>0</v>
      </c>
      <c r="AD67">
        <v>0</v>
      </c>
      <c r="AE67">
        <v>1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</v>
      </c>
      <c r="AT67">
        <v>4.32</v>
      </c>
      <c r="AU67" t="s">
        <v>151</v>
      </c>
      <c r="AV67">
        <v>0</v>
      </c>
      <c r="AW67">
        <v>2</v>
      </c>
      <c r="AX67">
        <v>43686759</v>
      </c>
      <c r="AY67">
        <v>1</v>
      </c>
      <c r="AZ67">
        <v>0</v>
      </c>
      <c r="BA67">
        <v>69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Y67*Source!I53</f>
        <v>1.7314560000000001</v>
      </c>
      <c r="CY67">
        <f>AA67</f>
        <v>1</v>
      </c>
      <c r="CZ67">
        <f>AE67</f>
        <v>1</v>
      </c>
      <c r="DA67">
        <f>AI67</f>
        <v>1</v>
      </c>
      <c r="DB67">
        <f t="shared" si="4"/>
        <v>1</v>
      </c>
      <c r="DC67">
        <f t="shared" si="5"/>
        <v>0</v>
      </c>
    </row>
    <row r="68" spans="1:107">
      <c r="A68">
        <f>ROW(Source!A55)</f>
        <v>55</v>
      </c>
      <c r="B68">
        <v>43686536</v>
      </c>
      <c r="C68">
        <v>43686761</v>
      </c>
      <c r="D68">
        <v>23129487</v>
      </c>
      <c r="E68">
        <v>1</v>
      </c>
      <c r="F68">
        <v>1</v>
      </c>
      <c r="G68">
        <v>1</v>
      </c>
      <c r="H68">
        <v>1</v>
      </c>
      <c r="I68" t="s">
        <v>745</v>
      </c>
      <c r="J68" t="s">
        <v>3</v>
      </c>
      <c r="K68" t="s">
        <v>746</v>
      </c>
      <c r="L68">
        <v>1369</v>
      </c>
      <c r="N68">
        <v>1013</v>
      </c>
      <c r="O68" t="s">
        <v>653</v>
      </c>
      <c r="P68" t="s">
        <v>653</v>
      </c>
      <c r="Q68">
        <v>1</v>
      </c>
      <c r="W68">
        <v>0</v>
      </c>
      <c r="X68">
        <v>2002501603</v>
      </c>
      <c r="Y68">
        <v>7.09</v>
      </c>
      <c r="AA68">
        <v>0</v>
      </c>
      <c r="AB68">
        <v>0</v>
      </c>
      <c r="AC68">
        <v>0</v>
      </c>
      <c r="AD68">
        <v>8.48</v>
      </c>
      <c r="AE68">
        <v>0</v>
      </c>
      <c r="AF68">
        <v>0</v>
      </c>
      <c r="AG68">
        <v>0</v>
      </c>
      <c r="AH68">
        <v>8.48</v>
      </c>
      <c r="AI68">
        <v>1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7.09</v>
      </c>
      <c r="AU68" t="s">
        <v>3</v>
      </c>
      <c r="AV68">
        <v>1</v>
      </c>
      <c r="AW68">
        <v>2</v>
      </c>
      <c r="AX68">
        <v>43686783</v>
      </c>
      <c r="AY68">
        <v>1</v>
      </c>
      <c r="AZ68">
        <v>0</v>
      </c>
      <c r="BA68">
        <v>70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Y68*Source!I55</f>
        <v>14.18</v>
      </c>
      <c r="CY68">
        <f>AD68</f>
        <v>8.48</v>
      </c>
      <c r="CZ68">
        <f>AH68</f>
        <v>8.48</v>
      </c>
      <c r="DA68">
        <f>AL68</f>
        <v>1</v>
      </c>
      <c r="DB68">
        <f t="shared" ref="DB68:DB99" si="6">ROUND(ROUND(AT68*CZ68,2),0)</f>
        <v>60</v>
      </c>
      <c r="DC68">
        <f t="shared" ref="DC68:DC99" si="7">ROUND(ROUND(AT68*AG68,2),0)</f>
        <v>0</v>
      </c>
    </row>
    <row r="69" spans="1:107">
      <c r="A69">
        <f>ROW(Source!A55)</f>
        <v>55</v>
      </c>
      <c r="B69">
        <v>43686536</v>
      </c>
      <c r="C69">
        <v>43686761</v>
      </c>
      <c r="D69">
        <v>37802644</v>
      </c>
      <c r="E69">
        <v>1</v>
      </c>
      <c r="F69">
        <v>1</v>
      </c>
      <c r="G69">
        <v>1</v>
      </c>
      <c r="H69">
        <v>2</v>
      </c>
      <c r="I69" t="s">
        <v>747</v>
      </c>
      <c r="J69" t="s">
        <v>748</v>
      </c>
      <c r="K69" t="s">
        <v>749</v>
      </c>
      <c r="L69">
        <v>1368</v>
      </c>
      <c r="N69">
        <v>1011</v>
      </c>
      <c r="O69" t="s">
        <v>524</v>
      </c>
      <c r="P69" t="s">
        <v>524</v>
      </c>
      <c r="Q69">
        <v>1</v>
      </c>
      <c r="W69">
        <v>0</v>
      </c>
      <c r="X69">
        <v>1153725797</v>
      </c>
      <c r="Y69">
        <v>0.1</v>
      </c>
      <c r="AA69">
        <v>0</v>
      </c>
      <c r="AB69">
        <v>85.97</v>
      </c>
      <c r="AC69">
        <v>0</v>
      </c>
      <c r="AD69">
        <v>0</v>
      </c>
      <c r="AE69">
        <v>0</v>
      </c>
      <c r="AF69">
        <v>14.14</v>
      </c>
      <c r="AG69">
        <v>0</v>
      </c>
      <c r="AH69">
        <v>0</v>
      </c>
      <c r="AI69">
        <v>1</v>
      </c>
      <c r="AJ69">
        <v>6.08</v>
      </c>
      <c r="AK69">
        <v>17.63</v>
      </c>
      <c r="AL69">
        <v>1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3</v>
      </c>
      <c r="AT69">
        <v>0.1</v>
      </c>
      <c r="AU69" t="s">
        <v>3</v>
      </c>
      <c r="AV69">
        <v>0</v>
      </c>
      <c r="AW69">
        <v>2</v>
      </c>
      <c r="AX69">
        <v>43686784</v>
      </c>
      <c r="AY69">
        <v>1</v>
      </c>
      <c r="AZ69">
        <v>0</v>
      </c>
      <c r="BA69">
        <v>71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Y69*Source!I55</f>
        <v>0.2</v>
      </c>
      <c r="CY69">
        <f>AB69</f>
        <v>85.97</v>
      </c>
      <c r="CZ69">
        <f>AF69</f>
        <v>14.14</v>
      </c>
      <c r="DA69">
        <f>AJ69</f>
        <v>6.08</v>
      </c>
      <c r="DB69">
        <f t="shared" si="6"/>
        <v>1</v>
      </c>
      <c r="DC69">
        <f t="shared" si="7"/>
        <v>0</v>
      </c>
    </row>
    <row r="70" spans="1:107">
      <c r="A70">
        <f>ROW(Source!A55)</f>
        <v>55</v>
      </c>
      <c r="B70">
        <v>43686536</v>
      </c>
      <c r="C70">
        <v>43686761</v>
      </c>
      <c r="D70">
        <v>37803385</v>
      </c>
      <c r="E70">
        <v>1</v>
      </c>
      <c r="F70">
        <v>1</v>
      </c>
      <c r="G70">
        <v>1</v>
      </c>
      <c r="H70">
        <v>2</v>
      </c>
      <c r="I70" t="s">
        <v>750</v>
      </c>
      <c r="J70" t="s">
        <v>751</v>
      </c>
      <c r="K70" t="s">
        <v>752</v>
      </c>
      <c r="L70">
        <v>1368</v>
      </c>
      <c r="N70">
        <v>1011</v>
      </c>
      <c r="O70" t="s">
        <v>524</v>
      </c>
      <c r="P70" t="s">
        <v>524</v>
      </c>
      <c r="Q70">
        <v>1</v>
      </c>
      <c r="W70">
        <v>0</v>
      </c>
      <c r="X70">
        <v>-1254885203</v>
      </c>
      <c r="Y70">
        <v>0.3</v>
      </c>
      <c r="AA70">
        <v>0</v>
      </c>
      <c r="AB70">
        <v>9.4700000000000006</v>
      </c>
      <c r="AC70">
        <v>0</v>
      </c>
      <c r="AD70">
        <v>0</v>
      </c>
      <c r="AE70">
        <v>0</v>
      </c>
      <c r="AF70">
        <v>3.88</v>
      </c>
      <c r="AG70">
        <v>0</v>
      </c>
      <c r="AH70">
        <v>0</v>
      </c>
      <c r="AI70">
        <v>1</v>
      </c>
      <c r="AJ70">
        <v>2.44</v>
      </c>
      <c r="AK70">
        <v>17.63</v>
      </c>
      <c r="AL70">
        <v>1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3</v>
      </c>
      <c r="AT70">
        <v>0.3</v>
      </c>
      <c r="AU70" t="s">
        <v>3</v>
      </c>
      <c r="AV70">
        <v>0</v>
      </c>
      <c r="AW70">
        <v>2</v>
      </c>
      <c r="AX70">
        <v>43686785</v>
      </c>
      <c r="AY70">
        <v>1</v>
      </c>
      <c r="AZ70">
        <v>0</v>
      </c>
      <c r="BA70">
        <v>72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Y70*Source!I55</f>
        <v>0.6</v>
      </c>
      <c r="CY70">
        <f>AB70</f>
        <v>9.4700000000000006</v>
      </c>
      <c r="CZ70">
        <f>AF70</f>
        <v>3.88</v>
      </c>
      <c r="DA70">
        <f>AJ70</f>
        <v>2.44</v>
      </c>
      <c r="DB70">
        <f t="shared" si="6"/>
        <v>1</v>
      </c>
      <c r="DC70">
        <f t="shared" si="7"/>
        <v>0</v>
      </c>
    </row>
    <row r="71" spans="1:107">
      <c r="A71">
        <f>ROW(Source!A55)</f>
        <v>55</v>
      </c>
      <c r="B71">
        <v>43686536</v>
      </c>
      <c r="C71">
        <v>43686761</v>
      </c>
      <c r="D71">
        <v>37804065</v>
      </c>
      <c r="E71">
        <v>1</v>
      </c>
      <c r="F71">
        <v>1</v>
      </c>
      <c r="G71">
        <v>1</v>
      </c>
      <c r="H71">
        <v>2</v>
      </c>
      <c r="I71" t="s">
        <v>753</v>
      </c>
      <c r="J71" t="s">
        <v>754</v>
      </c>
      <c r="K71" t="s">
        <v>755</v>
      </c>
      <c r="L71">
        <v>1368</v>
      </c>
      <c r="N71">
        <v>1011</v>
      </c>
      <c r="O71" t="s">
        <v>524</v>
      </c>
      <c r="P71" t="s">
        <v>524</v>
      </c>
      <c r="Q71">
        <v>1</v>
      </c>
      <c r="W71">
        <v>0</v>
      </c>
      <c r="X71">
        <v>835824343</v>
      </c>
      <c r="Y71">
        <v>0.1</v>
      </c>
      <c r="AA71">
        <v>0</v>
      </c>
      <c r="AB71">
        <v>7.74</v>
      </c>
      <c r="AC71">
        <v>0</v>
      </c>
      <c r="AD71">
        <v>0</v>
      </c>
      <c r="AE71">
        <v>0</v>
      </c>
      <c r="AF71">
        <v>2.15</v>
      </c>
      <c r="AG71">
        <v>0</v>
      </c>
      <c r="AH71">
        <v>0</v>
      </c>
      <c r="AI71">
        <v>1</v>
      </c>
      <c r="AJ71">
        <v>3.6</v>
      </c>
      <c r="AK71">
        <v>17.63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0.1</v>
      </c>
      <c r="AU71" t="s">
        <v>3</v>
      </c>
      <c r="AV71">
        <v>0</v>
      </c>
      <c r="AW71">
        <v>2</v>
      </c>
      <c r="AX71">
        <v>43686786</v>
      </c>
      <c r="AY71">
        <v>1</v>
      </c>
      <c r="AZ71">
        <v>0</v>
      </c>
      <c r="BA71">
        <v>73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Y71*Source!I55</f>
        <v>0.2</v>
      </c>
      <c r="CY71">
        <f>AB71</f>
        <v>7.74</v>
      </c>
      <c r="CZ71">
        <f>AF71</f>
        <v>2.15</v>
      </c>
      <c r="DA71">
        <f>AJ71</f>
        <v>3.6</v>
      </c>
      <c r="DB71">
        <f t="shared" si="6"/>
        <v>0</v>
      </c>
      <c r="DC71">
        <f t="shared" si="7"/>
        <v>0</v>
      </c>
    </row>
    <row r="72" spans="1:107">
      <c r="A72">
        <f>ROW(Source!A55)</f>
        <v>55</v>
      </c>
      <c r="B72">
        <v>43686536</v>
      </c>
      <c r="C72">
        <v>43686761</v>
      </c>
      <c r="D72">
        <v>37804071</v>
      </c>
      <c r="E72">
        <v>1</v>
      </c>
      <c r="F72">
        <v>1</v>
      </c>
      <c r="G72">
        <v>1</v>
      </c>
      <c r="H72">
        <v>2</v>
      </c>
      <c r="I72" t="s">
        <v>756</v>
      </c>
      <c r="J72" t="s">
        <v>757</v>
      </c>
      <c r="K72" t="s">
        <v>758</v>
      </c>
      <c r="L72">
        <v>1368</v>
      </c>
      <c r="N72">
        <v>1011</v>
      </c>
      <c r="O72" t="s">
        <v>524</v>
      </c>
      <c r="P72" t="s">
        <v>524</v>
      </c>
      <c r="Q72">
        <v>1</v>
      </c>
      <c r="W72">
        <v>0</v>
      </c>
      <c r="X72">
        <v>254649463</v>
      </c>
      <c r="Y72">
        <v>0.2</v>
      </c>
      <c r="AA72">
        <v>0</v>
      </c>
      <c r="AB72">
        <v>18.95</v>
      </c>
      <c r="AC72">
        <v>0</v>
      </c>
      <c r="AD72">
        <v>0</v>
      </c>
      <c r="AE72">
        <v>0</v>
      </c>
      <c r="AF72">
        <v>5.4</v>
      </c>
      <c r="AG72">
        <v>0</v>
      </c>
      <c r="AH72">
        <v>0</v>
      </c>
      <c r="AI72">
        <v>1</v>
      </c>
      <c r="AJ72">
        <v>3.51</v>
      </c>
      <c r="AK72">
        <v>17.63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0.2</v>
      </c>
      <c r="AU72" t="s">
        <v>3</v>
      </c>
      <c r="AV72">
        <v>0</v>
      </c>
      <c r="AW72">
        <v>2</v>
      </c>
      <c r="AX72">
        <v>43686787</v>
      </c>
      <c r="AY72">
        <v>1</v>
      </c>
      <c r="AZ72">
        <v>0</v>
      </c>
      <c r="BA72">
        <v>74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Y72*Source!I55</f>
        <v>0.4</v>
      </c>
      <c r="CY72">
        <f>AB72</f>
        <v>18.95</v>
      </c>
      <c r="CZ72">
        <f>AF72</f>
        <v>5.4</v>
      </c>
      <c r="DA72">
        <f>AJ72</f>
        <v>3.51</v>
      </c>
      <c r="DB72">
        <f t="shared" si="6"/>
        <v>1</v>
      </c>
      <c r="DC72">
        <f t="shared" si="7"/>
        <v>0</v>
      </c>
    </row>
    <row r="73" spans="1:107">
      <c r="A73">
        <f>ROW(Source!A55)</f>
        <v>55</v>
      </c>
      <c r="B73">
        <v>43686536</v>
      </c>
      <c r="C73">
        <v>43686761</v>
      </c>
      <c r="D73">
        <v>37804456</v>
      </c>
      <c r="E73">
        <v>1</v>
      </c>
      <c r="F73">
        <v>1</v>
      </c>
      <c r="G73">
        <v>1</v>
      </c>
      <c r="H73">
        <v>2</v>
      </c>
      <c r="I73" t="s">
        <v>759</v>
      </c>
      <c r="J73" t="s">
        <v>760</v>
      </c>
      <c r="K73" t="s">
        <v>761</v>
      </c>
      <c r="L73">
        <v>1368</v>
      </c>
      <c r="N73">
        <v>1011</v>
      </c>
      <c r="O73" t="s">
        <v>524</v>
      </c>
      <c r="P73" t="s">
        <v>524</v>
      </c>
      <c r="Q73">
        <v>1</v>
      </c>
      <c r="W73">
        <v>0</v>
      </c>
      <c r="X73">
        <v>-671646184</v>
      </c>
      <c r="Y73">
        <v>0.2</v>
      </c>
      <c r="AA73">
        <v>0</v>
      </c>
      <c r="AB73">
        <v>714.81</v>
      </c>
      <c r="AC73">
        <v>182.47</v>
      </c>
      <c r="AD73">
        <v>0</v>
      </c>
      <c r="AE73">
        <v>0</v>
      </c>
      <c r="AF73">
        <v>91.76</v>
      </c>
      <c r="AG73">
        <v>10.35</v>
      </c>
      <c r="AH73">
        <v>0</v>
      </c>
      <c r="AI73">
        <v>1</v>
      </c>
      <c r="AJ73">
        <v>7.79</v>
      </c>
      <c r="AK73">
        <v>17.63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0.2</v>
      </c>
      <c r="AU73" t="s">
        <v>3</v>
      </c>
      <c r="AV73">
        <v>0</v>
      </c>
      <c r="AW73">
        <v>2</v>
      </c>
      <c r="AX73">
        <v>43686788</v>
      </c>
      <c r="AY73">
        <v>1</v>
      </c>
      <c r="AZ73">
        <v>0</v>
      </c>
      <c r="BA73">
        <v>75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Y73*Source!I55</f>
        <v>0.4</v>
      </c>
      <c r="CY73">
        <f>AB73</f>
        <v>714.81</v>
      </c>
      <c r="CZ73">
        <f>AF73</f>
        <v>91.76</v>
      </c>
      <c r="DA73">
        <f>AJ73</f>
        <v>7.79</v>
      </c>
      <c r="DB73">
        <f t="shared" si="6"/>
        <v>18</v>
      </c>
      <c r="DC73">
        <f t="shared" si="7"/>
        <v>2</v>
      </c>
    </row>
    <row r="74" spans="1:107">
      <c r="A74">
        <f>ROW(Source!A55)</f>
        <v>55</v>
      </c>
      <c r="B74">
        <v>43686536</v>
      </c>
      <c r="C74">
        <v>43686761</v>
      </c>
      <c r="D74">
        <v>37730428</v>
      </c>
      <c r="E74">
        <v>1</v>
      </c>
      <c r="F74">
        <v>1</v>
      </c>
      <c r="G74">
        <v>1</v>
      </c>
      <c r="H74">
        <v>3</v>
      </c>
      <c r="I74" t="s">
        <v>762</v>
      </c>
      <c r="J74" t="s">
        <v>763</v>
      </c>
      <c r="K74" t="s">
        <v>764</v>
      </c>
      <c r="L74">
        <v>1348</v>
      </c>
      <c r="N74">
        <v>1009</v>
      </c>
      <c r="O74" t="s">
        <v>278</v>
      </c>
      <c r="P74" t="s">
        <v>278</v>
      </c>
      <c r="Q74">
        <v>1000</v>
      </c>
      <c r="W74">
        <v>0</v>
      </c>
      <c r="X74">
        <v>-1161669743</v>
      </c>
      <c r="Y74">
        <v>1E-3</v>
      </c>
      <c r="AA74">
        <v>15651</v>
      </c>
      <c r="AB74">
        <v>0</v>
      </c>
      <c r="AC74">
        <v>0</v>
      </c>
      <c r="AD74">
        <v>0</v>
      </c>
      <c r="AE74">
        <v>1665</v>
      </c>
      <c r="AF74">
        <v>0</v>
      </c>
      <c r="AG74">
        <v>0</v>
      </c>
      <c r="AH74">
        <v>0</v>
      </c>
      <c r="AI74">
        <v>9.4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1E-3</v>
      </c>
      <c r="AU74" t="s">
        <v>3</v>
      </c>
      <c r="AV74">
        <v>0</v>
      </c>
      <c r="AW74">
        <v>2</v>
      </c>
      <c r="AX74">
        <v>43686789</v>
      </c>
      <c r="AY74">
        <v>1</v>
      </c>
      <c r="AZ74">
        <v>0</v>
      </c>
      <c r="BA74">
        <v>76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Y74*Source!I55</f>
        <v>2E-3</v>
      </c>
      <c r="CY74">
        <f t="shared" ref="CY74:CY88" si="8">AA74</f>
        <v>15651</v>
      </c>
      <c r="CZ74">
        <f t="shared" ref="CZ74:CZ88" si="9">AE74</f>
        <v>1665</v>
      </c>
      <c r="DA74">
        <f t="shared" ref="DA74:DA88" si="10">AI74</f>
        <v>9.4</v>
      </c>
      <c r="DB74">
        <f t="shared" si="6"/>
        <v>2</v>
      </c>
      <c r="DC74">
        <f t="shared" si="7"/>
        <v>0</v>
      </c>
    </row>
    <row r="75" spans="1:107">
      <c r="A75">
        <f>ROW(Source!A55)</f>
        <v>55</v>
      </c>
      <c r="B75">
        <v>43686536</v>
      </c>
      <c r="C75">
        <v>43686761</v>
      </c>
      <c r="D75">
        <v>37729635</v>
      </c>
      <c r="E75">
        <v>1</v>
      </c>
      <c r="F75">
        <v>1</v>
      </c>
      <c r="G75">
        <v>1</v>
      </c>
      <c r="H75">
        <v>3</v>
      </c>
      <c r="I75" t="s">
        <v>765</v>
      </c>
      <c r="J75" t="s">
        <v>766</v>
      </c>
      <c r="K75" t="s">
        <v>767</v>
      </c>
      <c r="L75">
        <v>1348</v>
      </c>
      <c r="N75">
        <v>1009</v>
      </c>
      <c r="O75" t="s">
        <v>278</v>
      </c>
      <c r="P75" t="s">
        <v>278</v>
      </c>
      <c r="Q75">
        <v>1000</v>
      </c>
      <c r="W75">
        <v>0</v>
      </c>
      <c r="X75">
        <v>2031649701</v>
      </c>
      <c r="Y75">
        <v>6.9999999999999999E-4</v>
      </c>
      <c r="AA75">
        <v>33395.67</v>
      </c>
      <c r="AB75">
        <v>0</v>
      </c>
      <c r="AC75">
        <v>0</v>
      </c>
      <c r="AD75">
        <v>0</v>
      </c>
      <c r="AE75">
        <v>2607</v>
      </c>
      <c r="AF75">
        <v>0</v>
      </c>
      <c r="AG75">
        <v>0</v>
      </c>
      <c r="AH75">
        <v>0</v>
      </c>
      <c r="AI75">
        <v>12.81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6.9999999999999999E-4</v>
      </c>
      <c r="AU75" t="s">
        <v>3</v>
      </c>
      <c r="AV75">
        <v>0</v>
      </c>
      <c r="AW75">
        <v>2</v>
      </c>
      <c r="AX75">
        <v>43686790</v>
      </c>
      <c r="AY75">
        <v>1</v>
      </c>
      <c r="AZ75">
        <v>0</v>
      </c>
      <c r="BA75">
        <v>77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Y75*Source!I55</f>
        <v>1.4E-3</v>
      </c>
      <c r="CY75">
        <f t="shared" si="8"/>
        <v>33395.67</v>
      </c>
      <c r="CZ75">
        <f t="shared" si="9"/>
        <v>2607</v>
      </c>
      <c r="DA75">
        <f t="shared" si="10"/>
        <v>12.81</v>
      </c>
      <c r="DB75">
        <f t="shared" si="6"/>
        <v>2</v>
      </c>
      <c r="DC75">
        <f t="shared" si="7"/>
        <v>0</v>
      </c>
    </row>
    <row r="76" spans="1:107">
      <c r="A76">
        <f>ROW(Source!A55)</f>
        <v>55</v>
      </c>
      <c r="B76">
        <v>43686536</v>
      </c>
      <c r="C76">
        <v>43686761</v>
      </c>
      <c r="D76">
        <v>37736615</v>
      </c>
      <c r="E76">
        <v>1</v>
      </c>
      <c r="F76">
        <v>1</v>
      </c>
      <c r="G76">
        <v>1</v>
      </c>
      <c r="H76">
        <v>3</v>
      </c>
      <c r="I76" t="s">
        <v>768</v>
      </c>
      <c r="J76" t="s">
        <v>769</v>
      </c>
      <c r="K76" t="s">
        <v>770</v>
      </c>
      <c r="L76">
        <v>1348</v>
      </c>
      <c r="N76">
        <v>1009</v>
      </c>
      <c r="O76" t="s">
        <v>278</v>
      </c>
      <c r="P76" t="s">
        <v>278</v>
      </c>
      <c r="Q76">
        <v>1000</v>
      </c>
      <c r="W76">
        <v>0</v>
      </c>
      <c r="X76">
        <v>-1861608814</v>
      </c>
      <c r="Y76">
        <v>2.0000000000000002E-5</v>
      </c>
      <c r="AA76">
        <v>53003.5</v>
      </c>
      <c r="AB76">
        <v>0</v>
      </c>
      <c r="AC76">
        <v>0</v>
      </c>
      <c r="AD76">
        <v>0</v>
      </c>
      <c r="AE76">
        <v>12650</v>
      </c>
      <c r="AF76">
        <v>0</v>
      </c>
      <c r="AG76">
        <v>0</v>
      </c>
      <c r="AH76">
        <v>0</v>
      </c>
      <c r="AI76">
        <v>4.1900000000000004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2.0000000000000002E-5</v>
      </c>
      <c r="AU76" t="s">
        <v>3</v>
      </c>
      <c r="AV76">
        <v>0</v>
      </c>
      <c r="AW76">
        <v>2</v>
      </c>
      <c r="AX76">
        <v>43686791</v>
      </c>
      <c r="AY76">
        <v>1</v>
      </c>
      <c r="AZ76">
        <v>0</v>
      </c>
      <c r="BA76">
        <v>78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Y76*Source!I55</f>
        <v>4.0000000000000003E-5</v>
      </c>
      <c r="CY76">
        <f t="shared" si="8"/>
        <v>53003.5</v>
      </c>
      <c r="CZ76">
        <f t="shared" si="9"/>
        <v>12650</v>
      </c>
      <c r="DA76">
        <f t="shared" si="10"/>
        <v>4.1900000000000004</v>
      </c>
      <c r="DB76">
        <f t="shared" si="6"/>
        <v>0</v>
      </c>
      <c r="DC76">
        <f t="shared" si="7"/>
        <v>0</v>
      </c>
    </row>
    <row r="77" spans="1:107">
      <c r="A77">
        <f>ROW(Source!A55)</f>
        <v>55</v>
      </c>
      <c r="B77">
        <v>43686536</v>
      </c>
      <c r="C77">
        <v>43686761</v>
      </c>
      <c r="D77">
        <v>37729978</v>
      </c>
      <c r="E77">
        <v>1</v>
      </c>
      <c r="F77">
        <v>1</v>
      </c>
      <c r="G77">
        <v>1</v>
      </c>
      <c r="H77">
        <v>3</v>
      </c>
      <c r="I77" t="s">
        <v>771</v>
      </c>
      <c r="J77" t="s">
        <v>772</v>
      </c>
      <c r="K77" t="s">
        <v>773</v>
      </c>
      <c r="L77">
        <v>1327</v>
      </c>
      <c r="N77">
        <v>1005</v>
      </c>
      <c r="O77" t="s">
        <v>419</v>
      </c>
      <c r="P77" t="s">
        <v>419</v>
      </c>
      <c r="Q77">
        <v>1</v>
      </c>
      <c r="W77">
        <v>0</v>
      </c>
      <c r="X77">
        <v>1290542317</v>
      </c>
      <c r="Y77">
        <v>0.05</v>
      </c>
      <c r="AA77">
        <v>173.57</v>
      </c>
      <c r="AB77">
        <v>0</v>
      </c>
      <c r="AC77">
        <v>0</v>
      </c>
      <c r="AD77">
        <v>0</v>
      </c>
      <c r="AE77">
        <v>72.319999999999993</v>
      </c>
      <c r="AF77">
        <v>0</v>
      </c>
      <c r="AG77">
        <v>0</v>
      </c>
      <c r="AH77">
        <v>0</v>
      </c>
      <c r="AI77">
        <v>2.4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0.05</v>
      </c>
      <c r="AU77" t="s">
        <v>3</v>
      </c>
      <c r="AV77">
        <v>0</v>
      </c>
      <c r="AW77">
        <v>2</v>
      </c>
      <c r="AX77">
        <v>43686792</v>
      </c>
      <c r="AY77">
        <v>1</v>
      </c>
      <c r="AZ77">
        <v>0</v>
      </c>
      <c r="BA77">
        <v>79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Y77*Source!I55</f>
        <v>0.1</v>
      </c>
      <c r="CY77">
        <f t="shared" si="8"/>
        <v>173.57</v>
      </c>
      <c r="CZ77">
        <f t="shared" si="9"/>
        <v>72.319999999999993</v>
      </c>
      <c r="DA77">
        <f t="shared" si="10"/>
        <v>2.4</v>
      </c>
      <c r="DB77">
        <f t="shared" si="6"/>
        <v>4</v>
      </c>
      <c r="DC77">
        <f t="shared" si="7"/>
        <v>0</v>
      </c>
    </row>
    <row r="78" spans="1:107">
      <c r="A78">
        <f>ROW(Source!A55)</f>
        <v>55</v>
      </c>
      <c r="B78">
        <v>43686536</v>
      </c>
      <c r="C78">
        <v>43686761</v>
      </c>
      <c r="D78">
        <v>37729662</v>
      </c>
      <c r="E78">
        <v>1</v>
      </c>
      <c r="F78">
        <v>1</v>
      </c>
      <c r="G78">
        <v>1</v>
      </c>
      <c r="H78">
        <v>3</v>
      </c>
      <c r="I78" t="s">
        <v>774</v>
      </c>
      <c r="J78" t="s">
        <v>775</v>
      </c>
      <c r="K78" t="s">
        <v>776</v>
      </c>
      <c r="L78">
        <v>1346</v>
      </c>
      <c r="N78">
        <v>1009</v>
      </c>
      <c r="O78" t="s">
        <v>717</v>
      </c>
      <c r="P78" t="s">
        <v>717</v>
      </c>
      <c r="Q78">
        <v>1</v>
      </c>
      <c r="W78">
        <v>0</v>
      </c>
      <c r="X78">
        <v>873943321</v>
      </c>
      <c r="Y78">
        <v>0.5</v>
      </c>
      <c r="AA78">
        <v>36.28</v>
      </c>
      <c r="AB78">
        <v>0</v>
      </c>
      <c r="AC78">
        <v>0</v>
      </c>
      <c r="AD78">
        <v>0</v>
      </c>
      <c r="AE78">
        <v>6.62</v>
      </c>
      <c r="AF78">
        <v>0</v>
      </c>
      <c r="AG78">
        <v>0</v>
      </c>
      <c r="AH78">
        <v>0</v>
      </c>
      <c r="AI78">
        <v>5.48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0.5</v>
      </c>
      <c r="AU78" t="s">
        <v>3</v>
      </c>
      <c r="AV78">
        <v>0</v>
      </c>
      <c r="AW78">
        <v>2</v>
      </c>
      <c r="AX78">
        <v>43686793</v>
      </c>
      <c r="AY78">
        <v>1</v>
      </c>
      <c r="AZ78">
        <v>0</v>
      </c>
      <c r="BA78">
        <v>80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Y78*Source!I55</f>
        <v>1</v>
      </c>
      <c r="CY78">
        <f t="shared" si="8"/>
        <v>36.28</v>
      </c>
      <c r="CZ78">
        <f t="shared" si="9"/>
        <v>6.62</v>
      </c>
      <c r="DA78">
        <f t="shared" si="10"/>
        <v>5.48</v>
      </c>
      <c r="DB78">
        <f t="shared" si="6"/>
        <v>3</v>
      </c>
      <c r="DC78">
        <f t="shared" si="7"/>
        <v>0</v>
      </c>
    </row>
    <row r="79" spans="1:107">
      <c r="A79">
        <f>ROW(Source!A55)</f>
        <v>55</v>
      </c>
      <c r="B79">
        <v>43686536</v>
      </c>
      <c r="C79">
        <v>43686761</v>
      </c>
      <c r="D79">
        <v>37732964</v>
      </c>
      <c r="E79">
        <v>1</v>
      </c>
      <c r="F79">
        <v>1</v>
      </c>
      <c r="G79">
        <v>1</v>
      </c>
      <c r="H79">
        <v>3</v>
      </c>
      <c r="I79" t="s">
        <v>777</v>
      </c>
      <c r="J79" t="s">
        <v>778</v>
      </c>
      <c r="K79" t="s">
        <v>779</v>
      </c>
      <c r="L79">
        <v>1327</v>
      </c>
      <c r="N79">
        <v>1005</v>
      </c>
      <c r="O79" t="s">
        <v>419</v>
      </c>
      <c r="P79" t="s">
        <v>419</v>
      </c>
      <c r="Q79">
        <v>1</v>
      </c>
      <c r="W79">
        <v>0</v>
      </c>
      <c r="X79">
        <v>207218683</v>
      </c>
      <c r="Y79">
        <v>0.06</v>
      </c>
      <c r="AA79">
        <v>418.28</v>
      </c>
      <c r="AB79">
        <v>0</v>
      </c>
      <c r="AC79">
        <v>0</v>
      </c>
      <c r="AD79">
        <v>0</v>
      </c>
      <c r="AE79">
        <v>26.39</v>
      </c>
      <c r="AF79">
        <v>0</v>
      </c>
      <c r="AG79">
        <v>0</v>
      </c>
      <c r="AH79">
        <v>0</v>
      </c>
      <c r="AI79">
        <v>15.85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0.06</v>
      </c>
      <c r="AU79" t="s">
        <v>3</v>
      </c>
      <c r="AV79">
        <v>0</v>
      </c>
      <c r="AW79">
        <v>2</v>
      </c>
      <c r="AX79">
        <v>43686794</v>
      </c>
      <c r="AY79">
        <v>1</v>
      </c>
      <c r="AZ79">
        <v>0</v>
      </c>
      <c r="BA79">
        <v>81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Y79*Source!I55</f>
        <v>0.12</v>
      </c>
      <c r="CY79">
        <f t="shared" si="8"/>
        <v>418.28</v>
      </c>
      <c r="CZ79">
        <f t="shared" si="9"/>
        <v>26.39</v>
      </c>
      <c r="DA79">
        <f t="shared" si="10"/>
        <v>15.85</v>
      </c>
      <c r="DB79">
        <f t="shared" si="6"/>
        <v>2</v>
      </c>
      <c r="DC79">
        <f t="shared" si="7"/>
        <v>0</v>
      </c>
    </row>
    <row r="80" spans="1:107">
      <c r="A80">
        <f>ROW(Source!A55)</f>
        <v>55</v>
      </c>
      <c r="B80">
        <v>43686536</v>
      </c>
      <c r="C80">
        <v>43686761</v>
      </c>
      <c r="D80">
        <v>37736078</v>
      </c>
      <c r="E80">
        <v>1</v>
      </c>
      <c r="F80">
        <v>1</v>
      </c>
      <c r="G80">
        <v>1</v>
      </c>
      <c r="H80">
        <v>3</v>
      </c>
      <c r="I80" t="s">
        <v>780</v>
      </c>
      <c r="J80" t="s">
        <v>781</v>
      </c>
      <c r="K80" t="s">
        <v>782</v>
      </c>
      <c r="L80">
        <v>1348</v>
      </c>
      <c r="N80">
        <v>1009</v>
      </c>
      <c r="O80" t="s">
        <v>278</v>
      </c>
      <c r="P80" t="s">
        <v>278</v>
      </c>
      <c r="Q80">
        <v>1000</v>
      </c>
      <c r="W80">
        <v>0</v>
      </c>
      <c r="X80">
        <v>1445180807</v>
      </c>
      <c r="Y80">
        <v>3.5000000000000001E-3</v>
      </c>
      <c r="AA80">
        <v>42059.14</v>
      </c>
      <c r="AB80">
        <v>0</v>
      </c>
      <c r="AC80">
        <v>0</v>
      </c>
      <c r="AD80">
        <v>0</v>
      </c>
      <c r="AE80">
        <v>6258.8</v>
      </c>
      <c r="AF80">
        <v>0</v>
      </c>
      <c r="AG80">
        <v>0</v>
      </c>
      <c r="AH80">
        <v>0</v>
      </c>
      <c r="AI80">
        <v>6.72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3</v>
      </c>
      <c r="AT80">
        <v>3.5000000000000001E-3</v>
      </c>
      <c r="AU80" t="s">
        <v>3</v>
      </c>
      <c r="AV80">
        <v>0</v>
      </c>
      <c r="AW80">
        <v>2</v>
      </c>
      <c r="AX80">
        <v>43686795</v>
      </c>
      <c r="AY80">
        <v>1</v>
      </c>
      <c r="AZ80">
        <v>0</v>
      </c>
      <c r="BA80">
        <v>82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Y80*Source!I55</f>
        <v>7.0000000000000001E-3</v>
      </c>
      <c r="CY80">
        <f t="shared" si="8"/>
        <v>42059.14</v>
      </c>
      <c r="CZ80">
        <f t="shared" si="9"/>
        <v>6258.8</v>
      </c>
      <c r="DA80">
        <f t="shared" si="10"/>
        <v>6.72</v>
      </c>
      <c r="DB80">
        <f t="shared" si="6"/>
        <v>22</v>
      </c>
      <c r="DC80">
        <f t="shared" si="7"/>
        <v>0</v>
      </c>
    </row>
    <row r="81" spans="1:107">
      <c r="A81">
        <f>ROW(Source!A55)</f>
        <v>55</v>
      </c>
      <c r="B81">
        <v>43686536</v>
      </c>
      <c r="C81">
        <v>43686761</v>
      </c>
      <c r="D81">
        <v>37744394</v>
      </c>
      <c r="E81">
        <v>1</v>
      </c>
      <c r="F81">
        <v>1</v>
      </c>
      <c r="G81">
        <v>1</v>
      </c>
      <c r="H81">
        <v>3</v>
      </c>
      <c r="I81" t="s">
        <v>783</v>
      </c>
      <c r="J81" t="s">
        <v>784</v>
      </c>
      <c r="K81" t="s">
        <v>785</v>
      </c>
      <c r="L81">
        <v>1355</v>
      </c>
      <c r="N81">
        <v>1010</v>
      </c>
      <c r="O81" t="s">
        <v>178</v>
      </c>
      <c r="P81" t="s">
        <v>178</v>
      </c>
      <c r="Q81">
        <v>100</v>
      </c>
      <c r="W81">
        <v>0</v>
      </c>
      <c r="X81">
        <v>1934366932</v>
      </c>
      <c r="Y81">
        <v>0.02</v>
      </c>
      <c r="AA81">
        <v>118.4</v>
      </c>
      <c r="AB81">
        <v>0</v>
      </c>
      <c r="AC81">
        <v>0</v>
      </c>
      <c r="AD81">
        <v>0</v>
      </c>
      <c r="AE81">
        <v>46.8</v>
      </c>
      <c r="AF81">
        <v>0</v>
      </c>
      <c r="AG81">
        <v>0</v>
      </c>
      <c r="AH81">
        <v>0</v>
      </c>
      <c r="AI81">
        <v>2.5299999999999998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0.02</v>
      </c>
      <c r="AU81" t="s">
        <v>3</v>
      </c>
      <c r="AV81">
        <v>0</v>
      </c>
      <c r="AW81">
        <v>2</v>
      </c>
      <c r="AX81">
        <v>43686796</v>
      </c>
      <c r="AY81">
        <v>1</v>
      </c>
      <c r="AZ81">
        <v>0</v>
      </c>
      <c r="BA81">
        <v>83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Y81*Source!I55</f>
        <v>0.04</v>
      </c>
      <c r="CY81">
        <f t="shared" si="8"/>
        <v>118.4</v>
      </c>
      <c r="CZ81">
        <f t="shared" si="9"/>
        <v>46.8</v>
      </c>
      <c r="DA81">
        <f t="shared" si="10"/>
        <v>2.5299999999999998</v>
      </c>
      <c r="DB81">
        <f t="shared" si="6"/>
        <v>1</v>
      </c>
      <c r="DC81">
        <f t="shared" si="7"/>
        <v>0</v>
      </c>
    </row>
    <row r="82" spans="1:107">
      <c r="A82">
        <f>ROW(Source!A55)</f>
        <v>55</v>
      </c>
      <c r="B82">
        <v>43686536</v>
      </c>
      <c r="C82">
        <v>43686761</v>
      </c>
      <c r="D82">
        <v>37744693</v>
      </c>
      <c r="E82">
        <v>1</v>
      </c>
      <c r="F82">
        <v>1</v>
      </c>
      <c r="G82">
        <v>1</v>
      </c>
      <c r="H82">
        <v>3</v>
      </c>
      <c r="I82" t="s">
        <v>786</v>
      </c>
      <c r="J82" t="s">
        <v>787</v>
      </c>
      <c r="K82" t="s">
        <v>788</v>
      </c>
      <c r="L82">
        <v>1348</v>
      </c>
      <c r="N82">
        <v>1009</v>
      </c>
      <c r="O82" t="s">
        <v>278</v>
      </c>
      <c r="P82" t="s">
        <v>278</v>
      </c>
      <c r="Q82">
        <v>1000</v>
      </c>
      <c r="W82">
        <v>0</v>
      </c>
      <c r="X82">
        <v>-1912089732</v>
      </c>
      <c r="Y82">
        <v>5.0000000000000001E-4</v>
      </c>
      <c r="AA82">
        <v>44604.26</v>
      </c>
      <c r="AB82">
        <v>0</v>
      </c>
      <c r="AC82">
        <v>0</v>
      </c>
      <c r="AD82">
        <v>0</v>
      </c>
      <c r="AE82">
        <v>7717</v>
      </c>
      <c r="AF82">
        <v>0</v>
      </c>
      <c r="AG82">
        <v>0</v>
      </c>
      <c r="AH82">
        <v>0</v>
      </c>
      <c r="AI82">
        <v>5.78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5.0000000000000001E-4</v>
      </c>
      <c r="AU82" t="s">
        <v>3</v>
      </c>
      <c r="AV82">
        <v>0</v>
      </c>
      <c r="AW82">
        <v>2</v>
      </c>
      <c r="AX82">
        <v>43686797</v>
      </c>
      <c r="AY82">
        <v>1</v>
      </c>
      <c r="AZ82">
        <v>0</v>
      </c>
      <c r="BA82">
        <v>84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Y82*Source!I55</f>
        <v>1E-3</v>
      </c>
      <c r="CY82">
        <f t="shared" si="8"/>
        <v>44604.26</v>
      </c>
      <c r="CZ82">
        <f t="shared" si="9"/>
        <v>7717</v>
      </c>
      <c r="DA82">
        <f t="shared" si="10"/>
        <v>5.78</v>
      </c>
      <c r="DB82">
        <f t="shared" si="6"/>
        <v>4</v>
      </c>
      <c r="DC82">
        <f t="shared" si="7"/>
        <v>0</v>
      </c>
    </row>
    <row r="83" spans="1:107">
      <c r="A83">
        <f>ROW(Source!A55)</f>
        <v>55</v>
      </c>
      <c r="B83">
        <v>43686536</v>
      </c>
      <c r="C83">
        <v>43686761</v>
      </c>
      <c r="D83">
        <v>37762779</v>
      </c>
      <c r="E83">
        <v>1</v>
      </c>
      <c r="F83">
        <v>1</v>
      </c>
      <c r="G83">
        <v>1</v>
      </c>
      <c r="H83">
        <v>3</v>
      </c>
      <c r="I83" t="s">
        <v>789</v>
      </c>
      <c r="J83" t="s">
        <v>790</v>
      </c>
      <c r="K83" t="s">
        <v>791</v>
      </c>
      <c r="L83">
        <v>1354</v>
      </c>
      <c r="N83">
        <v>1010</v>
      </c>
      <c r="O83" t="s">
        <v>124</v>
      </c>
      <c r="P83" t="s">
        <v>124</v>
      </c>
      <c r="Q83">
        <v>1</v>
      </c>
      <c r="W83">
        <v>0</v>
      </c>
      <c r="X83">
        <v>401795389</v>
      </c>
      <c r="Y83">
        <v>1</v>
      </c>
      <c r="AA83">
        <v>90.54</v>
      </c>
      <c r="AB83">
        <v>0</v>
      </c>
      <c r="AC83">
        <v>0</v>
      </c>
      <c r="AD83">
        <v>0</v>
      </c>
      <c r="AE83">
        <v>20.3</v>
      </c>
      <c r="AF83">
        <v>0</v>
      </c>
      <c r="AG83">
        <v>0</v>
      </c>
      <c r="AH83">
        <v>0</v>
      </c>
      <c r="AI83">
        <v>4.46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1</v>
      </c>
      <c r="AU83" t="s">
        <v>3</v>
      </c>
      <c r="AV83">
        <v>0</v>
      </c>
      <c r="AW83">
        <v>2</v>
      </c>
      <c r="AX83">
        <v>43686798</v>
      </c>
      <c r="AY83">
        <v>1</v>
      </c>
      <c r="AZ83">
        <v>0</v>
      </c>
      <c r="BA83">
        <v>85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Y83*Source!I55</f>
        <v>2</v>
      </c>
      <c r="CY83">
        <f t="shared" si="8"/>
        <v>90.54</v>
      </c>
      <c r="CZ83">
        <f t="shared" si="9"/>
        <v>20.3</v>
      </c>
      <c r="DA83">
        <f t="shared" si="10"/>
        <v>4.46</v>
      </c>
      <c r="DB83">
        <f t="shared" si="6"/>
        <v>20</v>
      </c>
      <c r="DC83">
        <f t="shared" si="7"/>
        <v>0</v>
      </c>
    </row>
    <row r="84" spans="1:107">
      <c r="A84">
        <f>ROW(Source!A55)</f>
        <v>55</v>
      </c>
      <c r="B84">
        <v>43686536</v>
      </c>
      <c r="C84">
        <v>43686761</v>
      </c>
      <c r="D84">
        <v>37762987</v>
      </c>
      <c r="E84">
        <v>1</v>
      </c>
      <c r="F84">
        <v>1</v>
      </c>
      <c r="G84">
        <v>1</v>
      </c>
      <c r="H84">
        <v>3</v>
      </c>
      <c r="I84" t="s">
        <v>168</v>
      </c>
      <c r="J84" t="s">
        <v>170</v>
      </c>
      <c r="K84" t="s">
        <v>169</v>
      </c>
      <c r="L84">
        <v>1354</v>
      </c>
      <c r="N84">
        <v>1010</v>
      </c>
      <c r="O84" t="s">
        <v>124</v>
      </c>
      <c r="P84" t="s">
        <v>124</v>
      </c>
      <c r="Q84">
        <v>1</v>
      </c>
      <c r="W84">
        <v>0</v>
      </c>
      <c r="X84">
        <v>-759996326</v>
      </c>
      <c r="Y84">
        <v>1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1</v>
      </c>
      <c r="AJ84">
        <v>1</v>
      </c>
      <c r="AK84">
        <v>1</v>
      </c>
      <c r="AL84">
        <v>1</v>
      </c>
      <c r="AN84">
        <v>0</v>
      </c>
      <c r="AO84">
        <v>0</v>
      </c>
      <c r="AP84">
        <v>1</v>
      </c>
      <c r="AQ84">
        <v>0</v>
      </c>
      <c r="AR84">
        <v>0</v>
      </c>
      <c r="AS84" t="s">
        <v>3</v>
      </c>
      <c r="AT84">
        <v>1</v>
      </c>
      <c r="AU84" t="s">
        <v>3</v>
      </c>
      <c r="AV84">
        <v>0</v>
      </c>
      <c r="AW84">
        <v>2</v>
      </c>
      <c r="AX84">
        <v>43686799</v>
      </c>
      <c r="AY84">
        <v>1</v>
      </c>
      <c r="AZ84">
        <v>0</v>
      </c>
      <c r="BA84">
        <v>86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Y84*Source!I55</f>
        <v>2</v>
      </c>
      <c r="CY84">
        <f t="shared" si="8"/>
        <v>0</v>
      </c>
      <c r="CZ84">
        <f t="shared" si="9"/>
        <v>0</v>
      </c>
      <c r="DA84">
        <f t="shared" si="10"/>
        <v>1</v>
      </c>
      <c r="DB84">
        <f t="shared" si="6"/>
        <v>0</v>
      </c>
      <c r="DC84">
        <f t="shared" si="7"/>
        <v>0</v>
      </c>
    </row>
    <row r="85" spans="1:107">
      <c r="A85">
        <f>ROW(Source!A55)</f>
        <v>55</v>
      </c>
      <c r="B85">
        <v>43686536</v>
      </c>
      <c r="C85">
        <v>43686761</v>
      </c>
      <c r="D85">
        <v>37768004</v>
      </c>
      <c r="E85">
        <v>1</v>
      </c>
      <c r="F85">
        <v>1</v>
      </c>
      <c r="G85">
        <v>1</v>
      </c>
      <c r="H85">
        <v>3</v>
      </c>
      <c r="I85" t="s">
        <v>792</v>
      </c>
      <c r="J85" t="s">
        <v>793</v>
      </c>
      <c r="K85" t="s">
        <v>794</v>
      </c>
      <c r="L85">
        <v>1339</v>
      </c>
      <c r="N85">
        <v>1007</v>
      </c>
      <c r="O85" t="s">
        <v>48</v>
      </c>
      <c r="P85" t="s">
        <v>48</v>
      </c>
      <c r="Q85">
        <v>1</v>
      </c>
      <c r="W85">
        <v>0</v>
      </c>
      <c r="X85">
        <v>1351440637</v>
      </c>
      <c r="Y85">
        <v>1E-3</v>
      </c>
      <c r="AA85">
        <v>2885.76</v>
      </c>
      <c r="AB85">
        <v>0</v>
      </c>
      <c r="AC85">
        <v>0</v>
      </c>
      <c r="AD85">
        <v>0</v>
      </c>
      <c r="AE85">
        <v>432</v>
      </c>
      <c r="AF85">
        <v>0</v>
      </c>
      <c r="AG85">
        <v>0</v>
      </c>
      <c r="AH85">
        <v>0</v>
      </c>
      <c r="AI85">
        <v>6.68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3</v>
      </c>
      <c r="AT85">
        <v>1E-3</v>
      </c>
      <c r="AU85" t="s">
        <v>3</v>
      </c>
      <c r="AV85">
        <v>0</v>
      </c>
      <c r="AW85">
        <v>2</v>
      </c>
      <c r="AX85">
        <v>43686800</v>
      </c>
      <c r="AY85">
        <v>1</v>
      </c>
      <c r="AZ85">
        <v>0</v>
      </c>
      <c r="BA85">
        <v>87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Y85*Source!I55</f>
        <v>2E-3</v>
      </c>
      <c r="CY85">
        <f t="shared" si="8"/>
        <v>2885.76</v>
      </c>
      <c r="CZ85">
        <f t="shared" si="9"/>
        <v>432</v>
      </c>
      <c r="DA85">
        <f t="shared" si="10"/>
        <v>6.68</v>
      </c>
      <c r="DB85">
        <f t="shared" si="6"/>
        <v>0</v>
      </c>
      <c r="DC85">
        <f t="shared" si="7"/>
        <v>0</v>
      </c>
    </row>
    <row r="86" spans="1:107">
      <c r="A86">
        <f>ROW(Source!A55)</f>
        <v>55</v>
      </c>
      <c r="B86">
        <v>43686536</v>
      </c>
      <c r="C86">
        <v>43686761</v>
      </c>
      <c r="D86">
        <v>37775154</v>
      </c>
      <c r="E86">
        <v>1</v>
      </c>
      <c r="F86">
        <v>1</v>
      </c>
      <c r="G86">
        <v>1</v>
      </c>
      <c r="H86">
        <v>3</v>
      </c>
      <c r="I86" t="s">
        <v>795</v>
      </c>
      <c r="J86" t="s">
        <v>796</v>
      </c>
      <c r="K86" t="s">
        <v>797</v>
      </c>
      <c r="L86">
        <v>1339</v>
      </c>
      <c r="N86">
        <v>1007</v>
      </c>
      <c r="O86" t="s">
        <v>48</v>
      </c>
      <c r="P86" t="s">
        <v>48</v>
      </c>
      <c r="Q86">
        <v>1</v>
      </c>
      <c r="W86">
        <v>0</v>
      </c>
      <c r="X86">
        <v>1872977123</v>
      </c>
      <c r="Y86">
        <v>0.04</v>
      </c>
      <c r="AA86">
        <v>8878.52</v>
      </c>
      <c r="AB86">
        <v>0</v>
      </c>
      <c r="AC86">
        <v>0</v>
      </c>
      <c r="AD86">
        <v>0</v>
      </c>
      <c r="AE86">
        <v>1036</v>
      </c>
      <c r="AF86">
        <v>0</v>
      </c>
      <c r="AG86">
        <v>0</v>
      </c>
      <c r="AH86">
        <v>0</v>
      </c>
      <c r="AI86">
        <v>8.57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0.04</v>
      </c>
      <c r="AU86" t="s">
        <v>3</v>
      </c>
      <c r="AV86">
        <v>0</v>
      </c>
      <c r="AW86">
        <v>2</v>
      </c>
      <c r="AX86">
        <v>43686801</v>
      </c>
      <c r="AY86">
        <v>1</v>
      </c>
      <c r="AZ86">
        <v>0</v>
      </c>
      <c r="BA86">
        <v>88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Y86*Source!I55</f>
        <v>0.08</v>
      </c>
      <c r="CY86">
        <f t="shared" si="8"/>
        <v>8878.52</v>
      </c>
      <c r="CZ86">
        <f t="shared" si="9"/>
        <v>1036</v>
      </c>
      <c r="DA86">
        <f t="shared" si="10"/>
        <v>8.57</v>
      </c>
      <c r="DB86">
        <f t="shared" si="6"/>
        <v>41</v>
      </c>
      <c r="DC86">
        <f t="shared" si="7"/>
        <v>0</v>
      </c>
    </row>
    <row r="87" spans="1:107">
      <c r="A87">
        <f>ROW(Source!A55)</f>
        <v>55</v>
      </c>
      <c r="B87">
        <v>43686536</v>
      </c>
      <c r="C87">
        <v>43686761</v>
      </c>
      <c r="D87">
        <v>37777376</v>
      </c>
      <c r="E87">
        <v>1</v>
      </c>
      <c r="F87">
        <v>1</v>
      </c>
      <c r="G87">
        <v>1</v>
      </c>
      <c r="H87">
        <v>3</v>
      </c>
      <c r="I87" t="s">
        <v>46</v>
      </c>
      <c r="J87" t="s">
        <v>49</v>
      </c>
      <c r="K87" t="s">
        <v>47</v>
      </c>
      <c r="L87">
        <v>1339</v>
      </c>
      <c r="N87">
        <v>1007</v>
      </c>
      <c r="O87" t="s">
        <v>48</v>
      </c>
      <c r="P87" t="s">
        <v>48</v>
      </c>
      <c r="Q87">
        <v>1</v>
      </c>
      <c r="W87">
        <v>0</v>
      </c>
      <c r="X87">
        <v>-90225913</v>
      </c>
      <c r="Y87">
        <v>0.52</v>
      </c>
      <c r="AA87">
        <v>483.6</v>
      </c>
      <c r="AB87">
        <v>0</v>
      </c>
      <c r="AC87">
        <v>0</v>
      </c>
      <c r="AD87">
        <v>0</v>
      </c>
      <c r="AE87">
        <v>65</v>
      </c>
      <c r="AF87">
        <v>0</v>
      </c>
      <c r="AG87">
        <v>0</v>
      </c>
      <c r="AH87">
        <v>0</v>
      </c>
      <c r="AI87">
        <v>7.44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0.52</v>
      </c>
      <c r="AU87" t="s">
        <v>3</v>
      </c>
      <c r="AV87">
        <v>0</v>
      </c>
      <c r="AW87">
        <v>2</v>
      </c>
      <c r="AX87">
        <v>43686802</v>
      </c>
      <c r="AY87">
        <v>1</v>
      </c>
      <c r="AZ87">
        <v>0</v>
      </c>
      <c r="BA87">
        <v>89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Y87*Source!I55</f>
        <v>1.04</v>
      </c>
      <c r="CY87">
        <f t="shared" si="8"/>
        <v>483.6</v>
      </c>
      <c r="CZ87">
        <f t="shared" si="9"/>
        <v>65</v>
      </c>
      <c r="DA87">
        <f t="shared" si="10"/>
        <v>7.44</v>
      </c>
      <c r="DB87">
        <f t="shared" si="6"/>
        <v>34</v>
      </c>
      <c r="DC87">
        <f t="shared" si="7"/>
        <v>0</v>
      </c>
    </row>
    <row r="88" spans="1:107">
      <c r="A88">
        <f>ROW(Source!A55)</f>
        <v>55</v>
      </c>
      <c r="B88">
        <v>43686536</v>
      </c>
      <c r="C88">
        <v>43686761</v>
      </c>
      <c r="D88">
        <v>37782376</v>
      </c>
      <c r="E88">
        <v>1</v>
      </c>
      <c r="F88">
        <v>1</v>
      </c>
      <c r="G88">
        <v>1</v>
      </c>
      <c r="H88">
        <v>3</v>
      </c>
      <c r="I88" t="s">
        <v>798</v>
      </c>
      <c r="J88" t="s">
        <v>799</v>
      </c>
      <c r="K88" t="s">
        <v>800</v>
      </c>
      <c r="L88">
        <v>1301</v>
      </c>
      <c r="N88">
        <v>1003</v>
      </c>
      <c r="O88" t="s">
        <v>80</v>
      </c>
      <c r="P88" t="s">
        <v>80</v>
      </c>
      <c r="Q88">
        <v>1</v>
      </c>
      <c r="W88">
        <v>0</v>
      </c>
      <c r="X88">
        <v>1267257811</v>
      </c>
      <c r="Y88">
        <v>6</v>
      </c>
      <c r="AA88">
        <v>19.239999999999998</v>
      </c>
      <c r="AB88">
        <v>0</v>
      </c>
      <c r="AC88">
        <v>0</v>
      </c>
      <c r="AD88">
        <v>0</v>
      </c>
      <c r="AE88">
        <v>6.07</v>
      </c>
      <c r="AF88">
        <v>0</v>
      </c>
      <c r="AG88">
        <v>0</v>
      </c>
      <c r="AH88">
        <v>0</v>
      </c>
      <c r="AI88">
        <v>3.17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6</v>
      </c>
      <c r="AU88" t="s">
        <v>3</v>
      </c>
      <c r="AV88">
        <v>0</v>
      </c>
      <c r="AW88">
        <v>2</v>
      </c>
      <c r="AX88">
        <v>43686803</v>
      </c>
      <c r="AY88">
        <v>1</v>
      </c>
      <c r="AZ88">
        <v>0</v>
      </c>
      <c r="BA88">
        <v>90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Y88*Source!I55</f>
        <v>12</v>
      </c>
      <c r="CY88">
        <f t="shared" si="8"/>
        <v>19.239999999999998</v>
      </c>
      <c r="CZ88">
        <f t="shared" si="9"/>
        <v>6.07</v>
      </c>
      <c r="DA88">
        <f t="shared" si="10"/>
        <v>3.17</v>
      </c>
      <c r="DB88">
        <f t="shared" si="6"/>
        <v>36</v>
      </c>
      <c r="DC88">
        <f t="shared" si="7"/>
        <v>0</v>
      </c>
    </row>
    <row r="89" spans="1:107">
      <c r="A89">
        <f>ROW(Source!A58)</f>
        <v>58</v>
      </c>
      <c r="B89">
        <v>43686536</v>
      </c>
      <c r="C89">
        <v>43686806</v>
      </c>
      <c r="D89">
        <v>23135014</v>
      </c>
      <c r="E89">
        <v>1</v>
      </c>
      <c r="F89">
        <v>1</v>
      </c>
      <c r="G89">
        <v>1</v>
      </c>
      <c r="H89">
        <v>1</v>
      </c>
      <c r="I89" t="s">
        <v>801</v>
      </c>
      <c r="J89" t="s">
        <v>3</v>
      </c>
      <c r="K89" t="s">
        <v>802</v>
      </c>
      <c r="L89">
        <v>1369</v>
      </c>
      <c r="N89">
        <v>1013</v>
      </c>
      <c r="O89" t="s">
        <v>653</v>
      </c>
      <c r="P89" t="s">
        <v>653</v>
      </c>
      <c r="Q89">
        <v>1</v>
      </c>
      <c r="W89">
        <v>0</v>
      </c>
      <c r="X89">
        <v>-883932286</v>
      </c>
      <c r="Y89">
        <v>71.040000000000006</v>
      </c>
      <c r="AA89">
        <v>0</v>
      </c>
      <c r="AB89">
        <v>0</v>
      </c>
      <c r="AC89">
        <v>0</v>
      </c>
      <c r="AD89">
        <v>7.9</v>
      </c>
      <c r="AE89">
        <v>0</v>
      </c>
      <c r="AF89">
        <v>0</v>
      </c>
      <c r="AG89">
        <v>0</v>
      </c>
      <c r="AH89">
        <v>7.9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71.040000000000006</v>
      </c>
      <c r="AU89" t="s">
        <v>3</v>
      </c>
      <c r="AV89">
        <v>1</v>
      </c>
      <c r="AW89">
        <v>2</v>
      </c>
      <c r="AX89">
        <v>43686816</v>
      </c>
      <c r="AY89">
        <v>1</v>
      </c>
      <c r="AZ89">
        <v>0</v>
      </c>
      <c r="BA89">
        <v>91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Y89*Source!I58</f>
        <v>5.6832000000000003</v>
      </c>
      <c r="CY89">
        <f>AD89</f>
        <v>7.9</v>
      </c>
      <c r="CZ89">
        <f>AH89</f>
        <v>7.9</v>
      </c>
      <c r="DA89">
        <f>AL89</f>
        <v>1</v>
      </c>
      <c r="DB89">
        <f t="shared" si="6"/>
        <v>561</v>
      </c>
      <c r="DC89">
        <f t="shared" si="7"/>
        <v>0</v>
      </c>
    </row>
    <row r="90" spans="1:107">
      <c r="A90">
        <f>ROW(Source!A58)</f>
        <v>58</v>
      </c>
      <c r="B90">
        <v>43686536</v>
      </c>
      <c r="C90">
        <v>43686806</v>
      </c>
      <c r="D90">
        <v>121548</v>
      </c>
      <c r="E90">
        <v>1</v>
      </c>
      <c r="F90">
        <v>1</v>
      </c>
      <c r="G90">
        <v>1</v>
      </c>
      <c r="H90">
        <v>1</v>
      </c>
      <c r="I90" t="s">
        <v>22</v>
      </c>
      <c r="J90" t="s">
        <v>3</v>
      </c>
      <c r="K90" t="s">
        <v>656</v>
      </c>
      <c r="L90">
        <v>608254</v>
      </c>
      <c r="N90">
        <v>1013</v>
      </c>
      <c r="O90" t="s">
        <v>657</v>
      </c>
      <c r="P90" t="s">
        <v>657</v>
      </c>
      <c r="Q90">
        <v>1</v>
      </c>
      <c r="W90">
        <v>0</v>
      </c>
      <c r="X90">
        <v>-185737400</v>
      </c>
      <c r="Y90">
        <v>22.53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22.53</v>
      </c>
      <c r="AU90" t="s">
        <v>3</v>
      </c>
      <c r="AV90">
        <v>2</v>
      </c>
      <c r="AW90">
        <v>2</v>
      </c>
      <c r="AX90">
        <v>43686817</v>
      </c>
      <c r="AY90">
        <v>1</v>
      </c>
      <c r="AZ90">
        <v>0</v>
      </c>
      <c r="BA90">
        <v>92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Y90*Source!I58</f>
        <v>1.8024000000000002</v>
      </c>
      <c r="CY90">
        <f>AD90</f>
        <v>0</v>
      </c>
      <c r="CZ90">
        <f>AH90</f>
        <v>0</v>
      </c>
      <c r="DA90">
        <f>AL90</f>
        <v>1</v>
      </c>
      <c r="DB90">
        <f t="shared" si="6"/>
        <v>0</v>
      </c>
      <c r="DC90">
        <f t="shared" si="7"/>
        <v>0</v>
      </c>
    </row>
    <row r="91" spans="1:107">
      <c r="A91">
        <f>ROW(Source!A58)</f>
        <v>58</v>
      </c>
      <c r="B91">
        <v>43686536</v>
      </c>
      <c r="C91">
        <v>43686806</v>
      </c>
      <c r="D91">
        <v>37802443</v>
      </c>
      <c r="E91">
        <v>1</v>
      </c>
      <c r="F91">
        <v>1</v>
      </c>
      <c r="G91">
        <v>1</v>
      </c>
      <c r="H91">
        <v>2</v>
      </c>
      <c r="I91" t="s">
        <v>803</v>
      </c>
      <c r="J91" t="s">
        <v>804</v>
      </c>
      <c r="K91" t="s">
        <v>805</v>
      </c>
      <c r="L91">
        <v>1368</v>
      </c>
      <c r="N91">
        <v>1011</v>
      </c>
      <c r="O91" t="s">
        <v>524</v>
      </c>
      <c r="P91" t="s">
        <v>524</v>
      </c>
      <c r="Q91">
        <v>1</v>
      </c>
      <c r="W91">
        <v>0</v>
      </c>
      <c r="X91">
        <v>1447433125</v>
      </c>
      <c r="Y91">
        <v>14.41</v>
      </c>
      <c r="AA91">
        <v>0</v>
      </c>
      <c r="AB91">
        <v>828.01</v>
      </c>
      <c r="AC91">
        <v>213.32</v>
      </c>
      <c r="AD91">
        <v>0</v>
      </c>
      <c r="AE91">
        <v>0</v>
      </c>
      <c r="AF91">
        <v>124.14</v>
      </c>
      <c r="AG91">
        <v>12.1</v>
      </c>
      <c r="AH91">
        <v>0</v>
      </c>
      <c r="AI91">
        <v>1</v>
      </c>
      <c r="AJ91">
        <v>6.67</v>
      </c>
      <c r="AK91">
        <v>17.63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3</v>
      </c>
      <c r="AT91">
        <v>14.41</v>
      </c>
      <c r="AU91" t="s">
        <v>3</v>
      </c>
      <c r="AV91">
        <v>0</v>
      </c>
      <c r="AW91">
        <v>2</v>
      </c>
      <c r="AX91">
        <v>43686818</v>
      </c>
      <c r="AY91">
        <v>1</v>
      </c>
      <c r="AZ91">
        <v>0</v>
      </c>
      <c r="BA91">
        <v>93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Y91*Source!I58</f>
        <v>1.1528</v>
      </c>
      <c r="CY91">
        <f>AB91</f>
        <v>828.01</v>
      </c>
      <c r="CZ91">
        <f>AF91</f>
        <v>124.14</v>
      </c>
      <c r="DA91">
        <f>AJ91</f>
        <v>6.67</v>
      </c>
      <c r="DB91">
        <f t="shared" si="6"/>
        <v>1789</v>
      </c>
      <c r="DC91">
        <f t="shared" si="7"/>
        <v>174</v>
      </c>
    </row>
    <row r="92" spans="1:107">
      <c r="A92">
        <f>ROW(Source!A58)</f>
        <v>58</v>
      </c>
      <c r="B92">
        <v>43686536</v>
      </c>
      <c r="C92">
        <v>43686806</v>
      </c>
      <c r="D92">
        <v>37803498</v>
      </c>
      <c r="E92">
        <v>1</v>
      </c>
      <c r="F92">
        <v>1</v>
      </c>
      <c r="G92">
        <v>1</v>
      </c>
      <c r="H92">
        <v>2</v>
      </c>
      <c r="I92" t="s">
        <v>806</v>
      </c>
      <c r="J92" t="s">
        <v>807</v>
      </c>
      <c r="K92" t="s">
        <v>808</v>
      </c>
      <c r="L92">
        <v>1368</v>
      </c>
      <c r="N92">
        <v>1011</v>
      </c>
      <c r="O92" t="s">
        <v>524</v>
      </c>
      <c r="P92" t="s">
        <v>524</v>
      </c>
      <c r="Q92">
        <v>1</v>
      </c>
      <c r="W92">
        <v>0</v>
      </c>
      <c r="X92">
        <v>365905357</v>
      </c>
      <c r="Y92">
        <v>8.1199999999999992</v>
      </c>
      <c r="AA92">
        <v>0</v>
      </c>
      <c r="AB92">
        <v>828.62</v>
      </c>
      <c r="AC92">
        <v>182.47</v>
      </c>
      <c r="AD92">
        <v>0</v>
      </c>
      <c r="AE92">
        <v>0</v>
      </c>
      <c r="AF92">
        <v>123.86</v>
      </c>
      <c r="AG92">
        <v>10.35</v>
      </c>
      <c r="AH92">
        <v>0</v>
      </c>
      <c r="AI92">
        <v>1</v>
      </c>
      <c r="AJ92">
        <v>6.69</v>
      </c>
      <c r="AK92">
        <v>17.63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3</v>
      </c>
      <c r="AT92">
        <v>8.1199999999999992</v>
      </c>
      <c r="AU92" t="s">
        <v>3</v>
      </c>
      <c r="AV92">
        <v>0</v>
      </c>
      <c r="AW92">
        <v>2</v>
      </c>
      <c r="AX92">
        <v>43686819</v>
      </c>
      <c r="AY92">
        <v>1</v>
      </c>
      <c r="AZ92">
        <v>0</v>
      </c>
      <c r="BA92">
        <v>94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Y92*Source!I58</f>
        <v>0.64959999999999996</v>
      </c>
      <c r="CY92">
        <f>AB92</f>
        <v>828.62</v>
      </c>
      <c r="CZ92">
        <f>AF92</f>
        <v>123.86</v>
      </c>
      <c r="DA92">
        <f>AJ92</f>
        <v>6.69</v>
      </c>
      <c r="DB92">
        <f t="shared" si="6"/>
        <v>1006</v>
      </c>
      <c r="DC92">
        <f t="shared" si="7"/>
        <v>84</v>
      </c>
    </row>
    <row r="93" spans="1:107">
      <c r="A93">
        <f>ROW(Source!A58)</f>
        <v>58</v>
      </c>
      <c r="B93">
        <v>43686536</v>
      </c>
      <c r="C93">
        <v>43686806</v>
      </c>
      <c r="D93">
        <v>37732487</v>
      </c>
      <c r="E93">
        <v>1</v>
      </c>
      <c r="F93">
        <v>1</v>
      </c>
      <c r="G93">
        <v>1</v>
      </c>
      <c r="H93">
        <v>3</v>
      </c>
      <c r="I93" t="s">
        <v>809</v>
      </c>
      <c r="J93" t="s">
        <v>810</v>
      </c>
      <c r="K93" t="s">
        <v>811</v>
      </c>
      <c r="L93">
        <v>1348</v>
      </c>
      <c r="N93">
        <v>1009</v>
      </c>
      <c r="O93" t="s">
        <v>278</v>
      </c>
      <c r="P93" t="s">
        <v>278</v>
      </c>
      <c r="Q93">
        <v>1000</v>
      </c>
      <c r="W93">
        <v>0</v>
      </c>
      <c r="X93">
        <v>1936193880</v>
      </c>
      <c r="Y93">
        <v>2.784E-2</v>
      </c>
      <c r="AA93">
        <v>70351.600000000006</v>
      </c>
      <c r="AB93">
        <v>0</v>
      </c>
      <c r="AC93">
        <v>0</v>
      </c>
      <c r="AD93">
        <v>0</v>
      </c>
      <c r="AE93">
        <v>15989</v>
      </c>
      <c r="AF93">
        <v>0</v>
      </c>
      <c r="AG93">
        <v>0</v>
      </c>
      <c r="AH93">
        <v>0</v>
      </c>
      <c r="AI93">
        <v>4.4000000000000004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0</v>
      </c>
      <c r="AQ93">
        <v>0</v>
      </c>
      <c r="AR93">
        <v>0</v>
      </c>
      <c r="AS93" t="s">
        <v>3</v>
      </c>
      <c r="AT93">
        <v>2.784E-2</v>
      </c>
      <c r="AU93" t="s">
        <v>3</v>
      </c>
      <c r="AV93">
        <v>0</v>
      </c>
      <c r="AW93">
        <v>2</v>
      </c>
      <c r="AX93">
        <v>43686820</v>
      </c>
      <c r="AY93">
        <v>1</v>
      </c>
      <c r="AZ93">
        <v>0</v>
      </c>
      <c r="BA93">
        <v>95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Y93*Source!I58</f>
        <v>2.2271999999999999E-3</v>
      </c>
      <c r="CY93">
        <f>AA93</f>
        <v>70351.600000000006</v>
      </c>
      <c r="CZ93">
        <f>AE93</f>
        <v>15989</v>
      </c>
      <c r="DA93">
        <f>AI93</f>
        <v>4.4000000000000004</v>
      </c>
      <c r="DB93">
        <f t="shared" si="6"/>
        <v>445</v>
      </c>
      <c r="DC93">
        <f t="shared" si="7"/>
        <v>0</v>
      </c>
    </row>
    <row r="94" spans="1:107">
      <c r="A94">
        <f>ROW(Source!A58)</f>
        <v>58</v>
      </c>
      <c r="B94">
        <v>43686536</v>
      </c>
      <c r="C94">
        <v>43686806</v>
      </c>
      <c r="D94">
        <v>37741786</v>
      </c>
      <c r="E94">
        <v>1</v>
      </c>
      <c r="F94">
        <v>1</v>
      </c>
      <c r="G94">
        <v>1</v>
      </c>
      <c r="H94">
        <v>3</v>
      </c>
      <c r="I94" t="s">
        <v>812</v>
      </c>
      <c r="J94" t="s">
        <v>813</v>
      </c>
      <c r="K94" t="s">
        <v>814</v>
      </c>
      <c r="L94">
        <v>1348</v>
      </c>
      <c r="N94">
        <v>1009</v>
      </c>
      <c r="O94" t="s">
        <v>278</v>
      </c>
      <c r="P94" t="s">
        <v>278</v>
      </c>
      <c r="Q94">
        <v>1000</v>
      </c>
      <c r="W94">
        <v>0</v>
      </c>
      <c r="X94">
        <v>1558296866</v>
      </c>
      <c r="Y94">
        <v>5.5000000000000003E-4</v>
      </c>
      <c r="AA94">
        <v>154736.4</v>
      </c>
      <c r="AB94">
        <v>0</v>
      </c>
      <c r="AC94">
        <v>0</v>
      </c>
      <c r="AD94">
        <v>0</v>
      </c>
      <c r="AE94">
        <v>35490</v>
      </c>
      <c r="AF94">
        <v>0</v>
      </c>
      <c r="AG94">
        <v>0</v>
      </c>
      <c r="AH94">
        <v>0</v>
      </c>
      <c r="AI94">
        <v>4.3600000000000003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0</v>
      </c>
      <c r="AQ94">
        <v>0</v>
      </c>
      <c r="AR94">
        <v>0</v>
      </c>
      <c r="AS94" t="s">
        <v>3</v>
      </c>
      <c r="AT94">
        <v>5.5000000000000003E-4</v>
      </c>
      <c r="AU94" t="s">
        <v>3</v>
      </c>
      <c r="AV94">
        <v>0</v>
      </c>
      <c r="AW94">
        <v>2</v>
      </c>
      <c r="AX94">
        <v>43686821</v>
      </c>
      <c r="AY94">
        <v>1</v>
      </c>
      <c r="AZ94">
        <v>0</v>
      </c>
      <c r="BA94">
        <v>96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Y94*Source!I58</f>
        <v>4.4000000000000006E-5</v>
      </c>
      <c r="CY94">
        <f>AA94</f>
        <v>154736.4</v>
      </c>
      <c r="CZ94">
        <f>AE94</f>
        <v>35490</v>
      </c>
      <c r="DA94">
        <f>AI94</f>
        <v>4.3600000000000003</v>
      </c>
      <c r="DB94">
        <f t="shared" si="6"/>
        <v>20</v>
      </c>
      <c r="DC94">
        <f t="shared" si="7"/>
        <v>0</v>
      </c>
    </row>
    <row r="95" spans="1:107">
      <c r="A95">
        <f>ROW(Source!A58)</f>
        <v>58</v>
      </c>
      <c r="B95">
        <v>43686536</v>
      </c>
      <c r="C95">
        <v>43686806</v>
      </c>
      <c r="D95">
        <v>37744698</v>
      </c>
      <c r="E95">
        <v>1</v>
      </c>
      <c r="F95">
        <v>1</v>
      </c>
      <c r="G95">
        <v>1</v>
      </c>
      <c r="H95">
        <v>3</v>
      </c>
      <c r="I95" t="s">
        <v>815</v>
      </c>
      <c r="J95" t="s">
        <v>816</v>
      </c>
      <c r="K95" t="s">
        <v>817</v>
      </c>
      <c r="L95">
        <v>1348</v>
      </c>
      <c r="N95">
        <v>1009</v>
      </c>
      <c r="O95" t="s">
        <v>278</v>
      </c>
      <c r="P95" t="s">
        <v>278</v>
      </c>
      <c r="Q95">
        <v>1000</v>
      </c>
      <c r="W95">
        <v>0</v>
      </c>
      <c r="X95">
        <v>-763406924</v>
      </c>
      <c r="Y95">
        <v>8.1200000000000005E-3</v>
      </c>
      <c r="AA95">
        <v>52483.199999999997</v>
      </c>
      <c r="AB95">
        <v>0</v>
      </c>
      <c r="AC95">
        <v>0</v>
      </c>
      <c r="AD95">
        <v>0</v>
      </c>
      <c r="AE95">
        <v>15620</v>
      </c>
      <c r="AF95">
        <v>0</v>
      </c>
      <c r="AG95">
        <v>0</v>
      </c>
      <c r="AH95">
        <v>0</v>
      </c>
      <c r="AI95">
        <v>3.36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0</v>
      </c>
      <c r="AQ95">
        <v>0</v>
      </c>
      <c r="AR95">
        <v>0</v>
      </c>
      <c r="AS95" t="s">
        <v>3</v>
      </c>
      <c r="AT95">
        <v>8.1200000000000005E-3</v>
      </c>
      <c r="AU95" t="s">
        <v>3</v>
      </c>
      <c r="AV95">
        <v>0</v>
      </c>
      <c r="AW95">
        <v>2</v>
      </c>
      <c r="AX95">
        <v>43686822</v>
      </c>
      <c r="AY95">
        <v>1</v>
      </c>
      <c r="AZ95">
        <v>0</v>
      </c>
      <c r="BA95">
        <v>97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Y95*Source!I58</f>
        <v>6.4960000000000007E-4</v>
      </c>
      <c r="CY95">
        <f>AA95</f>
        <v>52483.199999999997</v>
      </c>
      <c r="CZ95">
        <f>AE95</f>
        <v>15620</v>
      </c>
      <c r="DA95">
        <f>AI95</f>
        <v>3.36</v>
      </c>
      <c r="DB95">
        <f t="shared" si="6"/>
        <v>127</v>
      </c>
      <c r="DC95">
        <f t="shared" si="7"/>
        <v>0</v>
      </c>
    </row>
    <row r="96" spans="1:107">
      <c r="A96">
        <f>ROW(Source!A58)</f>
        <v>58</v>
      </c>
      <c r="B96">
        <v>43686536</v>
      </c>
      <c r="C96">
        <v>43686806</v>
      </c>
      <c r="D96">
        <v>37745383</v>
      </c>
      <c r="E96">
        <v>1</v>
      </c>
      <c r="F96">
        <v>1</v>
      </c>
      <c r="G96">
        <v>1</v>
      </c>
      <c r="H96">
        <v>3</v>
      </c>
      <c r="I96" t="s">
        <v>818</v>
      </c>
      <c r="J96" t="s">
        <v>819</v>
      </c>
      <c r="K96" t="s">
        <v>820</v>
      </c>
      <c r="L96">
        <v>1348</v>
      </c>
      <c r="N96">
        <v>1009</v>
      </c>
      <c r="O96" t="s">
        <v>278</v>
      </c>
      <c r="P96" t="s">
        <v>278</v>
      </c>
      <c r="Q96">
        <v>1000</v>
      </c>
      <c r="W96">
        <v>0</v>
      </c>
      <c r="X96">
        <v>1936644342</v>
      </c>
      <c r="Y96">
        <v>3.5999999999999999E-3</v>
      </c>
      <c r="AA96">
        <v>208891.8</v>
      </c>
      <c r="AB96">
        <v>0</v>
      </c>
      <c r="AC96">
        <v>0</v>
      </c>
      <c r="AD96">
        <v>0</v>
      </c>
      <c r="AE96">
        <v>53562</v>
      </c>
      <c r="AF96">
        <v>0</v>
      </c>
      <c r="AG96">
        <v>0</v>
      </c>
      <c r="AH96">
        <v>0</v>
      </c>
      <c r="AI96">
        <v>3.9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0</v>
      </c>
      <c r="AQ96">
        <v>0</v>
      </c>
      <c r="AR96">
        <v>0</v>
      </c>
      <c r="AS96" t="s">
        <v>3</v>
      </c>
      <c r="AT96">
        <v>3.5999999999999999E-3</v>
      </c>
      <c r="AU96" t="s">
        <v>3</v>
      </c>
      <c r="AV96">
        <v>0</v>
      </c>
      <c r="AW96">
        <v>2</v>
      </c>
      <c r="AX96">
        <v>43686823</v>
      </c>
      <c r="AY96">
        <v>1</v>
      </c>
      <c r="AZ96">
        <v>0</v>
      </c>
      <c r="BA96">
        <v>98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Y96*Source!I58</f>
        <v>2.8800000000000001E-4</v>
      </c>
      <c r="CY96">
        <f>AA96</f>
        <v>208891.8</v>
      </c>
      <c r="CZ96">
        <f>AE96</f>
        <v>53562</v>
      </c>
      <c r="DA96">
        <f>AI96</f>
        <v>3.9</v>
      </c>
      <c r="DB96">
        <f t="shared" si="6"/>
        <v>193</v>
      </c>
      <c r="DC96">
        <f t="shared" si="7"/>
        <v>0</v>
      </c>
    </row>
    <row r="97" spans="1:107">
      <c r="A97">
        <f>ROW(Source!A58)</f>
        <v>58</v>
      </c>
      <c r="B97">
        <v>43686536</v>
      </c>
      <c r="C97">
        <v>43686806</v>
      </c>
      <c r="D97">
        <v>37775999</v>
      </c>
      <c r="E97">
        <v>1</v>
      </c>
      <c r="F97">
        <v>1</v>
      </c>
      <c r="G97">
        <v>1</v>
      </c>
      <c r="H97">
        <v>3</v>
      </c>
      <c r="I97" t="s">
        <v>183</v>
      </c>
      <c r="J97" t="s">
        <v>185</v>
      </c>
      <c r="K97" t="s">
        <v>184</v>
      </c>
      <c r="L97">
        <v>1339</v>
      </c>
      <c r="N97">
        <v>1007</v>
      </c>
      <c r="O97" t="s">
        <v>48</v>
      </c>
      <c r="P97" t="s">
        <v>48</v>
      </c>
      <c r="Q97">
        <v>1</v>
      </c>
      <c r="W97">
        <v>0</v>
      </c>
      <c r="X97">
        <v>1702421172</v>
      </c>
      <c r="Y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1</v>
      </c>
      <c r="AO97">
        <v>0</v>
      </c>
      <c r="AP97">
        <v>1</v>
      </c>
      <c r="AQ97">
        <v>0</v>
      </c>
      <c r="AR97">
        <v>0</v>
      </c>
      <c r="AS97" t="s">
        <v>3</v>
      </c>
      <c r="AT97">
        <v>0</v>
      </c>
      <c r="AU97" t="s">
        <v>3</v>
      </c>
      <c r="AV97">
        <v>0</v>
      </c>
      <c r="AW97">
        <v>2</v>
      </c>
      <c r="AX97">
        <v>43686824</v>
      </c>
      <c r="AY97">
        <v>1</v>
      </c>
      <c r="AZ97">
        <v>0</v>
      </c>
      <c r="BA97">
        <v>99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Y97*Source!I58</f>
        <v>0</v>
      </c>
      <c r="CY97">
        <f>AA97</f>
        <v>0</v>
      </c>
      <c r="CZ97">
        <f>AE97</f>
        <v>0</v>
      </c>
      <c r="DA97">
        <f>AI97</f>
        <v>1</v>
      </c>
      <c r="DB97">
        <f t="shared" si="6"/>
        <v>0</v>
      </c>
      <c r="DC97">
        <f t="shared" si="7"/>
        <v>0</v>
      </c>
    </row>
    <row r="98" spans="1:107">
      <c r="A98">
        <f>ROW(Source!A61)</f>
        <v>61</v>
      </c>
      <c r="B98">
        <v>43686536</v>
      </c>
      <c r="C98">
        <v>43686827</v>
      </c>
      <c r="D98">
        <v>23129805</v>
      </c>
      <c r="E98">
        <v>1</v>
      </c>
      <c r="F98">
        <v>1</v>
      </c>
      <c r="G98">
        <v>1</v>
      </c>
      <c r="H98">
        <v>1</v>
      </c>
      <c r="I98" t="s">
        <v>669</v>
      </c>
      <c r="J98" t="s">
        <v>3</v>
      </c>
      <c r="K98" t="s">
        <v>670</v>
      </c>
      <c r="L98">
        <v>1369</v>
      </c>
      <c r="N98">
        <v>1013</v>
      </c>
      <c r="O98" t="s">
        <v>653</v>
      </c>
      <c r="P98" t="s">
        <v>653</v>
      </c>
      <c r="Q98">
        <v>1</v>
      </c>
      <c r="W98">
        <v>0</v>
      </c>
      <c r="X98">
        <v>756115135</v>
      </c>
      <c r="Y98">
        <v>69</v>
      </c>
      <c r="AA98">
        <v>0</v>
      </c>
      <c r="AB98">
        <v>0</v>
      </c>
      <c r="AC98">
        <v>0</v>
      </c>
      <c r="AD98">
        <v>7.97</v>
      </c>
      <c r="AE98">
        <v>0</v>
      </c>
      <c r="AF98">
        <v>0</v>
      </c>
      <c r="AG98">
        <v>0</v>
      </c>
      <c r="AH98">
        <v>7.97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0</v>
      </c>
      <c r="AQ98">
        <v>0</v>
      </c>
      <c r="AR98">
        <v>0</v>
      </c>
      <c r="AS98" t="s">
        <v>3</v>
      </c>
      <c r="AT98">
        <v>69</v>
      </c>
      <c r="AU98" t="s">
        <v>3</v>
      </c>
      <c r="AV98">
        <v>1</v>
      </c>
      <c r="AW98">
        <v>2</v>
      </c>
      <c r="AX98">
        <v>43686830</v>
      </c>
      <c r="AY98">
        <v>1</v>
      </c>
      <c r="AZ98">
        <v>0</v>
      </c>
      <c r="BA98">
        <v>100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Y98*Source!I61</f>
        <v>0.69000000000000006</v>
      </c>
      <c r="CY98">
        <f>AD98</f>
        <v>7.97</v>
      </c>
      <c r="CZ98">
        <f>AH98</f>
        <v>7.97</v>
      </c>
      <c r="DA98">
        <f>AL98</f>
        <v>1</v>
      </c>
      <c r="DB98">
        <f t="shared" si="6"/>
        <v>550</v>
      </c>
      <c r="DC98">
        <f t="shared" si="7"/>
        <v>0</v>
      </c>
    </row>
    <row r="99" spans="1:107">
      <c r="A99">
        <f>ROW(Source!A61)</f>
        <v>61</v>
      </c>
      <c r="B99">
        <v>43686536</v>
      </c>
      <c r="C99">
        <v>43686827</v>
      </c>
      <c r="D99">
        <v>37735405</v>
      </c>
      <c r="E99">
        <v>1</v>
      </c>
      <c r="F99">
        <v>1</v>
      </c>
      <c r="G99">
        <v>1</v>
      </c>
      <c r="H99">
        <v>3</v>
      </c>
      <c r="I99" t="s">
        <v>329</v>
      </c>
      <c r="J99" t="s">
        <v>331</v>
      </c>
      <c r="K99" t="s">
        <v>330</v>
      </c>
      <c r="L99">
        <v>1348</v>
      </c>
      <c r="N99">
        <v>1009</v>
      </c>
      <c r="O99" t="s">
        <v>278</v>
      </c>
      <c r="P99" t="s">
        <v>278</v>
      </c>
      <c r="Q99">
        <v>1000</v>
      </c>
      <c r="W99">
        <v>0</v>
      </c>
      <c r="X99">
        <v>-2108161735</v>
      </c>
      <c r="Y99">
        <v>4.8000000000000001E-2</v>
      </c>
      <c r="AA99">
        <v>33238.949999999997</v>
      </c>
      <c r="AB99">
        <v>0</v>
      </c>
      <c r="AC99">
        <v>0</v>
      </c>
      <c r="AD99">
        <v>0</v>
      </c>
      <c r="AE99">
        <v>5989</v>
      </c>
      <c r="AF99">
        <v>0</v>
      </c>
      <c r="AG99">
        <v>0</v>
      </c>
      <c r="AH99">
        <v>0</v>
      </c>
      <c r="AI99">
        <v>5.55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3</v>
      </c>
      <c r="AT99">
        <v>4.8000000000000001E-2</v>
      </c>
      <c r="AU99" t="s">
        <v>3</v>
      </c>
      <c r="AV99">
        <v>0</v>
      </c>
      <c r="AW99">
        <v>2</v>
      </c>
      <c r="AX99">
        <v>43686831</v>
      </c>
      <c r="AY99">
        <v>1</v>
      </c>
      <c r="AZ99">
        <v>0</v>
      </c>
      <c r="BA99">
        <v>101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Y99*Source!I61</f>
        <v>4.8000000000000001E-4</v>
      </c>
      <c r="CY99">
        <f>AA99</f>
        <v>33238.949999999997</v>
      </c>
      <c r="CZ99">
        <f>AE99</f>
        <v>5989</v>
      </c>
      <c r="DA99">
        <f>AI99</f>
        <v>5.55</v>
      </c>
      <c r="DB99">
        <f t="shared" si="6"/>
        <v>287</v>
      </c>
      <c r="DC99">
        <f t="shared" si="7"/>
        <v>0</v>
      </c>
    </row>
    <row r="100" spans="1:107">
      <c r="A100">
        <f>ROW(Source!A63)</f>
        <v>63</v>
      </c>
      <c r="B100">
        <v>43686536</v>
      </c>
      <c r="C100">
        <v>43686834</v>
      </c>
      <c r="D100">
        <v>23146426</v>
      </c>
      <c r="E100">
        <v>1</v>
      </c>
      <c r="F100">
        <v>1</v>
      </c>
      <c r="G100">
        <v>1</v>
      </c>
      <c r="H100">
        <v>1</v>
      </c>
      <c r="I100" t="s">
        <v>821</v>
      </c>
      <c r="J100" t="s">
        <v>3</v>
      </c>
      <c r="K100" t="s">
        <v>822</v>
      </c>
      <c r="L100">
        <v>1369</v>
      </c>
      <c r="N100">
        <v>1013</v>
      </c>
      <c r="O100" t="s">
        <v>653</v>
      </c>
      <c r="P100" t="s">
        <v>653</v>
      </c>
      <c r="Q100">
        <v>1</v>
      </c>
      <c r="W100">
        <v>0</v>
      </c>
      <c r="X100">
        <v>-348873804</v>
      </c>
      <c r="Y100">
        <v>48.79</v>
      </c>
      <c r="AA100">
        <v>0</v>
      </c>
      <c r="AB100">
        <v>0</v>
      </c>
      <c r="AC100">
        <v>0</v>
      </c>
      <c r="AD100">
        <v>9.27</v>
      </c>
      <c r="AE100">
        <v>0</v>
      </c>
      <c r="AF100">
        <v>0</v>
      </c>
      <c r="AG100">
        <v>0</v>
      </c>
      <c r="AH100">
        <v>9.27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0</v>
      </c>
      <c r="AQ100">
        <v>0</v>
      </c>
      <c r="AR100">
        <v>0</v>
      </c>
      <c r="AS100" t="s">
        <v>3</v>
      </c>
      <c r="AT100">
        <v>48.79</v>
      </c>
      <c r="AU100" t="s">
        <v>3</v>
      </c>
      <c r="AV100">
        <v>1</v>
      </c>
      <c r="AW100">
        <v>2</v>
      </c>
      <c r="AX100">
        <v>43686844</v>
      </c>
      <c r="AY100">
        <v>1</v>
      </c>
      <c r="AZ100">
        <v>0</v>
      </c>
      <c r="BA100">
        <v>103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Y100*Source!I63</f>
        <v>4.8790000000000004</v>
      </c>
      <c r="CY100">
        <f>AD100</f>
        <v>9.27</v>
      </c>
      <c r="CZ100">
        <f>AH100</f>
        <v>9.27</v>
      </c>
      <c r="DA100">
        <f>AL100</f>
        <v>1</v>
      </c>
      <c r="DB100">
        <f t="shared" ref="DB100:DB131" si="11">ROUND(ROUND(AT100*CZ100,2),0)</f>
        <v>452</v>
      </c>
      <c r="DC100">
        <f t="shared" ref="DC100:DC131" si="12">ROUND(ROUND(AT100*AG100,2),0)</f>
        <v>0</v>
      </c>
    </row>
    <row r="101" spans="1:107">
      <c r="A101">
        <f>ROW(Source!A63)</f>
        <v>63</v>
      </c>
      <c r="B101">
        <v>43686536</v>
      </c>
      <c r="C101">
        <v>43686834</v>
      </c>
      <c r="D101">
        <v>37802644</v>
      </c>
      <c r="E101">
        <v>1</v>
      </c>
      <c r="F101">
        <v>1</v>
      </c>
      <c r="G101">
        <v>1</v>
      </c>
      <c r="H101">
        <v>2</v>
      </c>
      <c r="I101" t="s">
        <v>747</v>
      </c>
      <c r="J101" t="s">
        <v>748</v>
      </c>
      <c r="K101" t="s">
        <v>749</v>
      </c>
      <c r="L101">
        <v>1368</v>
      </c>
      <c r="N101">
        <v>1011</v>
      </c>
      <c r="O101" t="s">
        <v>524</v>
      </c>
      <c r="P101" t="s">
        <v>524</v>
      </c>
      <c r="Q101">
        <v>1</v>
      </c>
      <c r="W101">
        <v>0</v>
      </c>
      <c r="X101">
        <v>1153725797</v>
      </c>
      <c r="Y101">
        <v>25.8</v>
      </c>
      <c r="AA101">
        <v>0</v>
      </c>
      <c r="AB101">
        <v>85.97</v>
      </c>
      <c r="AC101">
        <v>0</v>
      </c>
      <c r="AD101">
        <v>0</v>
      </c>
      <c r="AE101">
        <v>0</v>
      </c>
      <c r="AF101">
        <v>14.14</v>
      </c>
      <c r="AG101">
        <v>0</v>
      </c>
      <c r="AH101">
        <v>0</v>
      </c>
      <c r="AI101">
        <v>1</v>
      </c>
      <c r="AJ101">
        <v>6.08</v>
      </c>
      <c r="AK101">
        <v>17.63</v>
      </c>
      <c r="AL101">
        <v>1</v>
      </c>
      <c r="AN101">
        <v>0</v>
      </c>
      <c r="AO101">
        <v>1</v>
      </c>
      <c r="AP101">
        <v>0</v>
      </c>
      <c r="AQ101">
        <v>0</v>
      </c>
      <c r="AR101">
        <v>0</v>
      </c>
      <c r="AS101" t="s">
        <v>3</v>
      </c>
      <c r="AT101">
        <v>25.8</v>
      </c>
      <c r="AU101" t="s">
        <v>3</v>
      </c>
      <c r="AV101">
        <v>0</v>
      </c>
      <c r="AW101">
        <v>2</v>
      </c>
      <c r="AX101">
        <v>43686845</v>
      </c>
      <c r="AY101">
        <v>1</v>
      </c>
      <c r="AZ101">
        <v>0</v>
      </c>
      <c r="BA101">
        <v>104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Y101*Source!I63</f>
        <v>2.58</v>
      </c>
      <c r="CY101">
        <f>AB101</f>
        <v>85.97</v>
      </c>
      <c r="CZ101">
        <f>AF101</f>
        <v>14.14</v>
      </c>
      <c r="DA101">
        <f>AJ101</f>
        <v>6.08</v>
      </c>
      <c r="DB101">
        <f t="shared" si="11"/>
        <v>365</v>
      </c>
      <c r="DC101">
        <f t="shared" si="12"/>
        <v>0</v>
      </c>
    </row>
    <row r="102" spans="1:107">
      <c r="A102">
        <f>ROW(Source!A63)</f>
        <v>63</v>
      </c>
      <c r="B102">
        <v>43686536</v>
      </c>
      <c r="C102">
        <v>43686834</v>
      </c>
      <c r="D102">
        <v>37802659</v>
      </c>
      <c r="E102">
        <v>1</v>
      </c>
      <c r="F102">
        <v>1</v>
      </c>
      <c r="G102">
        <v>1</v>
      </c>
      <c r="H102">
        <v>2</v>
      </c>
      <c r="I102" t="s">
        <v>823</v>
      </c>
      <c r="J102" t="s">
        <v>824</v>
      </c>
      <c r="K102" t="s">
        <v>825</v>
      </c>
      <c r="L102">
        <v>1368</v>
      </c>
      <c r="N102">
        <v>1011</v>
      </c>
      <c r="O102" t="s">
        <v>524</v>
      </c>
      <c r="P102" t="s">
        <v>524</v>
      </c>
      <c r="Q102">
        <v>1</v>
      </c>
      <c r="W102">
        <v>0</v>
      </c>
      <c r="X102">
        <v>4083802</v>
      </c>
      <c r="Y102">
        <v>31.53</v>
      </c>
      <c r="AA102">
        <v>0</v>
      </c>
      <c r="AB102">
        <v>5.35</v>
      </c>
      <c r="AC102">
        <v>0</v>
      </c>
      <c r="AD102">
        <v>0</v>
      </c>
      <c r="AE102">
        <v>0</v>
      </c>
      <c r="AF102">
        <v>1.43</v>
      </c>
      <c r="AG102">
        <v>0</v>
      </c>
      <c r="AH102">
        <v>0</v>
      </c>
      <c r="AI102">
        <v>1</v>
      </c>
      <c r="AJ102">
        <v>3.74</v>
      </c>
      <c r="AK102">
        <v>17.63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3</v>
      </c>
      <c r="AT102">
        <v>31.53</v>
      </c>
      <c r="AU102" t="s">
        <v>3</v>
      </c>
      <c r="AV102">
        <v>0</v>
      </c>
      <c r="AW102">
        <v>2</v>
      </c>
      <c r="AX102">
        <v>43686846</v>
      </c>
      <c r="AY102">
        <v>1</v>
      </c>
      <c r="AZ102">
        <v>0</v>
      </c>
      <c r="BA102">
        <v>105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Y102*Source!I63</f>
        <v>3.1530000000000005</v>
      </c>
      <c r="CY102">
        <f>AB102</f>
        <v>5.35</v>
      </c>
      <c r="CZ102">
        <f>AF102</f>
        <v>1.43</v>
      </c>
      <c r="DA102">
        <f>AJ102</f>
        <v>3.74</v>
      </c>
      <c r="DB102">
        <f t="shared" si="11"/>
        <v>45</v>
      </c>
      <c r="DC102">
        <f t="shared" si="12"/>
        <v>0</v>
      </c>
    </row>
    <row r="103" spans="1:107">
      <c r="A103">
        <f>ROW(Source!A63)</f>
        <v>63</v>
      </c>
      <c r="B103">
        <v>43686536</v>
      </c>
      <c r="C103">
        <v>43686834</v>
      </c>
      <c r="D103">
        <v>37804071</v>
      </c>
      <c r="E103">
        <v>1</v>
      </c>
      <c r="F103">
        <v>1</v>
      </c>
      <c r="G103">
        <v>1</v>
      </c>
      <c r="H103">
        <v>2</v>
      </c>
      <c r="I103" t="s">
        <v>756</v>
      </c>
      <c r="J103" t="s">
        <v>757</v>
      </c>
      <c r="K103" t="s">
        <v>758</v>
      </c>
      <c r="L103">
        <v>1368</v>
      </c>
      <c r="N103">
        <v>1011</v>
      </c>
      <c r="O103" t="s">
        <v>524</v>
      </c>
      <c r="P103" t="s">
        <v>524</v>
      </c>
      <c r="Q103">
        <v>1</v>
      </c>
      <c r="W103">
        <v>0</v>
      </c>
      <c r="X103">
        <v>254649463</v>
      </c>
      <c r="Y103">
        <v>11.09</v>
      </c>
      <c r="AA103">
        <v>0</v>
      </c>
      <c r="AB103">
        <v>18.95</v>
      </c>
      <c r="AC103">
        <v>0</v>
      </c>
      <c r="AD103">
        <v>0</v>
      </c>
      <c r="AE103">
        <v>0</v>
      </c>
      <c r="AF103">
        <v>5.4</v>
      </c>
      <c r="AG103">
        <v>0</v>
      </c>
      <c r="AH103">
        <v>0</v>
      </c>
      <c r="AI103">
        <v>1</v>
      </c>
      <c r="AJ103">
        <v>3.51</v>
      </c>
      <c r="AK103">
        <v>17.63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</v>
      </c>
      <c r="AT103">
        <v>11.09</v>
      </c>
      <c r="AU103" t="s">
        <v>3</v>
      </c>
      <c r="AV103">
        <v>0</v>
      </c>
      <c r="AW103">
        <v>2</v>
      </c>
      <c r="AX103">
        <v>43686847</v>
      </c>
      <c r="AY103">
        <v>1</v>
      </c>
      <c r="AZ103">
        <v>0</v>
      </c>
      <c r="BA103">
        <v>106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Y103*Source!I63</f>
        <v>1.109</v>
      </c>
      <c r="CY103">
        <f>AB103</f>
        <v>18.95</v>
      </c>
      <c r="CZ103">
        <f>AF103</f>
        <v>5.4</v>
      </c>
      <c r="DA103">
        <f>AJ103</f>
        <v>3.51</v>
      </c>
      <c r="DB103">
        <f t="shared" si="11"/>
        <v>60</v>
      </c>
      <c r="DC103">
        <f t="shared" si="12"/>
        <v>0</v>
      </c>
    </row>
    <row r="104" spans="1:107">
      <c r="A104">
        <f>ROW(Source!A63)</f>
        <v>63</v>
      </c>
      <c r="B104">
        <v>43686536</v>
      </c>
      <c r="C104">
        <v>43686834</v>
      </c>
      <c r="D104">
        <v>37729659</v>
      </c>
      <c r="E104">
        <v>1</v>
      </c>
      <c r="F104">
        <v>1</v>
      </c>
      <c r="G104">
        <v>1</v>
      </c>
      <c r="H104">
        <v>3</v>
      </c>
      <c r="I104" t="s">
        <v>826</v>
      </c>
      <c r="J104" t="s">
        <v>827</v>
      </c>
      <c r="K104" t="s">
        <v>828</v>
      </c>
      <c r="L104">
        <v>1339</v>
      </c>
      <c r="N104">
        <v>1007</v>
      </c>
      <c r="O104" t="s">
        <v>48</v>
      </c>
      <c r="P104" t="s">
        <v>48</v>
      </c>
      <c r="Q104">
        <v>1</v>
      </c>
      <c r="W104">
        <v>0</v>
      </c>
      <c r="X104">
        <v>-821751618</v>
      </c>
      <c r="Y104">
        <v>13.03</v>
      </c>
      <c r="AA104">
        <v>41.86</v>
      </c>
      <c r="AB104">
        <v>0</v>
      </c>
      <c r="AC104">
        <v>0</v>
      </c>
      <c r="AD104">
        <v>0</v>
      </c>
      <c r="AE104">
        <v>6.22</v>
      </c>
      <c r="AF104">
        <v>0</v>
      </c>
      <c r="AG104">
        <v>0</v>
      </c>
      <c r="AH104">
        <v>0</v>
      </c>
      <c r="AI104">
        <v>6.73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0</v>
      </c>
      <c r="AQ104">
        <v>0</v>
      </c>
      <c r="AR104">
        <v>0</v>
      </c>
      <c r="AS104" t="s">
        <v>3</v>
      </c>
      <c r="AT104">
        <v>13.03</v>
      </c>
      <c r="AU104" t="s">
        <v>3</v>
      </c>
      <c r="AV104">
        <v>0</v>
      </c>
      <c r="AW104">
        <v>2</v>
      </c>
      <c r="AX104">
        <v>43686848</v>
      </c>
      <c r="AY104">
        <v>1</v>
      </c>
      <c r="AZ104">
        <v>0</v>
      </c>
      <c r="BA104">
        <v>107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Y104*Source!I63</f>
        <v>1.3029999999999999</v>
      </c>
      <c r="CY104">
        <f>AA104</f>
        <v>41.86</v>
      </c>
      <c r="CZ104">
        <f>AE104</f>
        <v>6.22</v>
      </c>
      <c r="DA104">
        <f>AI104</f>
        <v>6.73</v>
      </c>
      <c r="DB104">
        <f t="shared" si="11"/>
        <v>81</v>
      </c>
      <c r="DC104">
        <f t="shared" si="12"/>
        <v>0</v>
      </c>
    </row>
    <row r="105" spans="1:107">
      <c r="A105">
        <f>ROW(Source!A63)</f>
        <v>63</v>
      </c>
      <c r="B105">
        <v>43686536</v>
      </c>
      <c r="C105">
        <v>43686834</v>
      </c>
      <c r="D105">
        <v>37736615</v>
      </c>
      <c r="E105">
        <v>1</v>
      </c>
      <c r="F105">
        <v>1</v>
      </c>
      <c r="G105">
        <v>1</v>
      </c>
      <c r="H105">
        <v>3</v>
      </c>
      <c r="I105" t="s">
        <v>768</v>
      </c>
      <c r="J105" t="s">
        <v>769</v>
      </c>
      <c r="K105" t="s">
        <v>770</v>
      </c>
      <c r="L105">
        <v>1348</v>
      </c>
      <c r="N105">
        <v>1009</v>
      </c>
      <c r="O105" t="s">
        <v>278</v>
      </c>
      <c r="P105" t="s">
        <v>278</v>
      </c>
      <c r="Q105">
        <v>1000</v>
      </c>
      <c r="W105">
        <v>0</v>
      </c>
      <c r="X105">
        <v>-1861608814</v>
      </c>
      <c r="Y105">
        <v>7.0000000000000001E-3</v>
      </c>
      <c r="AA105">
        <v>53003.5</v>
      </c>
      <c r="AB105">
        <v>0</v>
      </c>
      <c r="AC105">
        <v>0</v>
      </c>
      <c r="AD105">
        <v>0</v>
      </c>
      <c r="AE105">
        <v>12650</v>
      </c>
      <c r="AF105">
        <v>0</v>
      </c>
      <c r="AG105">
        <v>0</v>
      </c>
      <c r="AH105">
        <v>0</v>
      </c>
      <c r="AI105">
        <v>4.1900000000000004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0</v>
      </c>
      <c r="AQ105">
        <v>0</v>
      </c>
      <c r="AR105">
        <v>0</v>
      </c>
      <c r="AS105" t="s">
        <v>3</v>
      </c>
      <c r="AT105">
        <v>7.0000000000000001E-3</v>
      </c>
      <c r="AU105" t="s">
        <v>3</v>
      </c>
      <c r="AV105">
        <v>0</v>
      </c>
      <c r="AW105">
        <v>2</v>
      </c>
      <c r="AX105">
        <v>43686849</v>
      </c>
      <c r="AY105">
        <v>1</v>
      </c>
      <c r="AZ105">
        <v>0</v>
      </c>
      <c r="BA105">
        <v>108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Y105*Source!I63</f>
        <v>7.000000000000001E-4</v>
      </c>
      <c r="CY105">
        <f>AA105</f>
        <v>53003.5</v>
      </c>
      <c r="CZ105">
        <f>AE105</f>
        <v>12650</v>
      </c>
      <c r="DA105">
        <f>AI105</f>
        <v>4.1900000000000004</v>
      </c>
      <c r="DB105">
        <f t="shared" si="11"/>
        <v>89</v>
      </c>
      <c r="DC105">
        <f t="shared" si="12"/>
        <v>0</v>
      </c>
    </row>
    <row r="106" spans="1:107">
      <c r="A106">
        <f>ROW(Source!A63)</f>
        <v>63</v>
      </c>
      <c r="B106">
        <v>43686536</v>
      </c>
      <c r="C106">
        <v>43686834</v>
      </c>
      <c r="D106">
        <v>37729662</v>
      </c>
      <c r="E106">
        <v>1</v>
      </c>
      <c r="F106">
        <v>1</v>
      </c>
      <c r="G106">
        <v>1</v>
      </c>
      <c r="H106">
        <v>3</v>
      </c>
      <c r="I106" t="s">
        <v>774</v>
      </c>
      <c r="J106" t="s">
        <v>775</v>
      </c>
      <c r="K106" t="s">
        <v>776</v>
      </c>
      <c r="L106">
        <v>1346</v>
      </c>
      <c r="N106">
        <v>1009</v>
      </c>
      <c r="O106" t="s">
        <v>717</v>
      </c>
      <c r="P106" t="s">
        <v>717</v>
      </c>
      <c r="Q106">
        <v>1</v>
      </c>
      <c r="W106">
        <v>0</v>
      </c>
      <c r="X106">
        <v>873943321</v>
      </c>
      <c r="Y106">
        <v>11.26</v>
      </c>
      <c r="AA106">
        <v>36.28</v>
      </c>
      <c r="AB106">
        <v>0</v>
      </c>
      <c r="AC106">
        <v>0</v>
      </c>
      <c r="AD106">
        <v>0</v>
      </c>
      <c r="AE106">
        <v>6.62</v>
      </c>
      <c r="AF106">
        <v>0</v>
      </c>
      <c r="AG106">
        <v>0</v>
      </c>
      <c r="AH106">
        <v>0</v>
      </c>
      <c r="AI106">
        <v>5.48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0</v>
      </c>
      <c r="AQ106">
        <v>0</v>
      </c>
      <c r="AR106">
        <v>0</v>
      </c>
      <c r="AS106" t="s">
        <v>3</v>
      </c>
      <c r="AT106">
        <v>11.26</v>
      </c>
      <c r="AU106" t="s">
        <v>3</v>
      </c>
      <c r="AV106">
        <v>0</v>
      </c>
      <c r="AW106">
        <v>2</v>
      </c>
      <c r="AX106">
        <v>43686850</v>
      </c>
      <c r="AY106">
        <v>1</v>
      </c>
      <c r="AZ106">
        <v>0</v>
      </c>
      <c r="BA106">
        <v>109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Y106*Source!I63</f>
        <v>1.1260000000000001</v>
      </c>
      <c r="CY106">
        <f>AA106</f>
        <v>36.28</v>
      </c>
      <c r="CZ106">
        <f>AE106</f>
        <v>6.62</v>
      </c>
      <c r="DA106">
        <f>AI106</f>
        <v>5.48</v>
      </c>
      <c r="DB106">
        <f t="shared" si="11"/>
        <v>75</v>
      </c>
      <c r="DC106">
        <f t="shared" si="12"/>
        <v>0</v>
      </c>
    </row>
    <row r="107" spans="1:107">
      <c r="A107">
        <f>ROW(Source!A63)</f>
        <v>63</v>
      </c>
      <c r="B107">
        <v>43686536</v>
      </c>
      <c r="C107">
        <v>43686834</v>
      </c>
      <c r="D107">
        <v>37738496</v>
      </c>
      <c r="E107">
        <v>1</v>
      </c>
      <c r="F107">
        <v>1</v>
      </c>
      <c r="G107">
        <v>1</v>
      </c>
      <c r="H107">
        <v>3</v>
      </c>
      <c r="I107" t="s">
        <v>829</v>
      </c>
      <c r="J107" t="s">
        <v>830</v>
      </c>
      <c r="K107" t="s">
        <v>831</v>
      </c>
      <c r="L107">
        <v>1301</v>
      </c>
      <c r="N107">
        <v>1003</v>
      </c>
      <c r="O107" t="s">
        <v>80</v>
      </c>
      <c r="P107" t="s">
        <v>80</v>
      </c>
      <c r="Q107">
        <v>1</v>
      </c>
      <c r="W107">
        <v>0</v>
      </c>
      <c r="X107">
        <v>333067456</v>
      </c>
      <c r="Y107">
        <v>5.8</v>
      </c>
      <c r="AA107">
        <v>256.89</v>
      </c>
      <c r="AB107">
        <v>0</v>
      </c>
      <c r="AC107">
        <v>0</v>
      </c>
      <c r="AD107">
        <v>0</v>
      </c>
      <c r="AE107">
        <v>44.99</v>
      </c>
      <c r="AF107">
        <v>0</v>
      </c>
      <c r="AG107">
        <v>0</v>
      </c>
      <c r="AH107">
        <v>0</v>
      </c>
      <c r="AI107">
        <v>5.71</v>
      </c>
      <c r="AJ107">
        <v>1</v>
      </c>
      <c r="AK107">
        <v>1</v>
      </c>
      <c r="AL107">
        <v>1</v>
      </c>
      <c r="AN107">
        <v>0</v>
      </c>
      <c r="AO107">
        <v>1</v>
      </c>
      <c r="AP107">
        <v>0</v>
      </c>
      <c r="AQ107">
        <v>0</v>
      </c>
      <c r="AR107">
        <v>0</v>
      </c>
      <c r="AS107" t="s">
        <v>3</v>
      </c>
      <c r="AT107">
        <v>5.8</v>
      </c>
      <c r="AU107" t="s">
        <v>3</v>
      </c>
      <c r="AV107">
        <v>0</v>
      </c>
      <c r="AW107">
        <v>2</v>
      </c>
      <c r="AX107">
        <v>43686851</v>
      </c>
      <c r="AY107">
        <v>1</v>
      </c>
      <c r="AZ107">
        <v>0</v>
      </c>
      <c r="BA107">
        <v>110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Y107*Source!I63</f>
        <v>0.57999999999999996</v>
      </c>
      <c r="CY107">
        <f>AA107</f>
        <v>256.89</v>
      </c>
      <c r="CZ107">
        <f>AE107</f>
        <v>44.99</v>
      </c>
      <c r="DA107">
        <f>AI107</f>
        <v>5.71</v>
      </c>
      <c r="DB107">
        <f t="shared" si="11"/>
        <v>261</v>
      </c>
      <c r="DC107">
        <f t="shared" si="12"/>
        <v>0</v>
      </c>
    </row>
    <row r="108" spans="1:107">
      <c r="A108">
        <f>ROW(Source!A63)</f>
        <v>63</v>
      </c>
      <c r="B108">
        <v>43686536</v>
      </c>
      <c r="C108">
        <v>43686834</v>
      </c>
      <c r="D108">
        <v>37777188</v>
      </c>
      <c r="E108">
        <v>1</v>
      </c>
      <c r="F108">
        <v>1</v>
      </c>
      <c r="G108">
        <v>1</v>
      </c>
      <c r="H108">
        <v>3</v>
      </c>
      <c r="I108" t="s">
        <v>832</v>
      </c>
      <c r="J108" t="s">
        <v>833</v>
      </c>
      <c r="K108" t="s">
        <v>834</v>
      </c>
      <c r="L108">
        <v>1346</v>
      </c>
      <c r="N108">
        <v>1009</v>
      </c>
      <c r="O108" t="s">
        <v>717</v>
      </c>
      <c r="P108" t="s">
        <v>717</v>
      </c>
      <c r="Q108">
        <v>1</v>
      </c>
      <c r="W108">
        <v>0</v>
      </c>
      <c r="X108">
        <v>302439204</v>
      </c>
      <c r="Y108">
        <v>15</v>
      </c>
      <c r="AA108">
        <v>7.59</v>
      </c>
      <c r="AB108">
        <v>0</v>
      </c>
      <c r="AC108">
        <v>0</v>
      </c>
      <c r="AD108">
        <v>0</v>
      </c>
      <c r="AE108">
        <v>0.65</v>
      </c>
      <c r="AF108">
        <v>0</v>
      </c>
      <c r="AG108">
        <v>0</v>
      </c>
      <c r="AH108">
        <v>0</v>
      </c>
      <c r="AI108">
        <v>11.68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0</v>
      </c>
      <c r="AQ108">
        <v>0</v>
      </c>
      <c r="AR108">
        <v>0</v>
      </c>
      <c r="AS108" t="s">
        <v>3</v>
      </c>
      <c r="AT108">
        <v>15</v>
      </c>
      <c r="AU108" t="s">
        <v>3</v>
      </c>
      <c r="AV108">
        <v>0</v>
      </c>
      <c r="AW108">
        <v>2</v>
      </c>
      <c r="AX108">
        <v>43686852</v>
      </c>
      <c r="AY108">
        <v>1</v>
      </c>
      <c r="AZ108">
        <v>0</v>
      </c>
      <c r="BA108">
        <v>111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Y108*Source!I63</f>
        <v>1.5</v>
      </c>
      <c r="CY108">
        <f>AA108</f>
        <v>7.59</v>
      </c>
      <c r="CZ108">
        <f>AE108</f>
        <v>0.65</v>
      </c>
      <c r="DA108">
        <f>AI108</f>
        <v>11.68</v>
      </c>
      <c r="DB108">
        <f t="shared" si="11"/>
        <v>10</v>
      </c>
      <c r="DC108">
        <f t="shared" si="12"/>
        <v>0</v>
      </c>
    </row>
    <row r="109" spans="1:107">
      <c r="A109">
        <f>ROW(Source!A64)</f>
        <v>64</v>
      </c>
      <c r="B109">
        <v>43686536</v>
      </c>
      <c r="C109">
        <v>43686853</v>
      </c>
      <c r="D109">
        <v>23129487</v>
      </c>
      <c r="E109">
        <v>1</v>
      </c>
      <c r="F109">
        <v>1</v>
      </c>
      <c r="G109">
        <v>1</v>
      </c>
      <c r="H109">
        <v>1</v>
      </c>
      <c r="I109" t="s">
        <v>745</v>
      </c>
      <c r="J109" t="s">
        <v>3</v>
      </c>
      <c r="K109" t="s">
        <v>746</v>
      </c>
      <c r="L109">
        <v>1369</v>
      </c>
      <c r="N109">
        <v>1013</v>
      </c>
      <c r="O109" t="s">
        <v>653</v>
      </c>
      <c r="P109" t="s">
        <v>653</v>
      </c>
      <c r="Q109">
        <v>1</v>
      </c>
      <c r="W109">
        <v>0</v>
      </c>
      <c r="X109">
        <v>2002501603</v>
      </c>
      <c r="Y109">
        <v>22.03</v>
      </c>
      <c r="AA109">
        <v>0</v>
      </c>
      <c r="AB109">
        <v>0</v>
      </c>
      <c r="AC109">
        <v>0</v>
      </c>
      <c r="AD109">
        <v>8.48</v>
      </c>
      <c r="AE109">
        <v>0</v>
      </c>
      <c r="AF109">
        <v>0</v>
      </c>
      <c r="AG109">
        <v>0</v>
      </c>
      <c r="AH109">
        <v>8.48</v>
      </c>
      <c r="AI109">
        <v>1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0</v>
      </c>
      <c r="AQ109">
        <v>0</v>
      </c>
      <c r="AR109">
        <v>0</v>
      </c>
      <c r="AS109" t="s">
        <v>3</v>
      </c>
      <c r="AT109">
        <v>22.03</v>
      </c>
      <c r="AU109" t="s">
        <v>3</v>
      </c>
      <c r="AV109">
        <v>1</v>
      </c>
      <c r="AW109">
        <v>2</v>
      </c>
      <c r="AX109">
        <v>43686868</v>
      </c>
      <c r="AY109">
        <v>1</v>
      </c>
      <c r="AZ109">
        <v>0</v>
      </c>
      <c r="BA109">
        <v>112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Y109*Source!I64</f>
        <v>0.33045000000000002</v>
      </c>
      <c r="CY109">
        <f>AD109</f>
        <v>8.48</v>
      </c>
      <c r="CZ109">
        <f>AH109</f>
        <v>8.48</v>
      </c>
      <c r="DA109">
        <f>AL109</f>
        <v>1</v>
      </c>
      <c r="DB109">
        <f t="shared" si="11"/>
        <v>187</v>
      </c>
      <c r="DC109">
        <f t="shared" si="12"/>
        <v>0</v>
      </c>
    </row>
    <row r="110" spans="1:107">
      <c r="A110">
        <f>ROW(Source!A64)</f>
        <v>64</v>
      </c>
      <c r="B110">
        <v>43686536</v>
      </c>
      <c r="C110">
        <v>43686853</v>
      </c>
      <c r="D110">
        <v>121548</v>
      </c>
      <c r="E110">
        <v>1</v>
      </c>
      <c r="F110">
        <v>1</v>
      </c>
      <c r="G110">
        <v>1</v>
      </c>
      <c r="H110">
        <v>1</v>
      </c>
      <c r="I110" t="s">
        <v>22</v>
      </c>
      <c r="J110" t="s">
        <v>3</v>
      </c>
      <c r="K110" t="s">
        <v>656</v>
      </c>
      <c r="L110">
        <v>608254</v>
      </c>
      <c r="N110">
        <v>1013</v>
      </c>
      <c r="O110" t="s">
        <v>657</v>
      </c>
      <c r="P110" t="s">
        <v>657</v>
      </c>
      <c r="Q110">
        <v>1</v>
      </c>
      <c r="W110">
        <v>0</v>
      </c>
      <c r="X110">
        <v>-185737400</v>
      </c>
      <c r="Y110">
        <v>12.27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0</v>
      </c>
      <c r="AQ110">
        <v>0</v>
      </c>
      <c r="AR110">
        <v>0</v>
      </c>
      <c r="AS110" t="s">
        <v>3</v>
      </c>
      <c r="AT110">
        <v>12.27</v>
      </c>
      <c r="AU110" t="s">
        <v>3</v>
      </c>
      <c r="AV110">
        <v>2</v>
      </c>
      <c r="AW110">
        <v>2</v>
      </c>
      <c r="AX110">
        <v>43686869</v>
      </c>
      <c r="AY110">
        <v>1</v>
      </c>
      <c r="AZ110">
        <v>0</v>
      </c>
      <c r="BA110">
        <v>113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Y110*Source!I64</f>
        <v>0.18404999999999999</v>
      </c>
      <c r="CY110">
        <f>AD110</f>
        <v>0</v>
      </c>
      <c r="CZ110">
        <f>AH110</f>
        <v>0</v>
      </c>
      <c r="DA110">
        <f>AL110</f>
        <v>1</v>
      </c>
      <c r="DB110">
        <f t="shared" si="11"/>
        <v>0</v>
      </c>
      <c r="DC110">
        <f t="shared" si="12"/>
        <v>0</v>
      </c>
    </row>
    <row r="111" spans="1:107">
      <c r="A111">
        <f>ROW(Source!A64)</f>
        <v>64</v>
      </c>
      <c r="B111">
        <v>43686536</v>
      </c>
      <c r="C111">
        <v>43686853</v>
      </c>
      <c r="D111">
        <v>37802644</v>
      </c>
      <c r="E111">
        <v>1</v>
      </c>
      <c r="F111">
        <v>1</v>
      </c>
      <c r="G111">
        <v>1</v>
      </c>
      <c r="H111">
        <v>2</v>
      </c>
      <c r="I111" t="s">
        <v>747</v>
      </c>
      <c r="J111" t="s">
        <v>748</v>
      </c>
      <c r="K111" t="s">
        <v>749</v>
      </c>
      <c r="L111">
        <v>1368</v>
      </c>
      <c r="N111">
        <v>1011</v>
      </c>
      <c r="O111" t="s">
        <v>524</v>
      </c>
      <c r="P111" t="s">
        <v>524</v>
      </c>
      <c r="Q111">
        <v>1</v>
      </c>
      <c r="W111">
        <v>0</v>
      </c>
      <c r="X111">
        <v>1153725797</v>
      </c>
      <c r="Y111">
        <v>3.25</v>
      </c>
      <c r="AA111">
        <v>0</v>
      </c>
      <c r="AB111">
        <v>85.97</v>
      </c>
      <c r="AC111">
        <v>0</v>
      </c>
      <c r="AD111">
        <v>0</v>
      </c>
      <c r="AE111">
        <v>0</v>
      </c>
      <c r="AF111">
        <v>14.14</v>
      </c>
      <c r="AG111">
        <v>0</v>
      </c>
      <c r="AH111">
        <v>0</v>
      </c>
      <c r="AI111">
        <v>1</v>
      </c>
      <c r="AJ111">
        <v>6.08</v>
      </c>
      <c r="AK111">
        <v>17.63</v>
      </c>
      <c r="AL111">
        <v>1</v>
      </c>
      <c r="AN111">
        <v>0</v>
      </c>
      <c r="AO111">
        <v>1</v>
      </c>
      <c r="AP111">
        <v>0</v>
      </c>
      <c r="AQ111">
        <v>0</v>
      </c>
      <c r="AR111">
        <v>0</v>
      </c>
      <c r="AS111" t="s">
        <v>3</v>
      </c>
      <c r="AT111">
        <v>3.25</v>
      </c>
      <c r="AU111" t="s">
        <v>3</v>
      </c>
      <c r="AV111">
        <v>0</v>
      </c>
      <c r="AW111">
        <v>2</v>
      </c>
      <c r="AX111">
        <v>43686870</v>
      </c>
      <c r="AY111">
        <v>1</v>
      </c>
      <c r="AZ111">
        <v>0</v>
      </c>
      <c r="BA111">
        <v>114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Y111*Source!I64</f>
        <v>4.8750000000000002E-2</v>
      </c>
      <c r="CY111">
        <f>AB111</f>
        <v>85.97</v>
      </c>
      <c r="CZ111">
        <f>AF111</f>
        <v>14.14</v>
      </c>
      <c r="DA111">
        <f>AJ111</f>
        <v>6.08</v>
      </c>
      <c r="DB111">
        <f t="shared" si="11"/>
        <v>46</v>
      </c>
      <c r="DC111">
        <f t="shared" si="12"/>
        <v>0</v>
      </c>
    </row>
    <row r="112" spans="1:107">
      <c r="A112">
        <f>ROW(Source!A64)</f>
        <v>64</v>
      </c>
      <c r="B112">
        <v>43686536</v>
      </c>
      <c r="C112">
        <v>43686853</v>
      </c>
      <c r="D112">
        <v>37802699</v>
      </c>
      <c r="E112">
        <v>1</v>
      </c>
      <c r="F112">
        <v>1</v>
      </c>
      <c r="G112">
        <v>1</v>
      </c>
      <c r="H112">
        <v>2</v>
      </c>
      <c r="I112" t="s">
        <v>671</v>
      </c>
      <c r="J112" t="s">
        <v>672</v>
      </c>
      <c r="K112" t="s">
        <v>673</v>
      </c>
      <c r="L112">
        <v>1368</v>
      </c>
      <c r="N112">
        <v>1011</v>
      </c>
      <c r="O112" t="s">
        <v>524</v>
      </c>
      <c r="P112" t="s">
        <v>524</v>
      </c>
      <c r="Q112">
        <v>1</v>
      </c>
      <c r="W112">
        <v>0</v>
      </c>
      <c r="X112">
        <v>2133576372</v>
      </c>
      <c r="Y112">
        <v>0.83</v>
      </c>
      <c r="AA112">
        <v>0</v>
      </c>
      <c r="AB112">
        <v>488.7</v>
      </c>
      <c r="AC112">
        <v>158.66999999999999</v>
      </c>
      <c r="AD112">
        <v>0</v>
      </c>
      <c r="AE112">
        <v>0</v>
      </c>
      <c r="AF112">
        <v>59.38</v>
      </c>
      <c r="AG112">
        <v>9</v>
      </c>
      <c r="AH112">
        <v>0</v>
      </c>
      <c r="AI112">
        <v>1</v>
      </c>
      <c r="AJ112">
        <v>8.23</v>
      </c>
      <c r="AK112">
        <v>17.63</v>
      </c>
      <c r="AL112">
        <v>1</v>
      </c>
      <c r="AN112">
        <v>0</v>
      </c>
      <c r="AO112">
        <v>1</v>
      </c>
      <c r="AP112">
        <v>0</v>
      </c>
      <c r="AQ112">
        <v>0</v>
      </c>
      <c r="AR112">
        <v>0</v>
      </c>
      <c r="AS112" t="s">
        <v>3</v>
      </c>
      <c r="AT112">
        <v>0.83</v>
      </c>
      <c r="AU112" t="s">
        <v>3</v>
      </c>
      <c r="AV112">
        <v>0</v>
      </c>
      <c r="AW112">
        <v>2</v>
      </c>
      <c r="AX112">
        <v>43686871</v>
      </c>
      <c r="AY112">
        <v>1</v>
      </c>
      <c r="AZ112">
        <v>0</v>
      </c>
      <c r="BA112">
        <v>115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Y112*Source!I64</f>
        <v>1.2449999999999999E-2</v>
      </c>
      <c r="CY112">
        <f>AB112</f>
        <v>488.7</v>
      </c>
      <c r="CZ112">
        <f>AF112</f>
        <v>59.38</v>
      </c>
      <c r="DA112">
        <f>AJ112</f>
        <v>8.23</v>
      </c>
      <c r="DB112">
        <f t="shared" si="11"/>
        <v>49</v>
      </c>
      <c r="DC112">
        <f t="shared" si="12"/>
        <v>7</v>
      </c>
    </row>
    <row r="113" spans="1:107">
      <c r="A113">
        <f>ROW(Source!A64)</f>
        <v>64</v>
      </c>
      <c r="B113">
        <v>43686536</v>
      </c>
      <c r="C113">
        <v>43686853</v>
      </c>
      <c r="D113">
        <v>37803392</v>
      </c>
      <c r="E113">
        <v>1</v>
      </c>
      <c r="F113">
        <v>1</v>
      </c>
      <c r="G113">
        <v>1</v>
      </c>
      <c r="H113">
        <v>2</v>
      </c>
      <c r="I113" t="s">
        <v>835</v>
      </c>
      <c r="J113" t="s">
        <v>836</v>
      </c>
      <c r="K113" t="s">
        <v>837</v>
      </c>
      <c r="L113">
        <v>1368</v>
      </c>
      <c r="N113">
        <v>1011</v>
      </c>
      <c r="O113" t="s">
        <v>524</v>
      </c>
      <c r="P113" t="s">
        <v>524</v>
      </c>
      <c r="Q113">
        <v>1</v>
      </c>
      <c r="W113">
        <v>0</v>
      </c>
      <c r="X113">
        <v>924719454</v>
      </c>
      <c r="Y113">
        <v>11.44</v>
      </c>
      <c r="AA113">
        <v>0</v>
      </c>
      <c r="AB113">
        <v>876.81</v>
      </c>
      <c r="AC113">
        <v>227.43</v>
      </c>
      <c r="AD113">
        <v>0</v>
      </c>
      <c r="AE113">
        <v>0</v>
      </c>
      <c r="AF113">
        <v>163.89</v>
      </c>
      <c r="AG113">
        <v>12.9</v>
      </c>
      <c r="AH113">
        <v>0</v>
      </c>
      <c r="AI113">
        <v>1</v>
      </c>
      <c r="AJ113">
        <v>5.35</v>
      </c>
      <c r="AK113">
        <v>17.63</v>
      </c>
      <c r="AL113">
        <v>1</v>
      </c>
      <c r="AN113">
        <v>0</v>
      </c>
      <c r="AO113">
        <v>1</v>
      </c>
      <c r="AP113">
        <v>0</v>
      </c>
      <c r="AQ113">
        <v>0</v>
      </c>
      <c r="AR113">
        <v>0</v>
      </c>
      <c r="AS113" t="s">
        <v>3</v>
      </c>
      <c r="AT113">
        <v>11.44</v>
      </c>
      <c r="AU113" t="s">
        <v>3</v>
      </c>
      <c r="AV113">
        <v>0</v>
      </c>
      <c r="AW113">
        <v>2</v>
      </c>
      <c r="AX113">
        <v>43686872</v>
      </c>
      <c r="AY113">
        <v>1</v>
      </c>
      <c r="AZ113">
        <v>0</v>
      </c>
      <c r="BA113">
        <v>116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Y113*Source!I64</f>
        <v>0.17159999999999997</v>
      </c>
      <c r="CY113">
        <f>AB113</f>
        <v>876.81</v>
      </c>
      <c r="CZ113">
        <f>AF113</f>
        <v>163.89</v>
      </c>
      <c r="DA113">
        <f>AJ113</f>
        <v>5.35</v>
      </c>
      <c r="DB113">
        <f t="shared" si="11"/>
        <v>1875</v>
      </c>
      <c r="DC113">
        <f t="shared" si="12"/>
        <v>148</v>
      </c>
    </row>
    <row r="114" spans="1:107">
      <c r="A114">
        <f>ROW(Source!A64)</f>
        <v>64</v>
      </c>
      <c r="B114">
        <v>43686536</v>
      </c>
      <c r="C114">
        <v>43686853</v>
      </c>
      <c r="D114">
        <v>37804071</v>
      </c>
      <c r="E114">
        <v>1</v>
      </c>
      <c r="F114">
        <v>1</v>
      </c>
      <c r="G114">
        <v>1</v>
      </c>
      <c r="H114">
        <v>2</v>
      </c>
      <c r="I114" t="s">
        <v>756</v>
      </c>
      <c r="J114" t="s">
        <v>757</v>
      </c>
      <c r="K114" t="s">
        <v>758</v>
      </c>
      <c r="L114">
        <v>1368</v>
      </c>
      <c r="N114">
        <v>1011</v>
      </c>
      <c r="O114" t="s">
        <v>524</v>
      </c>
      <c r="P114" t="s">
        <v>524</v>
      </c>
      <c r="Q114">
        <v>1</v>
      </c>
      <c r="W114">
        <v>0</v>
      </c>
      <c r="X114">
        <v>254649463</v>
      </c>
      <c r="Y114">
        <v>1.54</v>
      </c>
      <c r="AA114">
        <v>0</v>
      </c>
      <c r="AB114">
        <v>18.95</v>
      </c>
      <c r="AC114">
        <v>0</v>
      </c>
      <c r="AD114">
        <v>0</v>
      </c>
      <c r="AE114">
        <v>0</v>
      </c>
      <c r="AF114">
        <v>5.4</v>
      </c>
      <c r="AG114">
        <v>0</v>
      </c>
      <c r="AH114">
        <v>0</v>
      </c>
      <c r="AI114">
        <v>1</v>
      </c>
      <c r="AJ114">
        <v>3.51</v>
      </c>
      <c r="AK114">
        <v>17.63</v>
      </c>
      <c r="AL114">
        <v>1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3</v>
      </c>
      <c r="AT114">
        <v>1.54</v>
      </c>
      <c r="AU114" t="s">
        <v>3</v>
      </c>
      <c r="AV114">
        <v>0</v>
      </c>
      <c r="AW114">
        <v>2</v>
      </c>
      <c r="AX114">
        <v>43686873</v>
      </c>
      <c r="AY114">
        <v>1</v>
      </c>
      <c r="AZ114">
        <v>0</v>
      </c>
      <c r="BA114">
        <v>117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Y114*Source!I64</f>
        <v>2.3099999999999999E-2</v>
      </c>
      <c r="CY114">
        <f>AB114</f>
        <v>18.95</v>
      </c>
      <c r="CZ114">
        <f>AF114</f>
        <v>5.4</v>
      </c>
      <c r="DA114">
        <f>AJ114</f>
        <v>3.51</v>
      </c>
      <c r="DB114">
        <f t="shared" si="11"/>
        <v>8</v>
      </c>
      <c r="DC114">
        <f t="shared" si="12"/>
        <v>0</v>
      </c>
    </row>
    <row r="115" spans="1:107">
      <c r="A115">
        <f>ROW(Source!A64)</f>
        <v>64</v>
      </c>
      <c r="B115">
        <v>43686536</v>
      </c>
      <c r="C115">
        <v>43686853</v>
      </c>
      <c r="D115">
        <v>37804211</v>
      </c>
      <c r="E115">
        <v>1</v>
      </c>
      <c r="F115">
        <v>1</v>
      </c>
      <c r="G115">
        <v>1</v>
      </c>
      <c r="H115">
        <v>2</v>
      </c>
      <c r="I115" t="s">
        <v>838</v>
      </c>
      <c r="J115" t="s">
        <v>839</v>
      </c>
      <c r="K115" t="s">
        <v>840</v>
      </c>
      <c r="L115">
        <v>1368</v>
      </c>
      <c r="N115">
        <v>1011</v>
      </c>
      <c r="O115" t="s">
        <v>524</v>
      </c>
      <c r="P115" t="s">
        <v>524</v>
      </c>
      <c r="Q115">
        <v>1</v>
      </c>
      <c r="W115">
        <v>0</v>
      </c>
      <c r="X115">
        <v>-244626325</v>
      </c>
      <c r="Y115">
        <v>0.83</v>
      </c>
      <c r="AA115">
        <v>0</v>
      </c>
      <c r="AB115">
        <v>23.01</v>
      </c>
      <c r="AC115">
        <v>0</v>
      </c>
      <c r="AD115">
        <v>0</v>
      </c>
      <c r="AE115">
        <v>0</v>
      </c>
      <c r="AF115">
        <v>7.52</v>
      </c>
      <c r="AG115">
        <v>0</v>
      </c>
      <c r="AH115">
        <v>0</v>
      </c>
      <c r="AI115">
        <v>1</v>
      </c>
      <c r="AJ115">
        <v>3.06</v>
      </c>
      <c r="AK115">
        <v>17.63</v>
      </c>
      <c r="AL115">
        <v>1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3</v>
      </c>
      <c r="AT115">
        <v>0.83</v>
      </c>
      <c r="AU115" t="s">
        <v>3</v>
      </c>
      <c r="AV115">
        <v>0</v>
      </c>
      <c r="AW115">
        <v>2</v>
      </c>
      <c r="AX115">
        <v>43686874</v>
      </c>
      <c r="AY115">
        <v>1</v>
      </c>
      <c r="AZ115">
        <v>0</v>
      </c>
      <c r="BA115">
        <v>118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Y115*Source!I64</f>
        <v>1.2449999999999999E-2</v>
      </c>
      <c r="CY115">
        <f>AB115</f>
        <v>23.01</v>
      </c>
      <c r="CZ115">
        <f>AF115</f>
        <v>7.52</v>
      </c>
      <c r="DA115">
        <f>AJ115</f>
        <v>3.06</v>
      </c>
      <c r="DB115">
        <f t="shared" si="11"/>
        <v>6</v>
      </c>
      <c r="DC115">
        <f t="shared" si="12"/>
        <v>0</v>
      </c>
    </row>
    <row r="116" spans="1:107">
      <c r="A116">
        <f>ROW(Source!A64)</f>
        <v>64</v>
      </c>
      <c r="B116">
        <v>43686536</v>
      </c>
      <c r="C116">
        <v>43686853</v>
      </c>
      <c r="D116">
        <v>37736919</v>
      </c>
      <c r="E116">
        <v>1</v>
      </c>
      <c r="F116">
        <v>1</v>
      </c>
      <c r="G116">
        <v>1</v>
      </c>
      <c r="H116">
        <v>3</v>
      </c>
      <c r="I116" t="s">
        <v>841</v>
      </c>
      <c r="J116" t="s">
        <v>842</v>
      </c>
      <c r="K116" t="s">
        <v>843</v>
      </c>
      <c r="L116">
        <v>1348</v>
      </c>
      <c r="N116">
        <v>1009</v>
      </c>
      <c r="O116" t="s">
        <v>278</v>
      </c>
      <c r="P116" t="s">
        <v>278</v>
      </c>
      <c r="Q116">
        <v>1000</v>
      </c>
      <c r="W116">
        <v>0</v>
      </c>
      <c r="X116">
        <v>1353154547</v>
      </c>
      <c r="Y116">
        <v>2.9E-4</v>
      </c>
      <c r="AA116">
        <v>88659.48</v>
      </c>
      <c r="AB116">
        <v>0</v>
      </c>
      <c r="AC116">
        <v>0</v>
      </c>
      <c r="AD116">
        <v>0</v>
      </c>
      <c r="AE116">
        <v>12558</v>
      </c>
      <c r="AF116">
        <v>0</v>
      </c>
      <c r="AG116">
        <v>0</v>
      </c>
      <c r="AH116">
        <v>0</v>
      </c>
      <c r="AI116">
        <v>7.06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3</v>
      </c>
      <c r="AT116">
        <v>2.9E-4</v>
      </c>
      <c r="AU116" t="s">
        <v>3</v>
      </c>
      <c r="AV116">
        <v>0</v>
      </c>
      <c r="AW116">
        <v>2</v>
      </c>
      <c r="AX116">
        <v>43686875</v>
      </c>
      <c r="AY116">
        <v>1</v>
      </c>
      <c r="AZ116">
        <v>0</v>
      </c>
      <c r="BA116">
        <v>119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Y116*Source!I64</f>
        <v>4.3499999999999999E-6</v>
      </c>
      <c r="CY116">
        <f t="shared" ref="CY116:CY122" si="13">AA116</f>
        <v>88659.48</v>
      </c>
      <c r="CZ116">
        <f t="shared" ref="CZ116:CZ122" si="14">AE116</f>
        <v>12558</v>
      </c>
      <c r="DA116">
        <f t="shared" ref="DA116:DA122" si="15">AI116</f>
        <v>7.06</v>
      </c>
      <c r="DB116">
        <f t="shared" si="11"/>
        <v>4</v>
      </c>
      <c r="DC116">
        <f t="shared" si="12"/>
        <v>0</v>
      </c>
    </row>
    <row r="117" spans="1:107">
      <c r="A117">
        <f>ROW(Source!A64)</f>
        <v>64</v>
      </c>
      <c r="B117">
        <v>43686536</v>
      </c>
      <c r="C117">
        <v>43686853</v>
      </c>
      <c r="D117">
        <v>37736615</v>
      </c>
      <c r="E117">
        <v>1</v>
      </c>
      <c r="F117">
        <v>1</v>
      </c>
      <c r="G117">
        <v>1</v>
      </c>
      <c r="H117">
        <v>3</v>
      </c>
      <c r="I117" t="s">
        <v>768</v>
      </c>
      <c r="J117" t="s">
        <v>769</v>
      </c>
      <c r="K117" t="s">
        <v>770</v>
      </c>
      <c r="L117">
        <v>1348</v>
      </c>
      <c r="N117">
        <v>1009</v>
      </c>
      <c r="O117" t="s">
        <v>278</v>
      </c>
      <c r="P117" t="s">
        <v>278</v>
      </c>
      <c r="Q117">
        <v>1000</v>
      </c>
      <c r="W117">
        <v>0</v>
      </c>
      <c r="X117">
        <v>-1861608814</v>
      </c>
      <c r="Y117">
        <v>1.1000000000000001E-3</v>
      </c>
      <c r="AA117">
        <v>53003.5</v>
      </c>
      <c r="AB117">
        <v>0</v>
      </c>
      <c r="AC117">
        <v>0</v>
      </c>
      <c r="AD117">
        <v>0</v>
      </c>
      <c r="AE117">
        <v>12650</v>
      </c>
      <c r="AF117">
        <v>0</v>
      </c>
      <c r="AG117">
        <v>0</v>
      </c>
      <c r="AH117">
        <v>0</v>
      </c>
      <c r="AI117">
        <v>4.1900000000000004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3</v>
      </c>
      <c r="AT117">
        <v>1.1000000000000001E-3</v>
      </c>
      <c r="AU117" t="s">
        <v>3</v>
      </c>
      <c r="AV117">
        <v>0</v>
      </c>
      <c r="AW117">
        <v>2</v>
      </c>
      <c r="AX117">
        <v>43686876</v>
      </c>
      <c r="AY117">
        <v>1</v>
      </c>
      <c r="AZ117">
        <v>0</v>
      </c>
      <c r="BA117">
        <v>120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Y117*Source!I64</f>
        <v>1.6500000000000001E-5</v>
      </c>
      <c r="CY117">
        <f t="shared" si="13"/>
        <v>53003.5</v>
      </c>
      <c r="CZ117">
        <f t="shared" si="14"/>
        <v>12650</v>
      </c>
      <c r="DA117">
        <f t="shared" si="15"/>
        <v>4.1900000000000004</v>
      </c>
      <c r="DB117">
        <f t="shared" si="11"/>
        <v>14</v>
      </c>
      <c r="DC117">
        <f t="shared" si="12"/>
        <v>0</v>
      </c>
    </row>
    <row r="118" spans="1:107">
      <c r="A118">
        <f>ROW(Source!A64)</f>
        <v>64</v>
      </c>
      <c r="B118">
        <v>43686536</v>
      </c>
      <c r="C118">
        <v>43686853</v>
      </c>
      <c r="D118">
        <v>37732807</v>
      </c>
      <c r="E118">
        <v>1</v>
      </c>
      <c r="F118">
        <v>1</v>
      </c>
      <c r="G118">
        <v>1</v>
      </c>
      <c r="H118">
        <v>3</v>
      </c>
      <c r="I118" t="s">
        <v>844</v>
      </c>
      <c r="J118" t="s">
        <v>845</v>
      </c>
      <c r="K118" t="s">
        <v>846</v>
      </c>
      <c r="L118">
        <v>1348</v>
      </c>
      <c r="N118">
        <v>1009</v>
      </c>
      <c r="O118" t="s">
        <v>278</v>
      </c>
      <c r="P118" t="s">
        <v>278</v>
      </c>
      <c r="Q118">
        <v>1000</v>
      </c>
      <c r="W118">
        <v>0</v>
      </c>
      <c r="X118">
        <v>-250432139</v>
      </c>
      <c r="Y118">
        <v>2.8E-3</v>
      </c>
      <c r="AA118">
        <v>55107</v>
      </c>
      <c r="AB118">
        <v>0</v>
      </c>
      <c r="AC118">
        <v>0</v>
      </c>
      <c r="AD118">
        <v>0</v>
      </c>
      <c r="AE118">
        <v>9420</v>
      </c>
      <c r="AF118">
        <v>0</v>
      </c>
      <c r="AG118">
        <v>0</v>
      </c>
      <c r="AH118">
        <v>0</v>
      </c>
      <c r="AI118">
        <v>5.85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3</v>
      </c>
      <c r="AT118">
        <v>2.8E-3</v>
      </c>
      <c r="AU118" t="s">
        <v>3</v>
      </c>
      <c r="AV118">
        <v>0</v>
      </c>
      <c r="AW118">
        <v>2</v>
      </c>
      <c r="AX118">
        <v>43686877</v>
      </c>
      <c r="AY118">
        <v>1</v>
      </c>
      <c r="AZ118">
        <v>0</v>
      </c>
      <c r="BA118">
        <v>121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Y118*Source!I64</f>
        <v>4.1999999999999998E-5</v>
      </c>
      <c r="CY118">
        <f t="shared" si="13"/>
        <v>55107</v>
      </c>
      <c r="CZ118">
        <f t="shared" si="14"/>
        <v>9420</v>
      </c>
      <c r="DA118">
        <f t="shared" si="15"/>
        <v>5.85</v>
      </c>
      <c r="DB118">
        <f t="shared" si="11"/>
        <v>26</v>
      </c>
      <c r="DC118">
        <f t="shared" si="12"/>
        <v>0</v>
      </c>
    </row>
    <row r="119" spans="1:107">
      <c r="A119">
        <f>ROW(Source!A64)</f>
        <v>64</v>
      </c>
      <c r="B119">
        <v>43686536</v>
      </c>
      <c r="C119">
        <v>43686853</v>
      </c>
      <c r="D119">
        <v>37744705</v>
      </c>
      <c r="E119">
        <v>1</v>
      </c>
      <c r="F119">
        <v>1</v>
      </c>
      <c r="G119">
        <v>1</v>
      </c>
      <c r="H119">
        <v>3</v>
      </c>
      <c r="I119" t="s">
        <v>847</v>
      </c>
      <c r="J119" t="s">
        <v>848</v>
      </c>
      <c r="K119" t="s">
        <v>849</v>
      </c>
      <c r="L119">
        <v>1348</v>
      </c>
      <c r="N119">
        <v>1009</v>
      </c>
      <c r="O119" t="s">
        <v>278</v>
      </c>
      <c r="P119" t="s">
        <v>278</v>
      </c>
      <c r="Q119">
        <v>1000</v>
      </c>
      <c r="W119">
        <v>0</v>
      </c>
      <c r="X119">
        <v>364065062</v>
      </c>
      <c r="Y119">
        <v>2.3E-3</v>
      </c>
      <c r="AA119">
        <v>72248.399999999994</v>
      </c>
      <c r="AB119">
        <v>0</v>
      </c>
      <c r="AC119">
        <v>0</v>
      </c>
      <c r="AD119">
        <v>0</v>
      </c>
      <c r="AE119">
        <v>39480</v>
      </c>
      <c r="AF119">
        <v>0</v>
      </c>
      <c r="AG119">
        <v>0</v>
      </c>
      <c r="AH119">
        <v>0</v>
      </c>
      <c r="AI119">
        <v>1.83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3</v>
      </c>
      <c r="AT119">
        <v>2.3E-3</v>
      </c>
      <c r="AU119" t="s">
        <v>3</v>
      </c>
      <c r="AV119">
        <v>0</v>
      </c>
      <c r="AW119">
        <v>2</v>
      </c>
      <c r="AX119">
        <v>43686879</v>
      </c>
      <c r="AY119">
        <v>1</v>
      </c>
      <c r="AZ119">
        <v>0</v>
      </c>
      <c r="BA119">
        <v>123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Y119*Source!I64</f>
        <v>3.4499999999999998E-5</v>
      </c>
      <c r="CY119">
        <f t="shared" si="13"/>
        <v>72248.399999999994</v>
      </c>
      <c r="CZ119">
        <f t="shared" si="14"/>
        <v>39480</v>
      </c>
      <c r="DA119">
        <f t="shared" si="15"/>
        <v>1.83</v>
      </c>
      <c r="DB119">
        <f t="shared" si="11"/>
        <v>91</v>
      </c>
      <c r="DC119">
        <f t="shared" si="12"/>
        <v>0</v>
      </c>
    </row>
    <row r="120" spans="1:107">
      <c r="A120">
        <f>ROW(Source!A64)</f>
        <v>64</v>
      </c>
      <c r="B120">
        <v>43686536</v>
      </c>
      <c r="C120">
        <v>43686853</v>
      </c>
      <c r="D120">
        <v>37745090</v>
      </c>
      <c r="E120">
        <v>1</v>
      </c>
      <c r="F120">
        <v>1</v>
      </c>
      <c r="G120">
        <v>1</v>
      </c>
      <c r="H120">
        <v>3</v>
      </c>
      <c r="I120" t="s">
        <v>850</v>
      </c>
      <c r="J120" t="s">
        <v>851</v>
      </c>
      <c r="K120" t="s">
        <v>852</v>
      </c>
      <c r="L120">
        <v>1348</v>
      </c>
      <c r="N120">
        <v>1009</v>
      </c>
      <c r="O120" t="s">
        <v>278</v>
      </c>
      <c r="P120" t="s">
        <v>278</v>
      </c>
      <c r="Q120">
        <v>1000</v>
      </c>
      <c r="W120">
        <v>0</v>
      </c>
      <c r="X120">
        <v>1342925960</v>
      </c>
      <c r="Y120">
        <v>3.5E-4</v>
      </c>
      <c r="AA120">
        <v>29566.799999999999</v>
      </c>
      <c r="AB120">
        <v>0</v>
      </c>
      <c r="AC120">
        <v>0</v>
      </c>
      <c r="AD120">
        <v>0</v>
      </c>
      <c r="AE120">
        <v>7640</v>
      </c>
      <c r="AF120">
        <v>0</v>
      </c>
      <c r="AG120">
        <v>0</v>
      </c>
      <c r="AH120">
        <v>0</v>
      </c>
      <c r="AI120">
        <v>3.87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3</v>
      </c>
      <c r="AT120">
        <v>3.5E-4</v>
      </c>
      <c r="AU120" t="s">
        <v>3</v>
      </c>
      <c r="AV120">
        <v>0</v>
      </c>
      <c r="AW120">
        <v>2</v>
      </c>
      <c r="AX120">
        <v>43686880</v>
      </c>
      <c r="AY120">
        <v>1</v>
      </c>
      <c r="AZ120">
        <v>0</v>
      </c>
      <c r="BA120">
        <v>124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Y120*Source!I64</f>
        <v>5.2499999999999997E-6</v>
      </c>
      <c r="CY120">
        <f t="shared" si="13"/>
        <v>29566.799999999999</v>
      </c>
      <c r="CZ120">
        <f t="shared" si="14"/>
        <v>7640</v>
      </c>
      <c r="DA120">
        <f t="shared" si="15"/>
        <v>3.87</v>
      </c>
      <c r="DB120">
        <f t="shared" si="11"/>
        <v>3</v>
      </c>
      <c r="DC120">
        <f t="shared" si="12"/>
        <v>0</v>
      </c>
    </row>
    <row r="121" spans="1:107">
      <c r="A121">
        <f>ROW(Source!A64)</f>
        <v>64</v>
      </c>
      <c r="B121">
        <v>43686536</v>
      </c>
      <c r="C121">
        <v>43686853</v>
      </c>
      <c r="D121">
        <v>37745498</v>
      </c>
      <c r="E121">
        <v>1</v>
      </c>
      <c r="F121">
        <v>1</v>
      </c>
      <c r="G121">
        <v>1</v>
      </c>
      <c r="H121">
        <v>3</v>
      </c>
      <c r="I121" t="s">
        <v>853</v>
      </c>
      <c r="J121" t="s">
        <v>854</v>
      </c>
      <c r="K121" t="s">
        <v>855</v>
      </c>
      <c r="L121">
        <v>1348</v>
      </c>
      <c r="N121">
        <v>1009</v>
      </c>
      <c r="O121" t="s">
        <v>278</v>
      </c>
      <c r="P121" t="s">
        <v>278</v>
      </c>
      <c r="Q121">
        <v>1000</v>
      </c>
      <c r="W121">
        <v>0</v>
      </c>
      <c r="X121">
        <v>924138385</v>
      </c>
      <c r="Y121">
        <v>6.0000000000000001E-3</v>
      </c>
      <c r="AA121">
        <v>103950</v>
      </c>
      <c r="AB121">
        <v>0</v>
      </c>
      <c r="AC121">
        <v>0</v>
      </c>
      <c r="AD121">
        <v>0</v>
      </c>
      <c r="AE121">
        <v>16500</v>
      </c>
      <c r="AF121">
        <v>0</v>
      </c>
      <c r="AG121">
        <v>0</v>
      </c>
      <c r="AH121">
        <v>0</v>
      </c>
      <c r="AI121">
        <v>6.3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0</v>
      </c>
      <c r="AQ121">
        <v>0</v>
      </c>
      <c r="AR121">
        <v>0</v>
      </c>
      <c r="AS121" t="s">
        <v>3</v>
      </c>
      <c r="AT121">
        <v>6.0000000000000001E-3</v>
      </c>
      <c r="AU121" t="s">
        <v>3</v>
      </c>
      <c r="AV121">
        <v>0</v>
      </c>
      <c r="AW121">
        <v>2</v>
      </c>
      <c r="AX121">
        <v>43686881</v>
      </c>
      <c r="AY121">
        <v>1</v>
      </c>
      <c r="AZ121">
        <v>0</v>
      </c>
      <c r="BA121">
        <v>125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Y121*Source!I64</f>
        <v>8.9999999999999992E-5</v>
      </c>
      <c r="CY121">
        <f t="shared" si="13"/>
        <v>103950</v>
      </c>
      <c r="CZ121">
        <f t="shared" si="14"/>
        <v>16500</v>
      </c>
      <c r="DA121">
        <f t="shared" si="15"/>
        <v>6.3</v>
      </c>
      <c r="DB121">
        <f t="shared" si="11"/>
        <v>99</v>
      </c>
      <c r="DC121">
        <f t="shared" si="12"/>
        <v>0</v>
      </c>
    </row>
    <row r="122" spans="1:107">
      <c r="A122">
        <f>ROW(Source!A64)</f>
        <v>64</v>
      </c>
      <c r="B122">
        <v>43686536</v>
      </c>
      <c r="C122">
        <v>43686853</v>
      </c>
      <c r="D122">
        <v>37750493</v>
      </c>
      <c r="E122">
        <v>1</v>
      </c>
      <c r="F122">
        <v>1</v>
      </c>
      <c r="G122">
        <v>1</v>
      </c>
      <c r="H122">
        <v>3</v>
      </c>
      <c r="I122" t="s">
        <v>856</v>
      </c>
      <c r="J122" t="s">
        <v>857</v>
      </c>
      <c r="K122" t="s">
        <v>858</v>
      </c>
      <c r="L122">
        <v>1348</v>
      </c>
      <c r="N122">
        <v>1009</v>
      </c>
      <c r="O122" t="s">
        <v>278</v>
      </c>
      <c r="P122" t="s">
        <v>278</v>
      </c>
      <c r="Q122">
        <v>1000</v>
      </c>
      <c r="W122">
        <v>0</v>
      </c>
      <c r="X122">
        <v>1415331035</v>
      </c>
      <c r="Y122">
        <v>1.1000000000000001E-3</v>
      </c>
      <c r="AA122">
        <v>56439.839999999997</v>
      </c>
      <c r="AB122">
        <v>0</v>
      </c>
      <c r="AC122">
        <v>0</v>
      </c>
      <c r="AD122">
        <v>0</v>
      </c>
      <c r="AE122">
        <v>11379</v>
      </c>
      <c r="AF122">
        <v>0</v>
      </c>
      <c r="AG122">
        <v>0</v>
      </c>
      <c r="AH122">
        <v>0</v>
      </c>
      <c r="AI122">
        <v>4.96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0</v>
      </c>
      <c r="AQ122">
        <v>0</v>
      </c>
      <c r="AR122">
        <v>0</v>
      </c>
      <c r="AS122" t="s">
        <v>3</v>
      </c>
      <c r="AT122">
        <v>1.1000000000000001E-3</v>
      </c>
      <c r="AU122" t="s">
        <v>3</v>
      </c>
      <c r="AV122">
        <v>0</v>
      </c>
      <c r="AW122">
        <v>2</v>
      </c>
      <c r="AX122">
        <v>43686882</v>
      </c>
      <c r="AY122">
        <v>1</v>
      </c>
      <c r="AZ122">
        <v>0</v>
      </c>
      <c r="BA122">
        <v>126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Y122*Source!I64</f>
        <v>1.6500000000000001E-5</v>
      </c>
      <c r="CY122">
        <f t="shared" si="13"/>
        <v>56439.839999999997</v>
      </c>
      <c r="CZ122">
        <f t="shared" si="14"/>
        <v>11379</v>
      </c>
      <c r="DA122">
        <f t="shared" si="15"/>
        <v>4.96</v>
      </c>
      <c r="DB122">
        <f t="shared" si="11"/>
        <v>13</v>
      </c>
      <c r="DC122">
        <f t="shared" si="12"/>
        <v>0</v>
      </c>
    </row>
    <row r="123" spans="1:107">
      <c r="A123">
        <f>ROW(Source!A67)</f>
        <v>67</v>
      </c>
      <c r="B123">
        <v>43686536</v>
      </c>
      <c r="C123">
        <v>43686885</v>
      </c>
      <c r="D123">
        <v>23129487</v>
      </c>
      <c r="E123">
        <v>1</v>
      </c>
      <c r="F123">
        <v>1</v>
      </c>
      <c r="G123">
        <v>1</v>
      </c>
      <c r="H123">
        <v>1</v>
      </c>
      <c r="I123" t="s">
        <v>745</v>
      </c>
      <c r="J123" t="s">
        <v>3</v>
      </c>
      <c r="K123" t="s">
        <v>746</v>
      </c>
      <c r="L123">
        <v>1369</v>
      </c>
      <c r="N123">
        <v>1013</v>
      </c>
      <c r="O123" t="s">
        <v>653</v>
      </c>
      <c r="P123" t="s">
        <v>653</v>
      </c>
      <c r="Q123">
        <v>1</v>
      </c>
      <c r="W123">
        <v>0</v>
      </c>
      <c r="X123">
        <v>2002501603</v>
      </c>
      <c r="Y123">
        <v>29.32</v>
      </c>
      <c r="AA123">
        <v>0</v>
      </c>
      <c r="AB123">
        <v>0</v>
      </c>
      <c r="AC123">
        <v>0</v>
      </c>
      <c r="AD123">
        <v>8.48</v>
      </c>
      <c r="AE123">
        <v>0</v>
      </c>
      <c r="AF123">
        <v>0</v>
      </c>
      <c r="AG123">
        <v>0</v>
      </c>
      <c r="AH123">
        <v>8.48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0</v>
      </c>
      <c r="AQ123">
        <v>0</v>
      </c>
      <c r="AR123">
        <v>0</v>
      </c>
      <c r="AS123" t="s">
        <v>3</v>
      </c>
      <c r="AT123">
        <v>29.32</v>
      </c>
      <c r="AU123" t="s">
        <v>3</v>
      </c>
      <c r="AV123">
        <v>1</v>
      </c>
      <c r="AW123">
        <v>2</v>
      </c>
      <c r="AX123">
        <v>43686901</v>
      </c>
      <c r="AY123">
        <v>1</v>
      </c>
      <c r="AZ123">
        <v>0</v>
      </c>
      <c r="BA123">
        <v>127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Y123*Source!I67</f>
        <v>0.58640000000000003</v>
      </c>
      <c r="CY123">
        <f>AD123</f>
        <v>8.48</v>
      </c>
      <c r="CZ123">
        <f>AH123</f>
        <v>8.48</v>
      </c>
      <c r="DA123">
        <f>AL123</f>
        <v>1</v>
      </c>
      <c r="DB123">
        <f t="shared" si="11"/>
        <v>249</v>
      </c>
      <c r="DC123">
        <f t="shared" si="12"/>
        <v>0</v>
      </c>
    </row>
    <row r="124" spans="1:107">
      <c r="A124">
        <f>ROW(Source!A67)</f>
        <v>67</v>
      </c>
      <c r="B124">
        <v>43686536</v>
      </c>
      <c r="C124">
        <v>43686885</v>
      </c>
      <c r="D124">
        <v>121548</v>
      </c>
      <c r="E124">
        <v>1</v>
      </c>
      <c r="F124">
        <v>1</v>
      </c>
      <c r="G124">
        <v>1</v>
      </c>
      <c r="H124">
        <v>1</v>
      </c>
      <c r="I124" t="s">
        <v>22</v>
      </c>
      <c r="J124" t="s">
        <v>3</v>
      </c>
      <c r="K124" t="s">
        <v>656</v>
      </c>
      <c r="L124">
        <v>608254</v>
      </c>
      <c r="N124">
        <v>1013</v>
      </c>
      <c r="O124" t="s">
        <v>657</v>
      </c>
      <c r="P124" t="s">
        <v>657</v>
      </c>
      <c r="Q124">
        <v>1</v>
      </c>
      <c r="W124">
        <v>0</v>
      </c>
      <c r="X124">
        <v>-185737400</v>
      </c>
      <c r="Y124">
        <v>16.07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0</v>
      </c>
      <c r="AQ124">
        <v>0</v>
      </c>
      <c r="AR124">
        <v>0</v>
      </c>
      <c r="AS124" t="s">
        <v>3</v>
      </c>
      <c r="AT124">
        <v>16.07</v>
      </c>
      <c r="AU124" t="s">
        <v>3</v>
      </c>
      <c r="AV124">
        <v>2</v>
      </c>
      <c r="AW124">
        <v>2</v>
      </c>
      <c r="AX124">
        <v>43686902</v>
      </c>
      <c r="AY124">
        <v>1</v>
      </c>
      <c r="AZ124">
        <v>0</v>
      </c>
      <c r="BA124">
        <v>128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Y124*Source!I67</f>
        <v>0.32140000000000002</v>
      </c>
      <c r="CY124">
        <f>AD124</f>
        <v>0</v>
      </c>
      <c r="CZ124">
        <f>AH124</f>
        <v>0</v>
      </c>
      <c r="DA124">
        <f>AL124</f>
        <v>1</v>
      </c>
      <c r="DB124">
        <f t="shared" si="11"/>
        <v>0</v>
      </c>
      <c r="DC124">
        <f t="shared" si="12"/>
        <v>0</v>
      </c>
    </row>
    <row r="125" spans="1:107">
      <c r="A125">
        <f>ROW(Source!A67)</f>
        <v>67</v>
      </c>
      <c r="B125">
        <v>43686536</v>
      </c>
      <c r="C125">
        <v>43686885</v>
      </c>
      <c r="D125">
        <v>37802644</v>
      </c>
      <c r="E125">
        <v>1</v>
      </c>
      <c r="F125">
        <v>1</v>
      </c>
      <c r="G125">
        <v>1</v>
      </c>
      <c r="H125">
        <v>2</v>
      </c>
      <c r="I125" t="s">
        <v>747</v>
      </c>
      <c r="J125" t="s">
        <v>748</v>
      </c>
      <c r="K125" t="s">
        <v>749</v>
      </c>
      <c r="L125">
        <v>1368</v>
      </c>
      <c r="N125">
        <v>1011</v>
      </c>
      <c r="O125" t="s">
        <v>524</v>
      </c>
      <c r="P125" t="s">
        <v>524</v>
      </c>
      <c r="Q125">
        <v>1</v>
      </c>
      <c r="W125">
        <v>0</v>
      </c>
      <c r="X125">
        <v>1153725797</v>
      </c>
      <c r="Y125">
        <v>4.29</v>
      </c>
      <c r="AA125">
        <v>0</v>
      </c>
      <c r="AB125">
        <v>85.97</v>
      </c>
      <c r="AC125">
        <v>0</v>
      </c>
      <c r="AD125">
        <v>0</v>
      </c>
      <c r="AE125">
        <v>0</v>
      </c>
      <c r="AF125">
        <v>14.14</v>
      </c>
      <c r="AG125">
        <v>0</v>
      </c>
      <c r="AH125">
        <v>0</v>
      </c>
      <c r="AI125">
        <v>1</v>
      </c>
      <c r="AJ125">
        <v>6.08</v>
      </c>
      <c r="AK125">
        <v>17.63</v>
      </c>
      <c r="AL125">
        <v>1</v>
      </c>
      <c r="AN125">
        <v>0</v>
      </c>
      <c r="AO125">
        <v>1</v>
      </c>
      <c r="AP125">
        <v>0</v>
      </c>
      <c r="AQ125">
        <v>0</v>
      </c>
      <c r="AR125">
        <v>0</v>
      </c>
      <c r="AS125" t="s">
        <v>3</v>
      </c>
      <c r="AT125">
        <v>4.29</v>
      </c>
      <c r="AU125" t="s">
        <v>3</v>
      </c>
      <c r="AV125">
        <v>0</v>
      </c>
      <c r="AW125">
        <v>2</v>
      </c>
      <c r="AX125">
        <v>43686903</v>
      </c>
      <c r="AY125">
        <v>1</v>
      </c>
      <c r="AZ125">
        <v>0</v>
      </c>
      <c r="BA125">
        <v>129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Y125*Source!I67</f>
        <v>8.5800000000000001E-2</v>
      </c>
      <c r="CY125">
        <f>AB125</f>
        <v>85.97</v>
      </c>
      <c r="CZ125">
        <f>AF125</f>
        <v>14.14</v>
      </c>
      <c r="DA125">
        <f>AJ125</f>
        <v>6.08</v>
      </c>
      <c r="DB125">
        <f t="shared" si="11"/>
        <v>61</v>
      </c>
      <c r="DC125">
        <f t="shared" si="12"/>
        <v>0</v>
      </c>
    </row>
    <row r="126" spans="1:107">
      <c r="A126">
        <f>ROW(Source!A67)</f>
        <v>67</v>
      </c>
      <c r="B126">
        <v>43686536</v>
      </c>
      <c r="C126">
        <v>43686885</v>
      </c>
      <c r="D126">
        <v>37802699</v>
      </c>
      <c r="E126">
        <v>1</v>
      </c>
      <c r="F126">
        <v>1</v>
      </c>
      <c r="G126">
        <v>1</v>
      </c>
      <c r="H126">
        <v>2</v>
      </c>
      <c r="I126" t="s">
        <v>671</v>
      </c>
      <c r="J126" t="s">
        <v>672</v>
      </c>
      <c r="K126" t="s">
        <v>673</v>
      </c>
      <c r="L126">
        <v>1368</v>
      </c>
      <c r="N126">
        <v>1011</v>
      </c>
      <c r="O126" t="s">
        <v>524</v>
      </c>
      <c r="P126" t="s">
        <v>524</v>
      </c>
      <c r="Q126">
        <v>1</v>
      </c>
      <c r="W126">
        <v>0</v>
      </c>
      <c r="X126">
        <v>2133576372</v>
      </c>
      <c r="Y126">
        <v>1.04</v>
      </c>
      <c r="AA126">
        <v>0</v>
      </c>
      <c r="AB126">
        <v>488.7</v>
      </c>
      <c r="AC126">
        <v>158.66999999999999</v>
      </c>
      <c r="AD126">
        <v>0</v>
      </c>
      <c r="AE126">
        <v>0</v>
      </c>
      <c r="AF126">
        <v>59.38</v>
      </c>
      <c r="AG126">
        <v>9</v>
      </c>
      <c r="AH126">
        <v>0</v>
      </c>
      <c r="AI126">
        <v>1</v>
      </c>
      <c r="AJ126">
        <v>8.23</v>
      </c>
      <c r="AK126">
        <v>17.63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3</v>
      </c>
      <c r="AT126">
        <v>1.04</v>
      </c>
      <c r="AU126" t="s">
        <v>3</v>
      </c>
      <c r="AV126">
        <v>0</v>
      </c>
      <c r="AW126">
        <v>2</v>
      </c>
      <c r="AX126">
        <v>43686904</v>
      </c>
      <c r="AY126">
        <v>1</v>
      </c>
      <c r="AZ126">
        <v>0</v>
      </c>
      <c r="BA126">
        <v>130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Y126*Source!I67</f>
        <v>2.0800000000000003E-2</v>
      </c>
      <c r="CY126">
        <f>AB126</f>
        <v>488.7</v>
      </c>
      <c r="CZ126">
        <f>AF126</f>
        <v>59.38</v>
      </c>
      <c r="DA126">
        <f>AJ126</f>
        <v>8.23</v>
      </c>
      <c r="DB126">
        <f t="shared" si="11"/>
        <v>62</v>
      </c>
      <c r="DC126">
        <f t="shared" si="12"/>
        <v>9</v>
      </c>
    </row>
    <row r="127" spans="1:107">
      <c r="A127">
        <f>ROW(Source!A67)</f>
        <v>67</v>
      </c>
      <c r="B127">
        <v>43686536</v>
      </c>
      <c r="C127">
        <v>43686885</v>
      </c>
      <c r="D127">
        <v>37803392</v>
      </c>
      <c r="E127">
        <v>1</v>
      </c>
      <c r="F127">
        <v>1</v>
      </c>
      <c r="G127">
        <v>1</v>
      </c>
      <c r="H127">
        <v>2</v>
      </c>
      <c r="I127" t="s">
        <v>835</v>
      </c>
      <c r="J127" t="s">
        <v>836</v>
      </c>
      <c r="K127" t="s">
        <v>837</v>
      </c>
      <c r="L127">
        <v>1368</v>
      </c>
      <c r="N127">
        <v>1011</v>
      </c>
      <c r="O127" t="s">
        <v>524</v>
      </c>
      <c r="P127" t="s">
        <v>524</v>
      </c>
      <c r="Q127">
        <v>1</v>
      </c>
      <c r="W127">
        <v>0</v>
      </c>
      <c r="X127">
        <v>924719454</v>
      </c>
      <c r="Y127">
        <v>15.03</v>
      </c>
      <c r="AA127">
        <v>0</v>
      </c>
      <c r="AB127">
        <v>876.81</v>
      </c>
      <c r="AC127">
        <v>227.43</v>
      </c>
      <c r="AD127">
        <v>0</v>
      </c>
      <c r="AE127">
        <v>0</v>
      </c>
      <c r="AF127">
        <v>163.89</v>
      </c>
      <c r="AG127">
        <v>12.9</v>
      </c>
      <c r="AH127">
        <v>0</v>
      </c>
      <c r="AI127">
        <v>1</v>
      </c>
      <c r="AJ127">
        <v>5.35</v>
      </c>
      <c r="AK127">
        <v>17.63</v>
      </c>
      <c r="AL127">
        <v>1</v>
      </c>
      <c r="AN127">
        <v>0</v>
      </c>
      <c r="AO127">
        <v>1</v>
      </c>
      <c r="AP127">
        <v>0</v>
      </c>
      <c r="AQ127">
        <v>0</v>
      </c>
      <c r="AR127">
        <v>0</v>
      </c>
      <c r="AS127" t="s">
        <v>3</v>
      </c>
      <c r="AT127">
        <v>15.03</v>
      </c>
      <c r="AU127" t="s">
        <v>3</v>
      </c>
      <c r="AV127">
        <v>0</v>
      </c>
      <c r="AW127">
        <v>2</v>
      </c>
      <c r="AX127">
        <v>43686905</v>
      </c>
      <c r="AY127">
        <v>1</v>
      </c>
      <c r="AZ127">
        <v>0</v>
      </c>
      <c r="BA127">
        <v>131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Y127*Source!I67</f>
        <v>0.30059999999999998</v>
      </c>
      <c r="CY127">
        <f>AB127</f>
        <v>876.81</v>
      </c>
      <c r="CZ127">
        <f>AF127</f>
        <v>163.89</v>
      </c>
      <c r="DA127">
        <f>AJ127</f>
        <v>5.35</v>
      </c>
      <c r="DB127">
        <f t="shared" si="11"/>
        <v>2463</v>
      </c>
      <c r="DC127">
        <f t="shared" si="12"/>
        <v>194</v>
      </c>
    </row>
    <row r="128" spans="1:107">
      <c r="A128">
        <f>ROW(Source!A67)</f>
        <v>67</v>
      </c>
      <c r="B128">
        <v>43686536</v>
      </c>
      <c r="C128">
        <v>43686885</v>
      </c>
      <c r="D128">
        <v>37804071</v>
      </c>
      <c r="E128">
        <v>1</v>
      </c>
      <c r="F128">
        <v>1</v>
      </c>
      <c r="G128">
        <v>1</v>
      </c>
      <c r="H128">
        <v>2</v>
      </c>
      <c r="I128" t="s">
        <v>756</v>
      </c>
      <c r="J128" t="s">
        <v>757</v>
      </c>
      <c r="K128" t="s">
        <v>758</v>
      </c>
      <c r="L128">
        <v>1368</v>
      </c>
      <c r="N128">
        <v>1011</v>
      </c>
      <c r="O128" t="s">
        <v>524</v>
      </c>
      <c r="P128" t="s">
        <v>524</v>
      </c>
      <c r="Q128">
        <v>1</v>
      </c>
      <c r="W128">
        <v>0</v>
      </c>
      <c r="X128">
        <v>254649463</v>
      </c>
      <c r="Y128">
        <v>2.75</v>
      </c>
      <c r="AA128">
        <v>0</v>
      </c>
      <c r="AB128">
        <v>18.95</v>
      </c>
      <c r="AC128">
        <v>0</v>
      </c>
      <c r="AD128">
        <v>0</v>
      </c>
      <c r="AE128">
        <v>0</v>
      </c>
      <c r="AF128">
        <v>5.4</v>
      </c>
      <c r="AG128">
        <v>0</v>
      </c>
      <c r="AH128">
        <v>0</v>
      </c>
      <c r="AI128">
        <v>1</v>
      </c>
      <c r="AJ128">
        <v>3.51</v>
      </c>
      <c r="AK128">
        <v>17.63</v>
      </c>
      <c r="AL128">
        <v>1</v>
      </c>
      <c r="AN128">
        <v>0</v>
      </c>
      <c r="AO128">
        <v>1</v>
      </c>
      <c r="AP128">
        <v>0</v>
      </c>
      <c r="AQ128">
        <v>0</v>
      </c>
      <c r="AR128">
        <v>0</v>
      </c>
      <c r="AS128" t="s">
        <v>3</v>
      </c>
      <c r="AT128">
        <v>2.75</v>
      </c>
      <c r="AU128" t="s">
        <v>3</v>
      </c>
      <c r="AV128">
        <v>0</v>
      </c>
      <c r="AW128">
        <v>2</v>
      </c>
      <c r="AX128">
        <v>43686906</v>
      </c>
      <c r="AY128">
        <v>1</v>
      </c>
      <c r="AZ128">
        <v>0</v>
      </c>
      <c r="BA128">
        <v>132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Y128*Source!I67</f>
        <v>5.5E-2</v>
      </c>
      <c r="CY128">
        <f>AB128</f>
        <v>18.95</v>
      </c>
      <c r="CZ128">
        <f>AF128</f>
        <v>5.4</v>
      </c>
      <c r="DA128">
        <f>AJ128</f>
        <v>3.51</v>
      </c>
      <c r="DB128">
        <f t="shared" si="11"/>
        <v>15</v>
      </c>
      <c r="DC128">
        <f t="shared" si="12"/>
        <v>0</v>
      </c>
    </row>
    <row r="129" spans="1:107">
      <c r="A129">
        <f>ROW(Source!A67)</f>
        <v>67</v>
      </c>
      <c r="B129">
        <v>43686536</v>
      </c>
      <c r="C129">
        <v>43686885</v>
      </c>
      <c r="D129">
        <v>37804211</v>
      </c>
      <c r="E129">
        <v>1</v>
      </c>
      <c r="F129">
        <v>1</v>
      </c>
      <c r="G129">
        <v>1</v>
      </c>
      <c r="H129">
        <v>2</v>
      </c>
      <c r="I129" t="s">
        <v>838</v>
      </c>
      <c r="J129" t="s">
        <v>839</v>
      </c>
      <c r="K129" t="s">
        <v>840</v>
      </c>
      <c r="L129">
        <v>1368</v>
      </c>
      <c r="N129">
        <v>1011</v>
      </c>
      <c r="O129" t="s">
        <v>524</v>
      </c>
      <c r="P129" t="s">
        <v>524</v>
      </c>
      <c r="Q129">
        <v>1</v>
      </c>
      <c r="W129">
        <v>0</v>
      </c>
      <c r="X129">
        <v>-244626325</v>
      </c>
      <c r="Y129">
        <v>1.04</v>
      </c>
      <c r="AA129">
        <v>0</v>
      </c>
      <c r="AB129">
        <v>23.01</v>
      </c>
      <c r="AC129">
        <v>0</v>
      </c>
      <c r="AD129">
        <v>0</v>
      </c>
      <c r="AE129">
        <v>0</v>
      </c>
      <c r="AF129">
        <v>7.52</v>
      </c>
      <c r="AG129">
        <v>0</v>
      </c>
      <c r="AH129">
        <v>0</v>
      </c>
      <c r="AI129">
        <v>1</v>
      </c>
      <c r="AJ129">
        <v>3.06</v>
      </c>
      <c r="AK129">
        <v>17.63</v>
      </c>
      <c r="AL129">
        <v>1</v>
      </c>
      <c r="AN129">
        <v>0</v>
      </c>
      <c r="AO129">
        <v>1</v>
      </c>
      <c r="AP129">
        <v>0</v>
      </c>
      <c r="AQ129">
        <v>0</v>
      </c>
      <c r="AR129">
        <v>0</v>
      </c>
      <c r="AS129" t="s">
        <v>3</v>
      </c>
      <c r="AT129">
        <v>1.04</v>
      </c>
      <c r="AU129" t="s">
        <v>3</v>
      </c>
      <c r="AV129">
        <v>0</v>
      </c>
      <c r="AW129">
        <v>2</v>
      </c>
      <c r="AX129">
        <v>43686907</v>
      </c>
      <c r="AY129">
        <v>1</v>
      </c>
      <c r="AZ129">
        <v>0</v>
      </c>
      <c r="BA129">
        <v>133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Y129*Source!I67</f>
        <v>2.0800000000000003E-2</v>
      </c>
      <c r="CY129">
        <f>AB129</f>
        <v>23.01</v>
      </c>
      <c r="CZ129">
        <f>AF129</f>
        <v>7.52</v>
      </c>
      <c r="DA129">
        <f>AJ129</f>
        <v>3.06</v>
      </c>
      <c r="DB129">
        <f t="shared" si="11"/>
        <v>8</v>
      </c>
      <c r="DC129">
        <f t="shared" si="12"/>
        <v>0</v>
      </c>
    </row>
    <row r="130" spans="1:107">
      <c r="A130">
        <f>ROW(Source!A67)</f>
        <v>67</v>
      </c>
      <c r="B130">
        <v>43686536</v>
      </c>
      <c r="C130">
        <v>43686885</v>
      </c>
      <c r="D130">
        <v>37736919</v>
      </c>
      <c r="E130">
        <v>1</v>
      </c>
      <c r="F130">
        <v>1</v>
      </c>
      <c r="G130">
        <v>1</v>
      </c>
      <c r="H130">
        <v>3</v>
      </c>
      <c r="I130" t="s">
        <v>841</v>
      </c>
      <c r="J130" t="s">
        <v>842</v>
      </c>
      <c r="K130" t="s">
        <v>843</v>
      </c>
      <c r="L130">
        <v>1348</v>
      </c>
      <c r="N130">
        <v>1009</v>
      </c>
      <c r="O130" t="s">
        <v>278</v>
      </c>
      <c r="P130" t="s">
        <v>278</v>
      </c>
      <c r="Q130">
        <v>1000</v>
      </c>
      <c r="W130">
        <v>0</v>
      </c>
      <c r="X130">
        <v>1353154547</v>
      </c>
      <c r="Y130">
        <v>2.5999999999999998E-4</v>
      </c>
      <c r="AA130">
        <v>88659.48</v>
      </c>
      <c r="AB130">
        <v>0</v>
      </c>
      <c r="AC130">
        <v>0</v>
      </c>
      <c r="AD130">
        <v>0</v>
      </c>
      <c r="AE130">
        <v>12558</v>
      </c>
      <c r="AF130">
        <v>0</v>
      </c>
      <c r="AG130">
        <v>0</v>
      </c>
      <c r="AH130">
        <v>0</v>
      </c>
      <c r="AI130">
        <v>7.06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3</v>
      </c>
      <c r="AT130">
        <v>2.5999999999999998E-4</v>
      </c>
      <c r="AU130" t="s">
        <v>3</v>
      </c>
      <c r="AV130">
        <v>0</v>
      </c>
      <c r="AW130">
        <v>2</v>
      </c>
      <c r="AX130">
        <v>43686908</v>
      </c>
      <c r="AY130">
        <v>1</v>
      </c>
      <c r="AZ130">
        <v>0</v>
      </c>
      <c r="BA130">
        <v>134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Y130*Source!I67</f>
        <v>5.1999999999999993E-6</v>
      </c>
      <c r="CY130">
        <f t="shared" ref="CY130:CY137" si="16">AA130</f>
        <v>88659.48</v>
      </c>
      <c r="CZ130">
        <f t="shared" ref="CZ130:CZ137" si="17">AE130</f>
        <v>12558</v>
      </c>
      <c r="DA130">
        <f t="shared" ref="DA130:DA137" si="18">AI130</f>
        <v>7.06</v>
      </c>
      <c r="DB130">
        <f t="shared" si="11"/>
        <v>3</v>
      </c>
      <c r="DC130">
        <f t="shared" si="12"/>
        <v>0</v>
      </c>
    </row>
    <row r="131" spans="1:107">
      <c r="A131">
        <f>ROW(Source!A67)</f>
        <v>67</v>
      </c>
      <c r="B131">
        <v>43686536</v>
      </c>
      <c r="C131">
        <v>43686885</v>
      </c>
      <c r="D131">
        <v>37736615</v>
      </c>
      <c r="E131">
        <v>1</v>
      </c>
      <c r="F131">
        <v>1</v>
      </c>
      <c r="G131">
        <v>1</v>
      </c>
      <c r="H131">
        <v>3</v>
      </c>
      <c r="I131" t="s">
        <v>768</v>
      </c>
      <c r="J131" t="s">
        <v>769</v>
      </c>
      <c r="K131" t="s">
        <v>770</v>
      </c>
      <c r="L131">
        <v>1348</v>
      </c>
      <c r="N131">
        <v>1009</v>
      </c>
      <c r="O131" t="s">
        <v>278</v>
      </c>
      <c r="P131" t="s">
        <v>278</v>
      </c>
      <c r="Q131">
        <v>1000</v>
      </c>
      <c r="W131">
        <v>0</v>
      </c>
      <c r="X131">
        <v>-1861608814</v>
      </c>
      <c r="Y131">
        <v>1.4E-3</v>
      </c>
      <c r="AA131">
        <v>53003.5</v>
      </c>
      <c r="AB131">
        <v>0</v>
      </c>
      <c r="AC131">
        <v>0</v>
      </c>
      <c r="AD131">
        <v>0</v>
      </c>
      <c r="AE131">
        <v>12650</v>
      </c>
      <c r="AF131">
        <v>0</v>
      </c>
      <c r="AG131">
        <v>0</v>
      </c>
      <c r="AH131">
        <v>0</v>
      </c>
      <c r="AI131">
        <v>4.1900000000000004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0</v>
      </c>
      <c r="AQ131">
        <v>0</v>
      </c>
      <c r="AR131">
        <v>0</v>
      </c>
      <c r="AS131" t="s">
        <v>3</v>
      </c>
      <c r="AT131">
        <v>1.4E-3</v>
      </c>
      <c r="AU131" t="s">
        <v>3</v>
      </c>
      <c r="AV131">
        <v>0</v>
      </c>
      <c r="AW131">
        <v>2</v>
      </c>
      <c r="AX131">
        <v>43686909</v>
      </c>
      <c r="AY131">
        <v>1</v>
      </c>
      <c r="AZ131">
        <v>0</v>
      </c>
      <c r="BA131">
        <v>135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Y131*Source!I67</f>
        <v>2.8E-5</v>
      </c>
      <c r="CY131">
        <f t="shared" si="16"/>
        <v>53003.5</v>
      </c>
      <c r="CZ131">
        <f t="shared" si="17"/>
        <v>12650</v>
      </c>
      <c r="DA131">
        <f t="shared" si="18"/>
        <v>4.1900000000000004</v>
      </c>
      <c r="DB131">
        <f t="shared" si="11"/>
        <v>18</v>
      </c>
      <c r="DC131">
        <f t="shared" si="12"/>
        <v>0</v>
      </c>
    </row>
    <row r="132" spans="1:107">
      <c r="A132">
        <f>ROW(Source!A67)</f>
        <v>67</v>
      </c>
      <c r="B132">
        <v>43686536</v>
      </c>
      <c r="C132">
        <v>43686885</v>
      </c>
      <c r="D132">
        <v>37732807</v>
      </c>
      <c r="E132">
        <v>1</v>
      </c>
      <c r="F132">
        <v>1</v>
      </c>
      <c r="G132">
        <v>1</v>
      </c>
      <c r="H132">
        <v>3</v>
      </c>
      <c r="I132" t="s">
        <v>844</v>
      </c>
      <c r="J132" t="s">
        <v>845</v>
      </c>
      <c r="K132" t="s">
        <v>846</v>
      </c>
      <c r="L132">
        <v>1348</v>
      </c>
      <c r="N132">
        <v>1009</v>
      </c>
      <c r="O132" t="s">
        <v>278</v>
      </c>
      <c r="P132" t="s">
        <v>278</v>
      </c>
      <c r="Q132">
        <v>1000</v>
      </c>
      <c r="W132">
        <v>0</v>
      </c>
      <c r="X132">
        <v>-250432139</v>
      </c>
      <c r="Y132">
        <v>3.5000000000000001E-3</v>
      </c>
      <c r="AA132">
        <v>55107</v>
      </c>
      <c r="AB132">
        <v>0</v>
      </c>
      <c r="AC132">
        <v>0</v>
      </c>
      <c r="AD132">
        <v>0</v>
      </c>
      <c r="AE132">
        <v>9420</v>
      </c>
      <c r="AF132">
        <v>0</v>
      </c>
      <c r="AG132">
        <v>0</v>
      </c>
      <c r="AH132">
        <v>0</v>
      </c>
      <c r="AI132">
        <v>5.85</v>
      </c>
      <c r="AJ132">
        <v>1</v>
      </c>
      <c r="AK132">
        <v>1</v>
      </c>
      <c r="AL132">
        <v>1</v>
      </c>
      <c r="AN132">
        <v>0</v>
      </c>
      <c r="AO132">
        <v>1</v>
      </c>
      <c r="AP132">
        <v>0</v>
      </c>
      <c r="AQ132">
        <v>0</v>
      </c>
      <c r="AR132">
        <v>0</v>
      </c>
      <c r="AS132" t="s">
        <v>3</v>
      </c>
      <c r="AT132">
        <v>3.5000000000000001E-3</v>
      </c>
      <c r="AU132" t="s">
        <v>3</v>
      </c>
      <c r="AV132">
        <v>0</v>
      </c>
      <c r="AW132">
        <v>2</v>
      </c>
      <c r="AX132">
        <v>43686910</v>
      </c>
      <c r="AY132">
        <v>1</v>
      </c>
      <c r="AZ132">
        <v>0</v>
      </c>
      <c r="BA132">
        <v>136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Y132*Source!I67</f>
        <v>7.0000000000000007E-5</v>
      </c>
      <c r="CY132">
        <f t="shared" si="16"/>
        <v>55107</v>
      </c>
      <c r="CZ132">
        <f t="shared" si="17"/>
        <v>9420</v>
      </c>
      <c r="DA132">
        <f t="shared" si="18"/>
        <v>5.85</v>
      </c>
      <c r="DB132">
        <f t="shared" ref="DB132:DB163" si="19">ROUND(ROUND(AT132*CZ132,2),0)</f>
        <v>33</v>
      </c>
      <c r="DC132">
        <f t="shared" ref="DC132:DC163" si="20">ROUND(ROUND(AT132*AG132,2),0)</f>
        <v>0</v>
      </c>
    </row>
    <row r="133" spans="1:107">
      <c r="A133">
        <f>ROW(Source!A67)</f>
        <v>67</v>
      </c>
      <c r="B133">
        <v>43686536</v>
      </c>
      <c r="C133">
        <v>43686885</v>
      </c>
      <c r="D133">
        <v>37738513</v>
      </c>
      <c r="E133">
        <v>1</v>
      </c>
      <c r="F133">
        <v>1</v>
      </c>
      <c r="G133">
        <v>1</v>
      </c>
      <c r="H133">
        <v>3</v>
      </c>
      <c r="I133" t="s">
        <v>859</v>
      </c>
      <c r="J133" t="s">
        <v>860</v>
      </c>
      <c r="K133" t="s">
        <v>861</v>
      </c>
      <c r="L133">
        <v>1301</v>
      </c>
      <c r="N133">
        <v>1003</v>
      </c>
      <c r="O133" t="s">
        <v>80</v>
      </c>
      <c r="P133" t="s">
        <v>80</v>
      </c>
      <c r="Q133">
        <v>1</v>
      </c>
      <c r="W133">
        <v>0</v>
      </c>
      <c r="X133">
        <v>-663985694</v>
      </c>
      <c r="Y133">
        <v>101</v>
      </c>
      <c r="AA133">
        <v>426.98</v>
      </c>
      <c r="AB133">
        <v>0</v>
      </c>
      <c r="AC133">
        <v>0</v>
      </c>
      <c r="AD133">
        <v>0</v>
      </c>
      <c r="AE133">
        <v>76.11</v>
      </c>
      <c r="AF133">
        <v>0</v>
      </c>
      <c r="AG133">
        <v>0</v>
      </c>
      <c r="AH133">
        <v>0</v>
      </c>
      <c r="AI133">
        <v>5.61</v>
      </c>
      <c r="AJ133">
        <v>1</v>
      </c>
      <c r="AK133">
        <v>1</v>
      </c>
      <c r="AL133">
        <v>1</v>
      </c>
      <c r="AN133">
        <v>0</v>
      </c>
      <c r="AO133">
        <v>1</v>
      </c>
      <c r="AP133">
        <v>0</v>
      </c>
      <c r="AQ133">
        <v>0</v>
      </c>
      <c r="AR133">
        <v>0</v>
      </c>
      <c r="AS133" t="s">
        <v>3</v>
      </c>
      <c r="AT133">
        <v>101</v>
      </c>
      <c r="AU133" t="s">
        <v>3</v>
      </c>
      <c r="AV133">
        <v>0</v>
      </c>
      <c r="AW133">
        <v>2</v>
      </c>
      <c r="AX133">
        <v>43686911</v>
      </c>
      <c r="AY133">
        <v>1</v>
      </c>
      <c r="AZ133">
        <v>0</v>
      </c>
      <c r="BA133">
        <v>137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Y133*Source!I67</f>
        <v>2.02</v>
      </c>
      <c r="CY133">
        <f t="shared" si="16"/>
        <v>426.98</v>
      </c>
      <c r="CZ133">
        <f t="shared" si="17"/>
        <v>76.11</v>
      </c>
      <c r="DA133">
        <f t="shared" si="18"/>
        <v>5.61</v>
      </c>
      <c r="DB133">
        <f t="shared" si="19"/>
        <v>7687</v>
      </c>
      <c r="DC133">
        <f t="shared" si="20"/>
        <v>0</v>
      </c>
    </row>
    <row r="134" spans="1:107">
      <c r="A134">
        <f>ROW(Source!A67)</f>
        <v>67</v>
      </c>
      <c r="B134">
        <v>43686536</v>
      </c>
      <c r="C134">
        <v>43686885</v>
      </c>
      <c r="D134">
        <v>37744705</v>
      </c>
      <c r="E134">
        <v>1</v>
      </c>
      <c r="F134">
        <v>1</v>
      </c>
      <c r="G134">
        <v>1</v>
      </c>
      <c r="H134">
        <v>3</v>
      </c>
      <c r="I134" t="s">
        <v>847</v>
      </c>
      <c r="J134" t="s">
        <v>848</v>
      </c>
      <c r="K134" t="s">
        <v>849</v>
      </c>
      <c r="L134">
        <v>1348</v>
      </c>
      <c r="N134">
        <v>1009</v>
      </c>
      <c r="O134" t="s">
        <v>278</v>
      </c>
      <c r="P134" t="s">
        <v>278</v>
      </c>
      <c r="Q134">
        <v>1000</v>
      </c>
      <c r="W134">
        <v>0</v>
      </c>
      <c r="X134">
        <v>364065062</v>
      </c>
      <c r="Y134">
        <v>2.8E-3</v>
      </c>
      <c r="AA134">
        <v>72248.399999999994</v>
      </c>
      <c r="AB134">
        <v>0</v>
      </c>
      <c r="AC134">
        <v>0</v>
      </c>
      <c r="AD134">
        <v>0</v>
      </c>
      <c r="AE134">
        <v>39480</v>
      </c>
      <c r="AF134">
        <v>0</v>
      </c>
      <c r="AG134">
        <v>0</v>
      </c>
      <c r="AH134">
        <v>0</v>
      </c>
      <c r="AI134">
        <v>1.83</v>
      </c>
      <c r="AJ134">
        <v>1</v>
      </c>
      <c r="AK134">
        <v>1</v>
      </c>
      <c r="AL134">
        <v>1</v>
      </c>
      <c r="AN134">
        <v>0</v>
      </c>
      <c r="AO134">
        <v>1</v>
      </c>
      <c r="AP134">
        <v>0</v>
      </c>
      <c r="AQ134">
        <v>0</v>
      </c>
      <c r="AR134">
        <v>0</v>
      </c>
      <c r="AS134" t="s">
        <v>3</v>
      </c>
      <c r="AT134">
        <v>2.8E-3</v>
      </c>
      <c r="AU134" t="s">
        <v>3</v>
      </c>
      <c r="AV134">
        <v>0</v>
      </c>
      <c r="AW134">
        <v>2</v>
      </c>
      <c r="AX134">
        <v>43686912</v>
      </c>
      <c r="AY134">
        <v>1</v>
      </c>
      <c r="AZ134">
        <v>0</v>
      </c>
      <c r="BA134">
        <v>138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Y134*Source!I67</f>
        <v>5.5999999999999999E-5</v>
      </c>
      <c r="CY134">
        <f t="shared" si="16"/>
        <v>72248.399999999994</v>
      </c>
      <c r="CZ134">
        <f t="shared" si="17"/>
        <v>39480</v>
      </c>
      <c r="DA134">
        <f t="shared" si="18"/>
        <v>1.83</v>
      </c>
      <c r="DB134">
        <f t="shared" si="19"/>
        <v>111</v>
      </c>
      <c r="DC134">
        <f t="shared" si="20"/>
        <v>0</v>
      </c>
    </row>
    <row r="135" spans="1:107">
      <c r="A135">
        <f>ROW(Source!A67)</f>
        <v>67</v>
      </c>
      <c r="B135">
        <v>43686536</v>
      </c>
      <c r="C135">
        <v>43686885</v>
      </c>
      <c r="D135">
        <v>37745090</v>
      </c>
      <c r="E135">
        <v>1</v>
      </c>
      <c r="F135">
        <v>1</v>
      </c>
      <c r="G135">
        <v>1</v>
      </c>
      <c r="H135">
        <v>3</v>
      </c>
      <c r="I135" t="s">
        <v>850</v>
      </c>
      <c r="J135" t="s">
        <v>851</v>
      </c>
      <c r="K135" t="s">
        <v>852</v>
      </c>
      <c r="L135">
        <v>1348</v>
      </c>
      <c r="N135">
        <v>1009</v>
      </c>
      <c r="O135" t="s">
        <v>278</v>
      </c>
      <c r="P135" t="s">
        <v>278</v>
      </c>
      <c r="Q135">
        <v>1000</v>
      </c>
      <c r="W135">
        <v>0</v>
      </c>
      <c r="X135">
        <v>1342925960</v>
      </c>
      <c r="Y135">
        <v>4.4000000000000002E-4</v>
      </c>
      <c r="AA135">
        <v>29566.799999999999</v>
      </c>
      <c r="AB135">
        <v>0</v>
      </c>
      <c r="AC135">
        <v>0</v>
      </c>
      <c r="AD135">
        <v>0</v>
      </c>
      <c r="AE135">
        <v>7640</v>
      </c>
      <c r="AF135">
        <v>0</v>
      </c>
      <c r="AG135">
        <v>0</v>
      </c>
      <c r="AH135">
        <v>0</v>
      </c>
      <c r="AI135">
        <v>3.87</v>
      </c>
      <c r="AJ135">
        <v>1</v>
      </c>
      <c r="AK135">
        <v>1</v>
      </c>
      <c r="AL135">
        <v>1</v>
      </c>
      <c r="AN135">
        <v>0</v>
      </c>
      <c r="AO135">
        <v>1</v>
      </c>
      <c r="AP135">
        <v>0</v>
      </c>
      <c r="AQ135">
        <v>0</v>
      </c>
      <c r="AR135">
        <v>0</v>
      </c>
      <c r="AS135" t="s">
        <v>3</v>
      </c>
      <c r="AT135">
        <v>4.4000000000000002E-4</v>
      </c>
      <c r="AU135" t="s">
        <v>3</v>
      </c>
      <c r="AV135">
        <v>0</v>
      </c>
      <c r="AW135">
        <v>2</v>
      </c>
      <c r="AX135">
        <v>43686913</v>
      </c>
      <c r="AY135">
        <v>1</v>
      </c>
      <c r="AZ135">
        <v>0</v>
      </c>
      <c r="BA135">
        <v>139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Y135*Source!I67</f>
        <v>8.8000000000000004E-6</v>
      </c>
      <c r="CY135">
        <f t="shared" si="16"/>
        <v>29566.799999999999</v>
      </c>
      <c r="CZ135">
        <f t="shared" si="17"/>
        <v>7640</v>
      </c>
      <c r="DA135">
        <f t="shared" si="18"/>
        <v>3.87</v>
      </c>
      <c r="DB135">
        <f t="shared" si="19"/>
        <v>3</v>
      </c>
      <c r="DC135">
        <f t="shared" si="20"/>
        <v>0</v>
      </c>
    </row>
    <row r="136" spans="1:107">
      <c r="A136">
        <f>ROW(Source!A67)</f>
        <v>67</v>
      </c>
      <c r="B136">
        <v>43686536</v>
      </c>
      <c r="C136">
        <v>43686885</v>
      </c>
      <c r="D136">
        <v>37745498</v>
      </c>
      <c r="E136">
        <v>1</v>
      </c>
      <c r="F136">
        <v>1</v>
      </c>
      <c r="G136">
        <v>1</v>
      </c>
      <c r="H136">
        <v>3</v>
      </c>
      <c r="I136" t="s">
        <v>853</v>
      </c>
      <c r="J136" t="s">
        <v>854</v>
      </c>
      <c r="K136" t="s">
        <v>855</v>
      </c>
      <c r="L136">
        <v>1348</v>
      </c>
      <c r="N136">
        <v>1009</v>
      </c>
      <c r="O136" t="s">
        <v>278</v>
      </c>
      <c r="P136" t="s">
        <v>278</v>
      </c>
      <c r="Q136">
        <v>1000</v>
      </c>
      <c r="W136">
        <v>0</v>
      </c>
      <c r="X136">
        <v>924138385</v>
      </c>
      <c r="Y136">
        <v>7.0000000000000001E-3</v>
      </c>
      <c r="AA136">
        <v>103950</v>
      </c>
      <c r="AB136">
        <v>0</v>
      </c>
      <c r="AC136">
        <v>0</v>
      </c>
      <c r="AD136">
        <v>0</v>
      </c>
      <c r="AE136">
        <v>16500</v>
      </c>
      <c r="AF136">
        <v>0</v>
      </c>
      <c r="AG136">
        <v>0</v>
      </c>
      <c r="AH136">
        <v>0</v>
      </c>
      <c r="AI136">
        <v>6.3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7.0000000000000001E-3</v>
      </c>
      <c r="AU136" t="s">
        <v>3</v>
      </c>
      <c r="AV136">
        <v>0</v>
      </c>
      <c r="AW136">
        <v>2</v>
      </c>
      <c r="AX136">
        <v>43686914</v>
      </c>
      <c r="AY136">
        <v>1</v>
      </c>
      <c r="AZ136">
        <v>0</v>
      </c>
      <c r="BA136">
        <v>140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Y136*Source!I67</f>
        <v>1.4000000000000001E-4</v>
      </c>
      <c r="CY136">
        <f t="shared" si="16"/>
        <v>103950</v>
      </c>
      <c r="CZ136">
        <f t="shared" si="17"/>
        <v>16500</v>
      </c>
      <c r="DA136">
        <f t="shared" si="18"/>
        <v>6.3</v>
      </c>
      <c r="DB136">
        <f t="shared" si="19"/>
        <v>116</v>
      </c>
      <c r="DC136">
        <f t="shared" si="20"/>
        <v>0</v>
      </c>
    </row>
    <row r="137" spans="1:107">
      <c r="A137">
        <f>ROW(Source!A67)</f>
        <v>67</v>
      </c>
      <c r="B137">
        <v>43686536</v>
      </c>
      <c r="C137">
        <v>43686885</v>
      </c>
      <c r="D137">
        <v>37750493</v>
      </c>
      <c r="E137">
        <v>1</v>
      </c>
      <c r="F137">
        <v>1</v>
      </c>
      <c r="G137">
        <v>1</v>
      </c>
      <c r="H137">
        <v>3</v>
      </c>
      <c r="I137" t="s">
        <v>856</v>
      </c>
      <c r="J137" t="s">
        <v>857</v>
      </c>
      <c r="K137" t="s">
        <v>858</v>
      </c>
      <c r="L137">
        <v>1348</v>
      </c>
      <c r="N137">
        <v>1009</v>
      </c>
      <c r="O137" t="s">
        <v>278</v>
      </c>
      <c r="P137" t="s">
        <v>278</v>
      </c>
      <c r="Q137">
        <v>1000</v>
      </c>
      <c r="W137">
        <v>0</v>
      </c>
      <c r="X137">
        <v>1415331035</v>
      </c>
      <c r="Y137">
        <v>1.1999999999999999E-3</v>
      </c>
      <c r="AA137">
        <v>56439.839999999997</v>
      </c>
      <c r="AB137">
        <v>0</v>
      </c>
      <c r="AC137">
        <v>0</v>
      </c>
      <c r="AD137">
        <v>0</v>
      </c>
      <c r="AE137">
        <v>11379</v>
      </c>
      <c r="AF137">
        <v>0</v>
      </c>
      <c r="AG137">
        <v>0</v>
      </c>
      <c r="AH137">
        <v>0</v>
      </c>
      <c r="AI137">
        <v>4.96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0</v>
      </c>
      <c r="AQ137">
        <v>0</v>
      </c>
      <c r="AR137">
        <v>0</v>
      </c>
      <c r="AS137" t="s">
        <v>3</v>
      </c>
      <c r="AT137">
        <v>1.1999999999999999E-3</v>
      </c>
      <c r="AU137" t="s">
        <v>3</v>
      </c>
      <c r="AV137">
        <v>0</v>
      </c>
      <c r="AW137">
        <v>2</v>
      </c>
      <c r="AX137">
        <v>43686915</v>
      </c>
      <c r="AY137">
        <v>1</v>
      </c>
      <c r="AZ137">
        <v>0</v>
      </c>
      <c r="BA137">
        <v>141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Y137*Source!I67</f>
        <v>2.3999999999999997E-5</v>
      </c>
      <c r="CY137">
        <f t="shared" si="16"/>
        <v>56439.839999999997</v>
      </c>
      <c r="CZ137">
        <f t="shared" si="17"/>
        <v>11379</v>
      </c>
      <c r="DA137">
        <f t="shared" si="18"/>
        <v>4.96</v>
      </c>
      <c r="DB137">
        <f t="shared" si="19"/>
        <v>14</v>
      </c>
      <c r="DC137">
        <f t="shared" si="20"/>
        <v>0</v>
      </c>
    </row>
    <row r="138" spans="1:107">
      <c r="A138">
        <f>ROW(Source!A68)</f>
        <v>68</v>
      </c>
      <c r="B138">
        <v>43686536</v>
      </c>
      <c r="C138">
        <v>43686916</v>
      </c>
      <c r="D138">
        <v>23134555</v>
      </c>
      <c r="E138">
        <v>1</v>
      </c>
      <c r="F138">
        <v>1</v>
      </c>
      <c r="G138">
        <v>1</v>
      </c>
      <c r="H138">
        <v>1</v>
      </c>
      <c r="I138" t="s">
        <v>862</v>
      </c>
      <c r="J138" t="s">
        <v>3</v>
      </c>
      <c r="K138" t="s">
        <v>863</v>
      </c>
      <c r="L138">
        <v>1369</v>
      </c>
      <c r="N138">
        <v>1013</v>
      </c>
      <c r="O138" t="s">
        <v>653</v>
      </c>
      <c r="P138" t="s">
        <v>653</v>
      </c>
      <c r="Q138">
        <v>1</v>
      </c>
      <c r="W138">
        <v>0</v>
      </c>
      <c r="X138">
        <v>-1593017532</v>
      </c>
      <c r="Y138">
        <v>20.51</v>
      </c>
      <c r="AA138">
        <v>0</v>
      </c>
      <c r="AB138">
        <v>0</v>
      </c>
      <c r="AC138">
        <v>0</v>
      </c>
      <c r="AD138">
        <v>8.3800000000000008</v>
      </c>
      <c r="AE138">
        <v>0</v>
      </c>
      <c r="AF138">
        <v>0</v>
      </c>
      <c r="AG138">
        <v>0</v>
      </c>
      <c r="AH138">
        <v>8.3800000000000008</v>
      </c>
      <c r="AI138">
        <v>1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0</v>
      </c>
      <c r="AQ138">
        <v>0</v>
      </c>
      <c r="AR138">
        <v>0</v>
      </c>
      <c r="AS138" t="s">
        <v>3</v>
      </c>
      <c r="AT138">
        <v>20.51</v>
      </c>
      <c r="AU138" t="s">
        <v>3</v>
      </c>
      <c r="AV138">
        <v>1</v>
      </c>
      <c r="AW138">
        <v>2</v>
      </c>
      <c r="AX138">
        <v>43686931</v>
      </c>
      <c r="AY138">
        <v>1</v>
      </c>
      <c r="AZ138">
        <v>0</v>
      </c>
      <c r="BA138">
        <v>142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Y138*Source!I68</f>
        <v>0.41020000000000006</v>
      </c>
      <c r="CY138">
        <f>AD138</f>
        <v>8.3800000000000008</v>
      </c>
      <c r="CZ138">
        <f>AH138</f>
        <v>8.3800000000000008</v>
      </c>
      <c r="DA138">
        <f>AL138</f>
        <v>1</v>
      </c>
      <c r="DB138">
        <f t="shared" si="19"/>
        <v>172</v>
      </c>
      <c r="DC138">
        <f t="shared" si="20"/>
        <v>0</v>
      </c>
    </row>
    <row r="139" spans="1:107">
      <c r="A139">
        <f>ROW(Source!A68)</f>
        <v>68</v>
      </c>
      <c r="B139">
        <v>43686536</v>
      </c>
      <c r="C139">
        <v>43686916</v>
      </c>
      <c r="D139">
        <v>121548</v>
      </c>
      <c r="E139">
        <v>1</v>
      </c>
      <c r="F139">
        <v>1</v>
      </c>
      <c r="G139">
        <v>1</v>
      </c>
      <c r="H139">
        <v>1</v>
      </c>
      <c r="I139" t="s">
        <v>22</v>
      </c>
      <c r="J139" t="s">
        <v>3</v>
      </c>
      <c r="K139" t="s">
        <v>656</v>
      </c>
      <c r="L139">
        <v>608254</v>
      </c>
      <c r="N139">
        <v>1013</v>
      </c>
      <c r="O139" t="s">
        <v>657</v>
      </c>
      <c r="P139" t="s">
        <v>657</v>
      </c>
      <c r="Q139">
        <v>1</v>
      </c>
      <c r="W139">
        <v>0</v>
      </c>
      <c r="X139">
        <v>-185737400</v>
      </c>
      <c r="Y139">
        <v>11.96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1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0</v>
      </c>
      <c r="AQ139">
        <v>0</v>
      </c>
      <c r="AR139">
        <v>0</v>
      </c>
      <c r="AS139" t="s">
        <v>3</v>
      </c>
      <c r="AT139">
        <v>11.96</v>
      </c>
      <c r="AU139" t="s">
        <v>3</v>
      </c>
      <c r="AV139">
        <v>2</v>
      </c>
      <c r="AW139">
        <v>2</v>
      </c>
      <c r="AX139">
        <v>43686932</v>
      </c>
      <c r="AY139">
        <v>1</v>
      </c>
      <c r="AZ139">
        <v>0</v>
      </c>
      <c r="BA139">
        <v>143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Y139*Source!I68</f>
        <v>0.23920000000000002</v>
      </c>
      <c r="CY139">
        <f>AD139</f>
        <v>0</v>
      </c>
      <c r="CZ139">
        <f>AH139</f>
        <v>0</v>
      </c>
      <c r="DA139">
        <f>AL139</f>
        <v>1</v>
      </c>
      <c r="DB139">
        <f t="shared" si="19"/>
        <v>0</v>
      </c>
      <c r="DC139">
        <f t="shared" si="20"/>
        <v>0</v>
      </c>
    </row>
    <row r="140" spans="1:107">
      <c r="A140">
        <f>ROW(Source!A68)</f>
        <v>68</v>
      </c>
      <c r="B140">
        <v>43686536</v>
      </c>
      <c r="C140">
        <v>43686916</v>
      </c>
      <c r="D140">
        <v>37802644</v>
      </c>
      <c r="E140">
        <v>1</v>
      </c>
      <c r="F140">
        <v>1</v>
      </c>
      <c r="G140">
        <v>1</v>
      </c>
      <c r="H140">
        <v>2</v>
      </c>
      <c r="I140" t="s">
        <v>747</v>
      </c>
      <c r="J140" t="s">
        <v>748</v>
      </c>
      <c r="K140" t="s">
        <v>749</v>
      </c>
      <c r="L140">
        <v>1368</v>
      </c>
      <c r="N140">
        <v>1011</v>
      </c>
      <c r="O140" t="s">
        <v>524</v>
      </c>
      <c r="P140" t="s">
        <v>524</v>
      </c>
      <c r="Q140">
        <v>1</v>
      </c>
      <c r="W140">
        <v>0</v>
      </c>
      <c r="X140">
        <v>1153725797</v>
      </c>
      <c r="Y140">
        <v>2.0699999999999998</v>
      </c>
      <c r="AA140">
        <v>0</v>
      </c>
      <c r="AB140">
        <v>85.97</v>
      </c>
      <c r="AC140">
        <v>0</v>
      </c>
      <c r="AD140">
        <v>0</v>
      </c>
      <c r="AE140">
        <v>0</v>
      </c>
      <c r="AF140">
        <v>14.14</v>
      </c>
      <c r="AG140">
        <v>0</v>
      </c>
      <c r="AH140">
        <v>0</v>
      </c>
      <c r="AI140">
        <v>1</v>
      </c>
      <c r="AJ140">
        <v>6.08</v>
      </c>
      <c r="AK140">
        <v>17.63</v>
      </c>
      <c r="AL140">
        <v>1</v>
      </c>
      <c r="AN140">
        <v>0</v>
      </c>
      <c r="AO140">
        <v>1</v>
      </c>
      <c r="AP140">
        <v>0</v>
      </c>
      <c r="AQ140">
        <v>0</v>
      </c>
      <c r="AR140">
        <v>0</v>
      </c>
      <c r="AS140" t="s">
        <v>3</v>
      </c>
      <c r="AT140">
        <v>2.0699999999999998</v>
      </c>
      <c r="AU140" t="s">
        <v>3</v>
      </c>
      <c r="AV140">
        <v>0</v>
      </c>
      <c r="AW140">
        <v>2</v>
      </c>
      <c r="AX140">
        <v>43686933</v>
      </c>
      <c r="AY140">
        <v>1</v>
      </c>
      <c r="AZ140">
        <v>0</v>
      </c>
      <c r="BA140">
        <v>144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Y140*Source!I68</f>
        <v>4.1399999999999999E-2</v>
      </c>
      <c r="CY140">
        <f>AB140</f>
        <v>85.97</v>
      </c>
      <c r="CZ140">
        <f>AF140</f>
        <v>14.14</v>
      </c>
      <c r="DA140">
        <f>AJ140</f>
        <v>6.08</v>
      </c>
      <c r="DB140">
        <f t="shared" si="19"/>
        <v>29</v>
      </c>
      <c r="DC140">
        <f t="shared" si="20"/>
        <v>0</v>
      </c>
    </row>
    <row r="141" spans="1:107">
      <c r="A141">
        <f>ROW(Source!A68)</f>
        <v>68</v>
      </c>
      <c r="B141">
        <v>43686536</v>
      </c>
      <c r="C141">
        <v>43686916</v>
      </c>
      <c r="D141">
        <v>37802699</v>
      </c>
      <c r="E141">
        <v>1</v>
      </c>
      <c r="F141">
        <v>1</v>
      </c>
      <c r="G141">
        <v>1</v>
      </c>
      <c r="H141">
        <v>2</v>
      </c>
      <c r="I141" t="s">
        <v>671</v>
      </c>
      <c r="J141" t="s">
        <v>672</v>
      </c>
      <c r="K141" t="s">
        <v>673</v>
      </c>
      <c r="L141">
        <v>1368</v>
      </c>
      <c r="N141">
        <v>1011</v>
      </c>
      <c r="O141" t="s">
        <v>524</v>
      </c>
      <c r="P141" t="s">
        <v>524</v>
      </c>
      <c r="Q141">
        <v>1</v>
      </c>
      <c r="W141">
        <v>0</v>
      </c>
      <c r="X141">
        <v>2133576372</v>
      </c>
      <c r="Y141">
        <v>0.52</v>
      </c>
      <c r="AA141">
        <v>0</v>
      </c>
      <c r="AB141">
        <v>488.7</v>
      </c>
      <c r="AC141">
        <v>158.66999999999999</v>
      </c>
      <c r="AD141">
        <v>0</v>
      </c>
      <c r="AE141">
        <v>0</v>
      </c>
      <c r="AF141">
        <v>59.38</v>
      </c>
      <c r="AG141">
        <v>9</v>
      </c>
      <c r="AH141">
        <v>0</v>
      </c>
      <c r="AI141">
        <v>1</v>
      </c>
      <c r="AJ141">
        <v>8.23</v>
      </c>
      <c r="AK141">
        <v>17.63</v>
      </c>
      <c r="AL141">
        <v>1</v>
      </c>
      <c r="AN141">
        <v>0</v>
      </c>
      <c r="AO141">
        <v>1</v>
      </c>
      <c r="AP141">
        <v>0</v>
      </c>
      <c r="AQ141">
        <v>0</v>
      </c>
      <c r="AR141">
        <v>0</v>
      </c>
      <c r="AS141" t="s">
        <v>3</v>
      </c>
      <c r="AT141">
        <v>0.52</v>
      </c>
      <c r="AU141" t="s">
        <v>3</v>
      </c>
      <c r="AV141">
        <v>0</v>
      </c>
      <c r="AW141">
        <v>2</v>
      </c>
      <c r="AX141">
        <v>43686934</v>
      </c>
      <c r="AY141">
        <v>1</v>
      </c>
      <c r="AZ141">
        <v>0</v>
      </c>
      <c r="BA141">
        <v>145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Y141*Source!I68</f>
        <v>1.0400000000000001E-2</v>
      </c>
      <c r="CY141">
        <f>AB141</f>
        <v>488.7</v>
      </c>
      <c r="CZ141">
        <f>AF141</f>
        <v>59.38</v>
      </c>
      <c r="DA141">
        <f>AJ141</f>
        <v>8.23</v>
      </c>
      <c r="DB141">
        <f t="shared" si="19"/>
        <v>31</v>
      </c>
      <c r="DC141">
        <f t="shared" si="20"/>
        <v>5</v>
      </c>
    </row>
    <row r="142" spans="1:107">
      <c r="A142">
        <f>ROW(Source!A68)</f>
        <v>68</v>
      </c>
      <c r="B142">
        <v>43686536</v>
      </c>
      <c r="C142">
        <v>43686916</v>
      </c>
      <c r="D142">
        <v>37803392</v>
      </c>
      <c r="E142">
        <v>1</v>
      </c>
      <c r="F142">
        <v>1</v>
      </c>
      <c r="G142">
        <v>1</v>
      </c>
      <c r="H142">
        <v>2</v>
      </c>
      <c r="I142" t="s">
        <v>835</v>
      </c>
      <c r="J142" t="s">
        <v>836</v>
      </c>
      <c r="K142" t="s">
        <v>837</v>
      </c>
      <c r="L142">
        <v>1368</v>
      </c>
      <c r="N142">
        <v>1011</v>
      </c>
      <c r="O142" t="s">
        <v>524</v>
      </c>
      <c r="P142" t="s">
        <v>524</v>
      </c>
      <c r="Q142">
        <v>1</v>
      </c>
      <c r="W142">
        <v>0</v>
      </c>
      <c r="X142">
        <v>924719454</v>
      </c>
      <c r="Y142">
        <v>11.44</v>
      </c>
      <c r="AA142">
        <v>0</v>
      </c>
      <c r="AB142">
        <v>876.81</v>
      </c>
      <c r="AC142">
        <v>227.43</v>
      </c>
      <c r="AD142">
        <v>0</v>
      </c>
      <c r="AE142">
        <v>0</v>
      </c>
      <c r="AF142">
        <v>163.89</v>
      </c>
      <c r="AG142">
        <v>12.9</v>
      </c>
      <c r="AH142">
        <v>0</v>
      </c>
      <c r="AI142">
        <v>1</v>
      </c>
      <c r="AJ142">
        <v>5.35</v>
      </c>
      <c r="AK142">
        <v>17.63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3</v>
      </c>
      <c r="AT142">
        <v>11.44</v>
      </c>
      <c r="AU142" t="s">
        <v>3</v>
      </c>
      <c r="AV142">
        <v>0</v>
      </c>
      <c r="AW142">
        <v>2</v>
      </c>
      <c r="AX142">
        <v>43686935</v>
      </c>
      <c r="AY142">
        <v>1</v>
      </c>
      <c r="AZ142">
        <v>0</v>
      </c>
      <c r="BA142">
        <v>146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Y142*Source!I68</f>
        <v>0.2288</v>
      </c>
      <c r="CY142">
        <f>AB142</f>
        <v>876.81</v>
      </c>
      <c r="CZ142">
        <f>AF142</f>
        <v>163.89</v>
      </c>
      <c r="DA142">
        <f>AJ142</f>
        <v>5.35</v>
      </c>
      <c r="DB142">
        <f t="shared" si="19"/>
        <v>1875</v>
      </c>
      <c r="DC142">
        <f t="shared" si="20"/>
        <v>148</v>
      </c>
    </row>
    <row r="143" spans="1:107">
      <c r="A143">
        <f>ROW(Source!A68)</f>
        <v>68</v>
      </c>
      <c r="B143">
        <v>43686536</v>
      </c>
      <c r="C143">
        <v>43686916</v>
      </c>
      <c r="D143">
        <v>37804071</v>
      </c>
      <c r="E143">
        <v>1</v>
      </c>
      <c r="F143">
        <v>1</v>
      </c>
      <c r="G143">
        <v>1</v>
      </c>
      <c r="H143">
        <v>2</v>
      </c>
      <c r="I143" t="s">
        <v>756</v>
      </c>
      <c r="J143" t="s">
        <v>757</v>
      </c>
      <c r="K143" t="s">
        <v>758</v>
      </c>
      <c r="L143">
        <v>1368</v>
      </c>
      <c r="N143">
        <v>1011</v>
      </c>
      <c r="O143" t="s">
        <v>524</v>
      </c>
      <c r="P143" t="s">
        <v>524</v>
      </c>
      <c r="Q143">
        <v>1</v>
      </c>
      <c r="W143">
        <v>0</v>
      </c>
      <c r="X143">
        <v>254649463</v>
      </c>
      <c r="Y143">
        <v>1.54</v>
      </c>
      <c r="AA143">
        <v>0</v>
      </c>
      <c r="AB143">
        <v>18.95</v>
      </c>
      <c r="AC143">
        <v>0</v>
      </c>
      <c r="AD143">
        <v>0</v>
      </c>
      <c r="AE143">
        <v>0</v>
      </c>
      <c r="AF143">
        <v>5.4</v>
      </c>
      <c r="AG143">
        <v>0</v>
      </c>
      <c r="AH143">
        <v>0</v>
      </c>
      <c r="AI143">
        <v>1</v>
      </c>
      <c r="AJ143">
        <v>3.51</v>
      </c>
      <c r="AK143">
        <v>17.63</v>
      </c>
      <c r="AL143">
        <v>1</v>
      </c>
      <c r="AN143">
        <v>0</v>
      </c>
      <c r="AO143">
        <v>1</v>
      </c>
      <c r="AP143">
        <v>0</v>
      </c>
      <c r="AQ143">
        <v>0</v>
      </c>
      <c r="AR143">
        <v>0</v>
      </c>
      <c r="AS143" t="s">
        <v>3</v>
      </c>
      <c r="AT143">
        <v>1.54</v>
      </c>
      <c r="AU143" t="s">
        <v>3</v>
      </c>
      <c r="AV143">
        <v>0</v>
      </c>
      <c r="AW143">
        <v>2</v>
      </c>
      <c r="AX143">
        <v>43686936</v>
      </c>
      <c r="AY143">
        <v>1</v>
      </c>
      <c r="AZ143">
        <v>0</v>
      </c>
      <c r="BA143">
        <v>147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Y143*Source!I68</f>
        <v>3.0800000000000001E-2</v>
      </c>
      <c r="CY143">
        <f>AB143</f>
        <v>18.95</v>
      </c>
      <c r="CZ143">
        <f>AF143</f>
        <v>5.4</v>
      </c>
      <c r="DA143">
        <f>AJ143</f>
        <v>3.51</v>
      </c>
      <c r="DB143">
        <f t="shared" si="19"/>
        <v>8</v>
      </c>
      <c r="DC143">
        <f t="shared" si="20"/>
        <v>0</v>
      </c>
    </row>
    <row r="144" spans="1:107">
      <c r="A144">
        <f>ROW(Source!A68)</f>
        <v>68</v>
      </c>
      <c r="B144">
        <v>43686536</v>
      </c>
      <c r="C144">
        <v>43686916</v>
      </c>
      <c r="D144">
        <v>37804211</v>
      </c>
      <c r="E144">
        <v>1</v>
      </c>
      <c r="F144">
        <v>1</v>
      </c>
      <c r="G144">
        <v>1</v>
      </c>
      <c r="H144">
        <v>2</v>
      </c>
      <c r="I144" t="s">
        <v>838</v>
      </c>
      <c r="J144" t="s">
        <v>839</v>
      </c>
      <c r="K144" t="s">
        <v>840</v>
      </c>
      <c r="L144">
        <v>1368</v>
      </c>
      <c r="N144">
        <v>1011</v>
      </c>
      <c r="O144" t="s">
        <v>524</v>
      </c>
      <c r="P144" t="s">
        <v>524</v>
      </c>
      <c r="Q144">
        <v>1</v>
      </c>
      <c r="W144">
        <v>0</v>
      </c>
      <c r="X144">
        <v>-244626325</v>
      </c>
      <c r="Y144">
        <v>0.52</v>
      </c>
      <c r="AA144">
        <v>0</v>
      </c>
      <c r="AB144">
        <v>23.01</v>
      </c>
      <c r="AC144">
        <v>0</v>
      </c>
      <c r="AD144">
        <v>0</v>
      </c>
      <c r="AE144">
        <v>0</v>
      </c>
      <c r="AF144">
        <v>7.52</v>
      </c>
      <c r="AG144">
        <v>0</v>
      </c>
      <c r="AH144">
        <v>0</v>
      </c>
      <c r="AI144">
        <v>1</v>
      </c>
      <c r="AJ144">
        <v>3.06</v>
      </c>
      <c r="AK144">
        <v>17.63</v>
      </c>
      <c r="AL144">
        <v>1</v>
      </c>
      <c r="AN144">
        <v>0</v>
      </c>
      <c r="AO144">
        <v>1</v>
      </c>
      <c r="AP144">
        <v>0</v>
      </c>
      <c r="AQ144">
        <v>0</v>
      </c>
      <c r="AR144">
        <v>0</v>
      </c>
      <c r="AS144" t="s">
        <v>3</v>
      </c>
      <c r="AT144">
        <v>0.52</v>
      </c>
      <c r="AU144" t="s">
        <v>3</v>
      </c>
      <c r="AV144">
        <v>0</v>
      </c>
      <c r="AW144">
        <v>2</v>
      </c>
      <c r="AX144">
        <v>43686937</v>
      </c>
      <c r="AY144">
        <v>1</v>
      </c>
      <c r="AZ144">
        <v>0</v>
      </c>
      <c r="BA144">
        <v>148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Y144*Source!I68</f>
        <v>1.0400000000000001E-2</v>
      </c>
      <c r="CY144">
        <f>AB144</f>
        <v>23.01</v>
      </c>
      <c r="CZ144">
        <f>AF144</f>
        <v>7.52</v>
      </c>
      <c r="DA144">
        <f>AJ144</f>
        <v>3.06</v>
      </c>
      <c r="DB144">
        <f t="shared" si="19"/>
        <v>4</v>
      </c>
      <c r="DC144">
        <f t="shared" si="20"/>
        <v>0</v>
      </c>
    </row>
    <row r="145" spans="1:107">
      <c r="A145">
        <f>ROW(Source!A68)</f>
        <v>68</v>
      </c>
      <c r="B145">
        <v>43686536</v>
      </c>
      <c r="C145">
        <v>43686916</v>
      </c>
      <c r="D145">
        <v>37736919</v>
      </c>
      <c r="E145">
        <v>1</v>
      </c>
      <c r="F145">
        <v>1</v>
      </c>
      <c r="G145">
        <v>1</v>
      </c>
      <c r="H145">
        <v>3</v>
      </c>
      <c r="I145" t="s">
        <v>841</v>
      </c>
      <c r="J145" t="s">
        <v>842</v>
      </c>
      <c r="K145" t="s">
        <v>843</v>
      </c>
      <c r="L145">
        <v>1348</v>
      </c>
      <c r="N145">
        <v>1009</v>
      </c>
      <c r="O145" t="s">
        <v>278</v>
      </c>
      <c r="P145" t="s">
        <v>278</v>
      </c>
      <c r="Q145">
        <v>1000</v>
      </c>
      <c r="W145">
        <v>0</v>
      </c>
      <c r="X145">
        <v>1353154547</v>
      </c>
      <c r="Y145">
        <v>4.0000000000000002E-4</v>
      </c>
      <c r="AA145">
        <v>88659.48</v>
      </c>
      <c r="AB145">
        <v>0</v>
      </c>
      <c r="AC145">
        <v>0</v>
      </c>
      <c r="AD145">
        <v>0</v>
      </c>
      <c r="AE145">
        <v>12558</v>
      </c>
      <c r="AF145">
        <v>0</v>
      </c>
      <c r="AG145">
        <v>0</v>
      </c>
      <c r="AH145">
        <v>0</v>
      </c>
      <c r="AI145">
        <v>7.06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0</v>
      </c>
      <c r="AQ145">
        <v>0</v>
      </c>
      <c r="AR145">
        <v>0</v>
      </c>
      <c r="AS145" t="s">
        <v>3</v>
      </c>
      <c r="AT145">
        <v>4.0000000000000002E-4</v>
      </c>
      <c r="AU145" t="s">
        <v>3</v>
      </c>
      <c r="AV145">
        <v>0</v>
      </c>
      <c r="AW145">
        <v>2</v>
      </c>
      <c r="AX145">
        <v>43686938</v>
      </c>
      <c r="AY145">
        <v>1</v>
      </c>
      <c r="AZ145">
        <v>0</v>
      </c>
      <c r="BA145">
        <v>149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Y145*Source!I68</f>
        <v>8.0000000000000013E-6</v>
      </c>
      <c r="CY145">
        <f t="shared" ref="CY145:CY151" si="21">AA145</f>
        <v>88659.48</v>
      </c>
      <c r="CZ145">
        <f t="shared" ref="CZ145:CZ151" si="22">AE145</f>
        <v>12558</v>
      </c>
      <c r="DA145">
        <f t="shared" ref="DA145:DA151" si="23">AI145</f>
        <v>7.06</v>
      </c>
      <c r="DB145">
        <f t="shared" si="19"/>
        <v>5</v>
      </c>
      <c r="DC145">
        <f t="shared" si="20"/>
        <v>0</v>
      </c>
    </row>
    <row r="146" spans="1:107">
      <c r="A146">
        <f>ROW(Source!A68)</f>
        <v>68</v>
      </c>
      <c r="B146">
        <v>43686536</v>
      </c>
      <c r="C146">
        <v>43686916</v>
      </c>
      <c r="D146">
        <v>37736615</v>
      </c>
      <c r="E146">
        <v>1</v>
      </c>
      <c r="F146">
        <v>1</v>
      </c>
      <c r="G146">
        <v>1</v>
      </c>
      <c r="H146">
        <v>3</v>
      </c>
      <c r="I146" t="s">
        <v>768</v>
      </c>
      <c r="J146" t="s">
        <v>769</v>
      </c>
      <c r="K146" t="s">
        <v>770</v>
      </c>
      <c r="L146">
        <v>1348</v>
      </c>
      <c r="N146">
        <v>1009</v>
      </c>
      <c r="O146" t="s">
        <v>278</v>
      </c>
      <c r="P146" t="s">
        <v>278</v>
      </c>
      <c r="Q146">
        <v>1000</v>
      </c>
      <c r="W146">
        <v>0</v>
      </c>
      <c r="X146">
        <v>-1861608814</v>
      </c>
      <c r="Y146">
        <v>6.9999999999999999E-4</v>
      </c>
      <c r="AA146">
        <v>53003.5</v>
      </c>
      <c r="AB146">
        <v>0</v>
      </c>
      <c r="AC146">
        <v>0</v>
      </c>
      <c r="AD146">
        <v>0</v>
      </c>
      <c r="AE146">
        <v>12650</v>
      </c>
      <c r="AF146">
        <v>0</v>
      </c>
      <c r="AG146">
        <v>0</v>
      </c>
      <c r="AH146">
        <v>0</v>
      </c>
      <c r="AI146">
        <v>4.1900000000000004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0</v>
      </c>
      <c r="AQ146">
        <v>0</v>
      </c>
      <c r="AR146">
        <v>0</v>
      </c>
      <c r="AS146" t="s">
        <v>3</v>
      </c>
      <c r="AT146">
        <v>6.9999999999999999E-4</v>
      </c>
      <c r="AU146" t="s">
        <v>3</v>
      </c>
      <c r="AV146">
        <v>0</v>
      </c>
      <c r="AW146">
        <v>2</v>
      </c>
      <c r="AX146">
        <v>43686939</v>
      </c>
      <c r="AY146">
        <v>1</v>
      </c>
      <c r="AZ146">
        <v>0</v>
      </c>
      <c r="BA146">
        <v>150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Y146*Source!I68</f>
        <v>1.4E-5</v>
      </c>
      <c r="CY146">
        <f t="shared" si="21"/>
        <v>53003.5</v>
      </c>
      <c r="CZ146">
        <f t="shared" si="22"/>
        <v>12650</v>
      </c>
      <c r="DA146">
        <f t="shared" si="23"/>
        <v>4.1900000000000004</v>
      </c>
      <c r="DB146">
        <f t="shared" si="19"/>
        <v>9</v>
      </c>
      <c r="DC146">
        <f t="shared" si="20"/>
        <v>0</v>
      </c>
    </row>
    <row r="147" spans="1:107">
      <c r="A147">
        <f>ROW(Source!A68)</f>
        <v>68</v>
      </c>
      <c r="B147">
        <v>43686536</v>
      </c>
      <c r="C147">
        <v>43686916</v>
      </c>
      <c r="D147">
        <v>37732807</v>
      </c>
      <c r="E147">
        <v>1</v>
      </c>
      <c r="F147">
        <v>1</v>
      </c>
      <c r="G147">
        <v>1</v>
      </c>
      <c r="H147">
        <v>3</v>
      </c>
      <c r="I147" t="s">
        <v>844</v>
      </c>
      <c r="J147" t="s">
        <v>845</v>
      </c>
      <c r="K147" t="s">
        <v>846</v>
      </c>
      <c r="L147">
        <v>1348</v>
      </c>
      <c r="N147">
        <v>1009</v>
      </c>
      <c r="O147" t="s">
        <v>278</v>
      </c>
      <c r="P147" t="s">
        <v>278</v>
      </c>
      <c r="Q147">
        <v>1000</v>
      </c>
      <c r="W147">
        <v>0</v>
      </c>
      <c r="X147">
        <v>-250432139</v>
      </c>
      <c r="Y147">
        <v>1.6999999999999999E-3</v>
      </c>
      <c r="AA147">
        <v>55107</v>
      </c>
      <c r="AB147">
        <v>0</v>
      </c>
      <c r="AC147">
        <v>0</v>
      </c>
      <c r="AD147">
        <v>0</v>
      </c>
      <c r="AE147">
        <v>9420</v>
      </c>
      <c r="AF147">
        <v>0</v>
      </c>
      <c r="AG147">
        <v>0</v>
      </c>
      <c r="AH147">
        <v>0</v>
      </c>
      <c r="AI147">
        <v>5.85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0</v>
      </c>
      <c r="AQ147">
        <v>0</v>
      </c>
      <c r="AR147">
        <v>0</v>
      </c>
      <c r="AS147" t="s">
        <v>3</v>
      </c>
      <c r="AT147">
        <v>1.6999999999999999E-3</v>
      </c>
      <c r="AU147" t="s">
        <v>3</v>
      </c>
      <c r="AV147">
        <v>0</v>
      </c>
      <c r="AW147">
        <v>2</v>
      </c>
      <c r="AX147">
        <v>43686940</v>
      </c>
      <c r="AY147">
        <v>1</v>
      </c>
      <c r="AZ147">
        <v>0</v>
      </c>
      <c r="BA147">
        <v>151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Y147*Source!I68</f>
        <v>3.4E-5</v>
      </c>
      <c r="CY147">
        <f t="shared" si="21"/>
        <v>55107</v>
      </c>
      <c r="CZ147">
        <f t="shared" si="22"/>
        <v>9420</v>
      </c>
      <c r="DA147">
        <f t="shared" si="23"/>
        <v>5.85</v>
      </c>
      <c r="DB147">
        <f t="shared" si="19"/>
        <v>16</v>
      </c>
      <c r="DC147">
        <f t="shared" si="20"/>
        <v>0</v>
      </c>
    </row>
    <row r="148" spans="1:107">
      <c r="A148">
        <f>ROW(Source!A68)</f>
        <v>68</v>
      </c>
      <c r="B148">
        <v>43686536</v>
      </c>
      <c r="C148">
        <v>43686916</v>
      </c>
      <c r="D148">
        <v>37744705</v>
      </c>
      <c r="E148">
        <v>1</v>
      </c>
      <c r="F148">
        <v>1</v>
      </c>
      <c r="G148">
        <v>1</v>
      </c>
      <c r="H148">
        <v>3</v>
      </c>
      <c r="I148" t="s">
        <v>847</v>
      </c>
      <c r="J148" t="s">
        <v>848</v>
      </c>
      <c r="K148" t="s">
        <v>849</v>
      </c>
      <c r="L148">
        <v>1348</v>
      </c>
      <c r="N148">
        <v>1009</v>
      </c>
      <c r="O148" t="s">
        <v>278</v>
      </c>
      <c r="P148" t="s">
        <v>278</v>
      </c>
      <c r="Q148">
        <v>1000</v>
      </c>
      <c r="W148">
        <v>0</v>
      </c>
      <c r="X148">
        <v>364065062</v>
      </c>
      <c r="Y148">
        <v>1.4E-3</v>
      </c>
      <c r="AA148">
        <v>72248.399999999994</v>
      </c>
      <c r="AB148">
        <v>0</v>
      </c>
      <c r="AC148">
        <v>0</v>
      </c>
      <c r="AD148">
        <v>0</v>
      </c>
      <c r="AE148">
        <v>39480</v>
      </c>
      <c r="AF148">
        <v>0</v>
      </c>
      <c r="AG148">
        <v>0</v>
      </c>
      <c r="AH148">
        <v>0</v>
      </c>
      <c r="AI148">
        <v>1.83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0</v>
      </c>
      <c r="AQ148">
        <v>0</v>
      </c>
      <c r="AR148">
        <v>0</v>
      </c>
      <c r="AS148" t="s">
        <v>3</v>
      </c>
      <c r="AT148">
        <v>1.4E-3</v>
      </c>
      <c r="AU148" t="s">
        <v>3</v>
      </c>
      <c r="AV148">
        <v>0</v>
      </c>
      <c r="AW148">
        <v>2</v>
      </c>
      <c r="AX148">
        <v>43686942</v>
      </c>
      <c r="AY148">
        <v>1</v>
      </c>
      <c r="AZ148">
        <v>0</v>
      </c>
      <c r="BA148">
        <v>153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Y148*Source!I68</f>
        <v>2.8E-5</v>
      </c>
      <c r="CY148">
        <f t="shared" si="21"/>
        <v>72248.399999999994</v>
      </c>
      <c r="CZ148">
        <f t="shared" si="22"/>
        <v>39480</v>
      </c>
      <c r="DA148">
        <f t="shared" si="23"/>
        <v>1.83</v>
      </c>
      <c r="DB148">
        <f t="shared" si="19"/>
        <v>55</v>
      </c>
      <c r="DC148">
        <f t="shared" si="20"/>
        <v>0</v>
      </c>
    </row>
    <row r="149" spans="1:107">
      <c r="A149">
        <f>ROW(Source!A68)</f>
        <v>68</v>
      </c>
      <c r="B149">
        <v>43686536</v>
      </c>
      <c r="C149">
        <v>43686916</v>
      </c>
      <c r="D149">
        <v>37745090</v>
      </c>
      <c r="E149">
        <v>1</v>
      </c>
      <c r="F149">
        <v>1</v>
      </c>
      <c r="G149">
        <v>1</v>
      </c>
      <c r="H149">
        <v>3</v>
      </c>
      <c r="I149" t="s">
        <v>850</v>
      </c>
      <c r="J149" t="s">
        <v>851</v>
      </c>
      <c r="K149" t="s">
        <v>852</v>
      </c>
      <c r="L149">
        <v>1348</v>
      </c>
      <c r="N149">
        <v>1009</v>
      </c>
      <c r="O149" t="s">
        <v>278</v>
      </c>
      <c r="P149" t="s">
        <v>278</v>
      </c>
      <c r="Q149">
        <v>1000</v>
      </c>
      <c r="W149">
        <v>0</v>
      </c>
      <c r="X149">
        <v>1342925960</v>
      </c>
      <c r="Y149">
        <v>2.2000000000000001E-4</v>
      </c>
      <c r="AA149">
        <v>29566.799999999999</v>
      </c>
      <c r="AB149">
        <v>0</v>
      </c>
      <c r="AC149">
        <v>0</v>
      </c>
      <c r="AD149">
        <v>0</v>
      </c>
      <c r="AE149">
        <v>7640</v>
      </c>
      <c r="AF149">
        <v>0</v>
      </c>
      <c r="AG149">
        <v>0</v>
      </c>
      <c r="AH149">
        <v>0</v>
      </c>
      <c r="AI149">
        <v>3.87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0</v>
      </c>
      <c r="AQ149">
        <v>0</v>
      </c>
      <c r="AR149">
        <v>0</v>
      </c>
      <c r="AS149" t="s">
        <v>3</v>
      </c>
      <c r="AT149">
        <v>2.2000000000000001E-4</v>
      </c>
      <c r="AU149" t="s">
        <v>3</v>
      </c>
      <c r="AV149">
        <v>0</v>
      </c>
      <c r="AW149">
        <v>2</v>
      </c>
      <c r="AX149">
        <v>43686943</v>
      </c>
      <c r="AY149">
        <v>1</v>
      </c>
      <c r="AZ149">
        <v>0</v>
      </c>
      <c r="BA149">
        <v>154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Y149*Source!I68</f>
        <v>4.4000000000000002E-6</v>
      </c>
      <c r="CY149">
        <f t="shared" si="21"/>
        <v>29566.799999999999</v>
      </c>
      <c r="CZ149">
        <f t="shared" si="22"/>
        <v>7640</v>
      </c>
      <c r="DA149">
        <f t="shared" si="23"/>
        <v>3.87</v>
      </c>
      <c r="DB149">
        <f t="shared" si="19"/>
        <v>2</v>
      </c>
      <c r="DC149">
        <f t="shared" si="20"/>
        <v>0</v>
      </c>
    </row>
    <row r="150" spans="1:107">
      <c r="A150">
        <f>ROW(Source!A68)</f>
        <v>68</v>
      </c>
      <c r="B150">
        <v>43686536</v>
      </c>
      <c r="C150">
        <v>43686916</v>
      </c>
      <c r="D150">
        <v>37745498</v>
      </c>
      <c r="E150">
        <v>1</v>
      </c>
      <c r="F150">
        <v>1</v>
      </c>
      <c r="G150">
        <v>1</v>
      </c>
      <c r="H150">
        <v>3</v>
      </c>
      <c r="I150" t="s">
        <v>853</v>
      </c>
      <c r="J150" t="s">
        <v>854</v>
      </c>
      <c r="K150" t="s">
        <v>855</v>
      </c>
      <c r="L150">
        <v>1348</v>
      </c>
      <c r="N150">
        <v>1009</v>
      </c>
      <c r="O150" t="s">
        <v>278</v>
      </c>
      <c r="P150" t="s">
        <v>278</v>
      </c>
      <c r="Q150">
        <v>1000</v>
      </c>
      <c r="W150">
        <v>0</v>
      </c>
      <c r="X150">
        <v>924138385</v>
      </c>
      <c r="Y150">
        <v>3.5999999999999999E-3</v>
      </c>
      <c r="AA150">
        <v>103950</v>
      </c>
      <c r="AB150">
        <v>0</v>
      </c>
      <c r="AC150">
        <v>0</v>
      </c>
      <c r="AD150">
        <v>0</v>
      </c>
      <c r="AE150">
        <v>16500</v>
      </c>
      <c r="AF150">
        <v>0</v>
      </c>
      <c r="AG150">
        <v>0</v>
      </c>
      <c r="AH150">
        <v>0</v>
      </c>
      <c r="AI150">
        <v>6.3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0</v>
      </c>
      <c r="AQ150">
        <v>0</v>
      </c>
      <c r="AR150">
        <v>0</v>
      </c>
      <c r="AS150" t="s">
        <v>3</v>
      </c>
      <c r="AT150">
        <v>3.5999999999999999E-3</v>
      </c>
      <c r="AU150" t="s">
        <v>3</v>
      </c>
      <c r="AV150">
        <v>0</v>
      </c>
      <c r="AW150">
        <v>2</v>
      </c>
      <c r="AX150">
        <v>43686944</v>
      </c>
      <c r="AY150">
        <v>1</v>
      </c>
      <c r="AZ150">
        <v>0</v>
      </c>
      <c r="BA150">
        <v>155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Y150*Source!I68</f>
        <v>7.2000000000000002E-5</v>
      </c>
      <c r="CY150">
        <f t="shared" si="21"/>
        <v>103950</v>
      </c>
      <c r="CZ150">
        <f t="shared" si="22"/>
        <v>16500</v>
      </c>
      <c r="DA150">
        <f t="shared" si="23"/>
        <v>6.3</v>
      </c>
      <c r="DB150">
        <f t="shared" si="19"/>
        <v>59</v>
      </c>
      <c r="DC150">
        <f t="shared" si="20"/>
        <v>0</v>
      </c>
    </row>
    <row r="151" spans="1:107">
      <c r="A151">
        <f>ROW(Source!A68)</f>
        <v>68</v>
      </c>
      <c r="B151">
        <v>43686536</v>
      </c>
      <c r="C151">
        <v>43686916</v>
      </c>
      <c r="D151">
        <v>37750493</v>
      </c>
      <c r="E151">
        <v>1</v>
      </c>
      <c r="F151">
        <v>1</v>
      </c>
      <c r="G151">
        <v>1</v>
      </c>
      <c r="H151">
        <v>3</v>
      </c>
      <c r="I151" t="s">
        <v>856</v>
      </c>
      <c r="J151" t="s">
        <v>857</v>
      </c>
      <c r="K151" t="s">
        <v>858</v>
      </c>
      <c r="L151">
        <v>1348</v>
      </c>
      <c r="N151">
        <v>1009</v>
      </c>
      <c r="O151" t="s">
        <v>278</v>
      </c>
      <c r="P151" t="s">
        <v>278</v>
      </c>
      <c r="Q151">
        <v>1000</v>
      </c>
      <c r="W151">
        <v>0</v>
      </c>
      <c r="X151">
        <v>1415331035</v>
      </c>
      <c r="Y151">
        <v>1E-3</v>
      </c>
      <c r="AA151">
        <v>56439.839999999997</v>
      </c>
      <c r="AB151">
        <v>0</v>
      </c>
      <c r="AC151">
        <v>0</v>
      </c>
      <c r="AD151">
        <v>0</v>
      </c>
      <c r="AE151">
        <v>11379</v>
      </c>
      <c r="AF151">
        <v>0</v>
      </c>
      <c r="AG151">
        <v>0</v>
      </c>
      <c r="AH151">
        <v>0</v>
      </c>
      <c r="AI151">
        <v>4.96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0</v>
      </c>
      <c r="AQ151">
        <v>0</v>
      </c>
      <c r="AR151">
        <v>0</v>
      </c>
      <c r="AS151" t="s">
        <v>3</v>
      </c>
      <c r="AT151">
        <v>1E-3</v>
      </c>
      <c r="AU151" t="s">
        <v>3</v>
      </c>
      <c r="AV151">
        <v>0</v>
      </c>
      <c r="AW151">
        <v>2</v>
      </c>
      <c r="AX151">
        <v>43686945</v>
      </c>
      <c r="AY151">
        <v>1</v>
      </c>
      <c r="AZ151">
        <v>0</v>
      </c>
      <c r="BA151">
        <v>156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Y151*Source!I68</f>
        <v>2.0000000000000002E-5</v>
      </c>
      <c r="CY151">
        <f t="shared" si="21"/>
        <v>56439.839999999997</v>
      </c>
      <c r="CZ151">
        <f t="shared" si="22"/>
        <v>11379</v>
      </c>
      <c r="DA151">
        <f t="shared" si="23"/>
        <v>4.96</v>
      </c>
      <c r="DB151">
        <f t="shared" si="19"/>
        <v>11</v>
      </c>
      <c r="DC151">
        <f t="shared" si="20"/>
        <v>0</v>
      </c>
    </row>
    <row r="152" spans="1:107">
      <c r="A152">
        <f>ROW(Source!A71)</f>
        <v>71</v>
      </c>
      <c r="B152">
        <v>43686536</v>
      </c>
      <c r="C152">
        <v>43686948</v>
      </c>
      <c r="D152">
        <v>23351395</v>
      </c>
      <c r="E152">
        <v>1</v>
      </c>
      <c r="F152">
        <v>1</v>
      </c>
      <c r="G152">
        <v>1</v>
      </c>
      <c r="H152">
        <v>1</v>
      </c>
      <c r="I152" t="s">
        <v>864</v>
      </c>
      <c r="J152" t="s">
        <v>3</v>
      </c>
      <c r="K152" t="s">
        <v>865</v>
      </c>
      <c r="L152">
        <v>1369</v>
      </c>
      <c r="N152">
        <v>1013</v>
      </c>
      <c r="O152" t="s">
        <v>653</v>
      </c>
      <c r="P152" t="s">
        <v>653</v>
      </c>
      <c r="Q152">
        <v>1</v>
      </c>
      <c r="W152">
        <v>0</v>
      </c>
      <c r="X152">
        <v>1072260845</v>
      </c>
      <c r="Y152">
        <v>65.400000000000006</v>
      </c>
      <c r="AA152">
        <v>0</v>
      </c>
      <c r="AB152">
        <v>0</v>
      </c>
      <c r="AC152">
        <v>0</v>
      </c>
      <c r="AD152">
        <v>8.99</v>
      </c>
      <c r="AE152">
        <v>0</v>
      </c>
      <c r="AF152">
        <v>0</v>
      </c>
      <c r="AG152">
        <v>0</v>
      </c>
      <c r="AH152">
        <v>8.99</v>
      </c>
      <c r="AI152">
        <v>1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0</v>
      </c>
      <c r="AQ152">
        <v>0</v>
      </c>
      <c r="AR152">
        <v>0</v>
      </c>
      <c r="AS152" t="s">
        <v>3</v>
      </c>
      <c r="AT152">
        <v>65.400000000000006</v>
      </c>
      <c r="AU152" t="s">
        <v>3</v>
      </c>
      <c r="AV152">
        <v>1</v>
      </c>
      <c r="AW152">
        <v>2</v>
      </c>
      <c r="AX152">
        <v>43686958</v>
      </c>
      <c r="AY152">
        <v>1</v>
      </c>
      <c r="AZ152">
        <v>0</v>
      </c>
      <c r="BA152">
        <v>157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Y152*Source!I71</f>
        <v>1.3080000000000001</v>
      </c>
      <c r="CY152">
        <f>AD152</f>
        <v>8.99</v>
      </c>
      <c r="CZ152">
        <f>AH152</f>
        <v>8.99</v>
      </c>
      <c r="DA152">
        <f>AL152</f>
        <v>1</v>
      </c>
      <c r="DB152">
        <f t="shared" si="19"/>
        <v>588</v>
      </c>
      <c r="DC152">
        <f t="shared" si="20"/>
        <v>0</v>
      </c>
    </row>
    <row r="153" spans="1:107">
      <c r="A153">
        <f>ROW(Source!A71)</f>
        <v>71</v>
      </c>
      <c r="B153">
        <v>43686536</v>
      </c>
      <c r="C153">
        <v>43686948</v>
      </c>
      <c r="D153">
        <v>37802657</v>
      </c>
      <c r="E153">
        <v>1</v>
      </c>
      <c r="F153">
        <v>1</v>
      </c>
      <c r="G153">
        <v>1</v>
      </c>
      <c r="H153">
        <v>2</v>
      </c>
      <c r="I153" t="s">
        <v>866</v>
      </c>
      <c r="J153" t="s">
        <v>867</v>
      </c>
      <c r="K153" t="s">
        <v>868</v>
      </c>
      <c r="L153">
        <v>1368</v>
      </c>
      <c r="N153">
        <v>1011</v>
      </c>
      <c r="O153" t="s">
        <v>524</v>
      </c>
      <c r="P153" t="s">
        <v>524</v>
      </c>
      <c r="Q153">
        <v>1</v>
      </c>
      <c r="W153">
        <v>0</v>
      </c>
      <c r="X153">
        <v>1084334125</v>
      </c>
      <c r="Y153">
        <v>54.75</v>
      </c>
      <c r="AA153">
        <v>0</v>
      </c>
      <c r="AB153">
        <v>38.81</v>
      </c>
      <c r="AC153">
        <v>0</v>
      </c>
      <c r="AD153">
        <v>0</v>
      </c>
      <c r="AE153">
        <v>0</v>
      </c>
      <c r="AF153">
        <v>7.55</v>
      </c>
      <c r="AG153">
        <v>0</v>
      </c>
      <c r="AH153">
        <v>0</v>
      </c>
      <c r="AI153">
        <v>1</v>
      </c>
      <c r="AJ153">
        <v>5.14</v>
      </c>
      <c r="AK153">
        <v>17.63</v>
      </c>
      <c r="AL153">
        <v>1</v>
      </c>
      <c r="AN153">
        <v>0</v>
      </c>
      <c r="AO153">
        <v>1</v>
      </c>
      <c r="AP153">
        <v>0</v>
      </c>
      <c r="AQ153">
        <v>0</v>
      </c>
      <c r="AR153">
        <v>0</v>
      </c>
      <c r="AS153" t="s">
        <v>3</v>
      </c>
      <c r="AT153">
        <v>54.75</v>
      </c>
      <c r="AU153" t="s">
        <v>3</v>
      </c>
      <c r="AV153">
        <v>0</v>
      </c>
      <c r="AW153">
        <v>2</v>
      </c>
      <c r="AX153">
        <v>43686959</v>
      </c>
      <c r="AY153">
        <v>1</v>
      </c>
      <c r="AZ153">
        <v>0</v>
      </c>
      <c r="BA153">
        <v>158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Y153*Source!I71</f>
        <v>1.095</v>
      </c>
      <c r="CY153">
        <f>AB153</f>
        <v>38.81</v>
      </c>
      <c r="CZ153">
        <f>AF153</f>
        <v>7.55</v>
      </c>
      <c r="DA153">
        <f>AJ153</f>
        <v>5.14</v>
      </c>
      <c r="DB153">
        <f t="shared" si="19"/>
        <v>413</v>
      </c>
      <c r="DC153">
        <f t="shared" si="20"/>
        <v>0</v>
      </c>
    </row>
    <row r="154" spans="1:107">
      <c r="A154">
        <f>ROW(Source!A71)</f>
        <v>71</v>
      </c>
      <c r="B154">
        <v>43686536</v>
      </c>
      <c r="C154">
        <v>43686948</v>
      </c>
      <c r="D154">
        <v>37804456</v>
      </c>
      <c r="E154">
        <v>1</v>
      </c>
      <c r="F154">
        <v>1</v>
      </c>
      <c r="G154">
        <v>1</v>
      </c>
      <c r="H154">
        <v>2</v>
      </c>
      <c r="I154" t="s">
        <v>759</v>
      </c>
      <c r="J154" t="s">
        <v>760</v>
      </c>
      <c r="K154" t="s">
        <v>761</v>
      </c>
      <c r="L154">
        <v>1368</v>
      </c>
      <c r="N154">
        <v>1011</v>
      </c>
      <c r="O154" t="s">
        <v>524</v>
      </c>
      <c r="P154" t="s">
        <v>524</v>
      </c>
      <c r="Q154">
        <v>1</v>
      </c>
      <c r="W154">
        <v>0</v>
      </c>
      <c r="X154">
        <v>-671646184</v>
      </c>
      <c r="Y154">
        <v>0.01</v>
      </c>
      <c r="AA154">
        <v>0</v>
      </c>
      <c r="AB154">
        <v>714.81</v>
      </c>
      <c r="AC154">
        <v>182.47</v>
      </c>
      <c r="AD154">
        <v>0</v>
      </c>
      <c r="AE154">
        <v>0</v>
      </c>
      <c r="AF154">
        <v>91.76</v>
      </c>
      <c r="AG154">
        <v>10.35</v>
      </c>
      <c r="AH154">
        <v>0</v>
      </c>
      <c r="AI154">
        <v>1</v>
      </c>
      <c r="AJ154">
        <v>7.79</v>
      </c>
      <c r="AK154">
        <v>17.63</v>
      </c>
      <c r="AL154">
        <v>1</v>
      </c>
      <c r="AN154">
        <v>0</v>
      </c>
      <c r="AO154">
        <v>1</v>
      </c>
      <c r="AP154">
        <v>0</v>
      </c>
      <c r="AQ154">
        <v>0</v>
      </c>
      <c r="AR154">
        <v>0</v>
      </c>
      <c r="AS154" t="s">
        <v>3</v>
      </c>
      <c r="AT154">
        <v>0.01</v>
      </c>
      <c r="AU154" t="s">
        <v>3</v>
      </c>
      <c r="AV154">
        <v>0</v>
      </c>
      <c r="AW154">
        <v>2</v>
      </c>
      <c r="AX154">
        <v>43686960</v>
      </c>
      <c r="AY154">
        <v>1</v>
      </c>
      <c r="AZ154">
        <v>0</v>
      </c>
      <c r="BA154">
        <v>159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Y154*Source!I71</f>
        <v>2.0000000000000001E-4</v>
      </c>
      <c r="CY154">
        <f>AB154</f>
        <v>714.81</v>
      </c>
      <c r="CZ154">
        <f>AF154</f>
        <v>91.76</v>
      </c>
      <c r="DA154">
        <f>AJ154</f>
        <v>7.79</v>
      </c>
      <c r="DB154">
        <f t="shared" si="19"/>
        <v>1</v>
      </c>
      <c r="DC154">
        <f t="shared" si="20"/>
        <v>0</v>
      </c>
    </row>
    <row r="155" spans="1:107">
      <c r="A155">
        <f>ROW(Source!A71)</f>
        <v>71</v>
      </c>
      <c r="B155">
        <v>43686536</v>
      </c>
      <c r="C155">
        <v>43686948</v>
      </c>
      <c r="D155">
        <v>37736613</v>
      </c>
      <c r="E155">
        <v>1</v>
      </c>
      <c r="F155">
        <v>1</v>
      </c>
      <c r="G155">
        <v>1</v>
      </c>
      <c r="H155">
        <v>3</v>
      </c>
      <c r="I155" t="s">
        <v>869</v>
      </c>
      <c r="J155" t="s">
        <v>870</v>
      </c>
      <c r="K155" t="s">
        <v>871</v>
      </c>
      <c r="L155">
        <v>1348</v>
      </c>
      <c r="N155">
        <v>1009</v>
      </c>
      <c r="O155" t="s">
        <v>278</v>
      </c>
      <c r="P155" t="s">
        <v>278</v>
      </c>
      <c r="Q155">
        <v>1000</v>
      </c>
      <c r="W155">
        <v>0</v>
      </c>
      <c r="X155">
        <v>-1222174571</v>
      </c>
      <c r="Y155">
        <v>0.01</v>
      </c>
      <c r="AA155">
        <v>41640.89</v>
      </c>
      <c r="AB155">
        <v>0</v>
      </c>
      <c r="AC155">
        <v>0</v>
      </c>
      <c r="AD155">
        <v>0</v>
      </c>
      <c r="AE155">
        <v>10206.1</v>
      </c>
      <c r="AF155">
        <v>0</v>
      </c>
      <c r="AG155">
        <v>0</v>
      </c>
      <c r="AH155">
        <v>0</v>
      </c>
      <c r="AI155">
        <v>4.08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0</v>
      </c>
      <c r="AQ155">
        <v>0</v>
      </c>
      <c r="AR155">
        <v>0</v>
      </c>
      <c r="AS155" t="s">
        <v>3</v>
      </c>
      <c r="AT155">
        <v>0.01</v>
      </c>
      <c r="AU155" t="s">
        <v>3</v>
      </c>
      <c r="AV155">
        <v>0</v>
      </c>
      <c r="AW155">
        <v>2</v>
      </c>
      <c r="AX155">
        <v>43686961</v>
      </c>
      <c r="AY155">
        <v>1</v>
      </c>
      <c r="AZ155">
        <v>0</v>
      </c>
      <c r="BA155">
        <v>160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Y155*Source!I71</f>
        <v>2.0000000000000001E-4</v>
      </c>
      <c r="CY155">
        <f t="shared" ref="CY155:CY160" si="24">AA155</f>
        <v>41640.89</v>
      </c>
      <c r="CZ155">
        <f t="shared" ref="CZ155:CZ160" si="25">AE155</f>
        <v>10206.1</v>
      </c>
      <c r="DA155">
        <f t="shared" ref="DA155:DA160" si="26">AI155</f>
        <v>4.08</v>
      </c>
      <c r="DB155">
        <f t="shared" si="19"/>
        <v>102</v>
      </c>
      <c r="DC155">
        <f t="shared" si="20"/>
        <v>0</v>
      </c>
    </row>
    <row r="156" spans="1:107">
      <c r="A156">
        <f>ROW(Source!A71)</f>
        <v>71</v>
      </c>
      <c r="B156">
        <v>43686536</v>
      </c>
      <c r="C156">
        <v>43686948</v>
      </c>
      <c r="D156">
        <v>37732205</v>
      </c>
      <c r="E156">
        <v>1</v>
      </c>
      <c r="F156">
        <v>1</v>
      </c>
      <c r="G156">
        <v>1</v>
      </c>
      <c r="H156">
        <v>3</v>
      </c>
      <c r="I156" t="s">
        <v>872</v>
      </c>
      <c r="J156" t="s">
        <v>873</v>
      </c>
      <c r="K156" t="s">
        <v>874</v>
      </c>
      <c r="L156">
        <v>1346</v>
      </c>
      <c r="N156">
        <v>1009</v>
      </c>
      <c r="O156" t="s">
        <v>717</v>
      </c>
      <c r="P156" t="s">
        <v>717</v>
      </c>
      <c r="Q156">
        <v>1</v>
      </c>
      <c r="W156">
        <v>0</v>
      </c>
      <c r="X156">
        <v>-528012699</v>
      </c>
      <c r="Y156">
        <v>3</v>
      </c>
      <c r="AA156">
        <v>87.74</v>
      </c>
      <c r="AB156">
        <v>0</v>
      </c>
      <c r="AC156">
        <v>0</v>
      </c>
      <c r="AD156">
        <v>0</v>
      </c>
      <c r="AE156">
        <v>23.09</v>
      </c>
      <c r="AF156">
        <v>0</v>
      </c>
      <c r="AG156">
        <v>0</v>
      </c>
      <c r="AH156">
        <v>0</v>
      </c>
      <c r="AI156">
        <v>3.8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0</v>
      </c>
      <c r="AQ156">
        <v>0</v>
      </c>
      <c r="AR156">
        <v>0</v>
      </c>
      <c r="AS156" t="s">
        <v>3</v>
      </c>
      <c r="AT156">
        <v>3</v>
      </c>
      <c r="AU156" t="s">
        <v>3</v>
      </c>
      <c r="AV156">
        <v>0</v>
      </c>
      <c r="AW156">
        <v>2</v>
      </c>
      <c r="AX156">
        <v>43686962</v>
      </c>
      <c r="AY156">
        <v>1</v>
      </c>
      <c r="AZ156">
        <v>0</v>
      </c>
      <c r="BA156">
        <v>161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Y156*Source!I71</f>
        <v>0.06</v>
      </c>
      <c r="CY156">
        <f t="shared" si="24"/>
        <v>87.74</v>
      </c>
      <c r="CZ156">
        <f t="shared" si="25"/>
        <v>23.09</v>
      </c>
      <c r="DA156">
        <f t="shared" si="26"/>
        <v>3.8</v>
      </c>
      <c r="DB156">
        <f t="shared" si="19"/>
        <v>69</v>
      </c>
      <c r="DC156">
        <f t="shared" si="20"/>
        <v>0</v>
      </c>
    </row>
    <row r="157" spans="1:107">
      <c r="A157">
        <f>ROW(Source!A71)</f>
        <v>71</v>
      </c>
      <c r="B157">
        <v>43686536</v>
      </c>
      <c r="C157">
        <v>43686948</v>
      </c>
      <c r="D157">
        <v>37743387</v>
      </c>
      <c r="E157">
        <v>1</v>
      </c>
      <c r="F157">
        <v>1</v>
      </c>
      <c r="G157">
        <v>1</v>
      </c>
      <c r="H157">
        <v>3</v>
      </c>
      <c r="I157" t="s">
        <v>875</v>
      </c>
      <c r="J157" t="s">
        <v>876</v>
      </c>
      <c r="K157" t="s">
        <v>877</v>
      </c>
      <c r="L157">
        <v>1354</v>
      </c>
      <c r="N157">
        <v>1010</v>
      </c>
      <c r="O157" t="s">
        <v>124</v>
      </c>
      <c r="P157" t="s">
        <v>124</v>
      </c>
      <c r="Q157">
        <v>1</v>
      </c>
      <c r="W157">
        <v>0</v>
      </c>
      <c r="X157">
        <v>-411261428</v>
      </c>
      <c r="Y157">
        <v>100</v>
      </c>
      <c r="AA157">
        <v>120.04</v>
      </c>
      <c r="AB157">
        <v>0</v>
      </c>
      <c r="AC157">
        <v>0</v>
      </c>
      <c r="AD157">
        <v>0</v>
      </c>
      <c r="AE157">
        <v>9.5500000000000007</v>
      </c>
      <c r="AF157">
        <v>0</v>
      </c>
      <c r="AG157">
        <v>0</v>
      </c>
      <c r="AH157">
        <v>0</v>
      </c>
      <c r="AI157">
        <v>12.57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0</v>
      </c>
      <c r="AQ157">
        <v>0</v>
      </c>
      <c r="AR157">
        <v>0</v>
      </c>
      <c r="AS157" t="s">
        <v>3</v>
      </c>
      <c r="AT157">
        <v>100</v>
      </c>
      <c r="AU157" t="s">
        <v>3</v>
      </c>
      <c r="AV157">
        <v>0</v>
      </c>
      <c r="AW157">
        <v>2</v>
      </c>
      <c r="AX157">
        <v>43686963</v>
      </c>
      <c r="AY157">
        <v>1</v>
      </c>
      <c r="AZ157">
        <v>0</v>
      </c>
      <c r="BA157">
        <v>162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Y157*Source!I71</f>
        <v>2</v>
      </c>
      <c r="CY157">
        <f t="shared" si="24"/>
        <v>120.04</v>
      </c>
      <c r="CZ157">
        <f t="shared" si="25"/>
        <v>9.5500000000000007</v>
      </c>
      <c r="DA157">
        <f t="shared" si="26"/>
        <v>12.57</v>
      </c>
      <c r="DB157">
        <f t="shared" si="19"/>
        <v>955</v>
      </c>
      <c r="DC157">
        <f t="shared" si="20"/>
        <v>0</v>
      </c>
    </row>
    <row r="158" spans="1:107">
      <c r="A158">
        <f>ROW(Source!A71)</f>
        <v>71</v>
      </c>
      <c r="B158">
        <v>43686536</v>
      </c>
      <c r="C158">
        <v>43686948</v>
      </c>
      <c r="D158">
        <v>37759232</v>
      </c>
      <c r="E158">
        <v>1</v>
      </c>
      <c r="F158">
        <v>1</v>
      </c>
      <c r="G158">
        <v>1</v>
      </c>
      <c r="H158">
        <v>3</v>
      </c>
      <c r="I158" t="s">
        <v>878</v>
      </c>
      <c r="J158" t="s">
        <v>879</v>
      </c>
      <c r="K158" t="s">
        <v>880</v>
      </c>
      <c r="L158">
        <v>1354</v>
      </c>
      <c r="N158">
        <v>1010</v>
      </c>
      <c r="O158" t="s">
        <v>124</v>
      </c>
      <c r="P158" t="s">
        <v>124</v>
      </c>
      <c r="Q158">
        <v>1</v>
      </c>
      <c r="W158">
        <v>0</v>
      </c>
      <c r="X158">
        <v>1985826090</v>
      </c>
      <c r="Y158">
        <v>100</v>
      </c>
      <c r="AA158">
        <v>5.01</v>
      </c>
      <c r="AB158">
        <v>0</v>
      </c>
      <c r="AC158">
        <v>0</v>
      </c>
      <c r="AD158">
        <v>0</v>
      </c>
      <c r="AE158">
        <v>2.61</v>
      </c>
      <c r="AF158">
        <v>0</v>
      </c>
      <c r="AG158">
        <v>0</v>
      </c>
      <c r="AH158">
        <v>0</v>
      </c>
      <c r="AI158">
        <v>1.92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0</v>
      </c>
      <c r="AQ158">
        <v>0</v>
      </c>
      <c r="AR158">
        <v>0</v>
      </c>
      <c r="AS158" t="s">
        <v>3</v>
      </c>
      <c r="AT158">
        <v>100</v>
      </c>
      <c r="AU158" t="s">
        <v>3</v>
      </c>
      <c r="AV158">
        <v>0</v>
      </c>
      <c r="AW158">
        <v>2</v>
      </c>
      <c r="AX158">
        <v>43686964</v>
      </c>
      <c r="AY158">
        <v>1</v>
      </c>
      <c r="AZ158">
        <v>0</v>
      </c>
      <c r="BA158">
        <v>163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Y158*Source!I71</f>
        <v>2</v>
      </c>
      <c r="CY158">
        <f t="shared" si="24"/>
        <v>5.01</v>
      </c>
      <c r="CZ158">
        <f t="shared" si="25"/>
        <v>2.61</v>
      </c>
      <c r="DA158">
        <f t="shared" si="26"/>
        <v>1.92</v>
      </c>
      <c r="DB158">
        <f t="shared" si="19"/>
        <v>261</v>
      </c>
      <c r="DC158">
        <f t="shared" si="20"/>
        <v>0</v>
      </c>
    </row>
    <row r="159" spans="1:107">
      <c r="A159">
        <f>ROW(Source!A71)</f>
        <v>71</v>
      </c>
      <c r="B159">
        <v>43686536</v>
      </c>
      <c r="C159">
        <v>43686948</v>
      </c>
      <c r="D159">
        <v>37790616</v>
      </c>
      <c r="E159">
        <v>1</v>
      </c>
      <c r="F159">
        <v>1</v>
      </c>
      <c r="G159">
        <v>1</v>
      </c>
      <c r="H159">
        <v>3</v>
      </c>
      <c r="I159" t="s">
        <v>881</v>
      </c>
      <c r="J159" t="s">
        <v>882</v>
      </c>
      <c r="K159" t="s">
        <v>883</v>
      </c>
      <c r="L159">
        <v>1354</v>
      </c>
      <c r="N159">
        <v>1010</v>
      </c>
      <c r="O159" t="s">
        <v>124</v>
      </c>
      <c r="P159" t="s">
        <v>124</v>
      </c>
      <c r="Q159">
        <v>1</v>
      </c>
      <c r="W159">
        <v>0</v>
      </c>
      <c r="X159">
        <v>-824092448</v>
      </c>
      <c r="Y159">
        <v>100</v>
      </c>
      <c r="AA159">
        <v>26.03</v>
      </c>
      <c r="AB159">
        <v>0</v>
      </c>
      <c r="AC159">
        <v>0</v>
      </c>
      <c r="AD159">
        <v>0</v>
      </c>
      <c r="AE159">
        <v>5.48</v>
      </c>
      <c r="AF159">
        <v>0</v>
      </c>
      <c r="AG159">
        <v>0</v>
      </c>
      <c r="AH159">
        <v>0</v>
      </c>
      <c r="AI159">
        <v>4.75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0</v>
      </c>
      <c r="AQ159">
        <v>0</v>
      </c>
      <c r="AR159">
        <v>0</v>
      </c>
      <c r="AS159" t="s">
        <v>3</v>
      </c>
      <c r="AT159">
        <v>100</v>
      </c>
      <c r="AU159" t="s">
        <v>3</v>
      </c>
      <c r="AV159">
        <v>0</v>
      </c>
      <c r="AW159">
        <v>2</v>
      </c>
      <c r="AX159">
        <v>43686965</v>
      </c>
      <c r="AY159">
        <v>1</v>
      </c>
      <c r="AZ159">
        <v>0</v>
      </c>
      <c r="BA159">
        <v>164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Y159*Source!I71</f>
        <v>2</v>
      </c>
      <c r="CY159">
        <f t="shared" si="24"/>
        <v>26.03</v>
      </c>
      <c r="CZ159">
        <f t="shared" si="25"/>
        <v>5.48</v>
      </c>
      <c r="DA159">
        <f t="shared" si="26"/>
        <v>4.75</v>
      </c>
      <c r="DB159">
        <f t="shared" si="19"/>
        <v>548</v>
      </c>
      <c r="DC159">
        <f t="shared" si="20"/>
        <v>0</v>
      </c>
    </row>
    <row r="160" spans="1:107">
      <c r="A160">
        <f>ROW(Source!A71)</f>
        <v>71</v>
      </c>
      <c r="B160">
        <v>43686536</v>
      </c>
      <c r="C160">
        <v>43686948</v>
      </c>
      <c r="D160">
        <v>37801918</v>
      </c>
      <c r="E160">
        <v>1</v>
      </c>
      <c r="F160">
        <v>1</v>
      </c>
      <c r="G160">
        <v>1</v>
      </c>
      <c r="H160">
        <v>3</v>
      </c>
      <c r="I160" t="s">
        <v>741</v>
      </c>
      <c r="J160" t="s">
        <v>742</v>
      </c>
      <c r="K160" t="s">
        <v>743</v>
      </c>
      <c r="L160">
        <v>1374</v>
      </c>
      <c r="N160">
        <v>1013</v>
      </c>
      <c r="O160" t="s">
        <v>744</v>
      </c>
      <c r="P160" t="s">
        <v>744</v>
      </c>
      <c r="Q160">
        <v>1</v>
      </c>
      <c r="W160">
        <v>0</v>
      </c>
      <c r="X160">
        <v>2131831278</v>
      </c>
      <c r="Y160">
        <v>11.76</v>
      </c>
      <c r="AA160">
        <v>1</v>
      </c>
      <c r="AB160">
        <v>0</v>
      </c>
      <c r="AC160">
        <v>0</v>
      </c>
      <c r="AD160">
        <v>0</v>
      </c>
      <c r="AE160">
        <v>1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0</v>
      </c>
      <c r="AQ160">
        <v>0</v>
      </c>
      <c r="AR160">
        <v>0</v>
      </c>
      <c r="AS160" t="s">
        <v>3</v>
      </c>
      <c r="AT160">
        <v>11.76</v>
      </c>
      <c r="AU160" t="s">
        <v>3</v>
      </c>
      <c r="AV160">
        <v>0</v>
      </c>
      <c r="AW160">
        <v>2</v>
      </c>
      <c r="AX160">
        <v>43686966</v>
      </c>
      <c r="AY160">
        <v>1</v>
      </c>
      <c r="AZ160">
        <v>0</v>
      </c>
      <c r="BA160">
        <v>165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Y160*Source!I71</f>
        <v>0.23519999999999999</v>
      </c>
      <c r="CY160">
        <f t="shared" si="24"/>
        <v>1</v>
      </c>
      <c r="CZ160">
        <f t="shared" si="25"/>
        <v>1</v>
      </c>
      <c r="DA160">
        <f t="shared" si="26"/>
        <v>1</v>
      </c>
      <c r="DB160">
        <f t="shared" si="19"/>
        <v>12</v>
      </c>
      <c r="DC160">
        <f t="shared" si="20"/>
        <v>0</v>
      </c>
    </row>
    <row r="161" spans="1:107">
      <c r="A161">
        <f>ROW(Source!A72)</f>
        <v>72</v>
      </c>
      <c r="B161">
        <v>43686536</v>
      </c>
      <c r="C161">
        <v>43686967</v>
      </c>
      <c r="D161">
        <v>23134705</v>
      </c>
      <c r="E161">
        <v>1</v>
      </c>
      <c r="F161">
        <v>1</v>
      </c>
      <c r="G161">
        <v>1</v>
      </c>
      <c r="H161">
        <v>1</v>
      </c>
      <c r="I161" t="s">
        <v>884</v>
      </c>
      <c r="J161" t="s">
        <v>3</v>
      </c>
      <c r="K161" t="s">
        <v>885</v>
      </c>
      <c r="L161">
        <v>1369</v>
      </c>
      <c r="N161">
        <v>1013</v>
      </c>
      <c r="O161" t="s">
        <v>653</v>
      </c>
      <c r="P161" t="s">
        <v>653</v>
      </c>
      <c r="Q161">
        <v>1</v>
      </c>
      <c r="W161">
        <v>0</v>
      </c>
      <c r="X161">
        <v>1261209950</v>
      </c>
      <c r="Y161">
        <v>10.72</v>
      </c>
      <c r="AA161">
        <v>0</v>
      </c>
      <c r="AB161">
        <v>0</v>
      </c>
      <c r="AC161">
        <v>0</v>
      </c>
      <c r="AD161">
        <v>9.68</v>
      </c>
      <c r="AE161">
        <v>0</v>
      </c>
      <c r="AF161">
        <v>0</v>
      </c>
      <c r="AG161">
        <v>0</v>
      </c>
      <c r="AH161">
        <v>9.68</v>
      </c>
      <c r="AI161">
        <v>1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0</v>
      </c>
      <c r="AQ161">
        <v>0</v>
      </c>
      <c r="AR161">
        <v>0</v>
      </c>
      <c r="AS161" t="s">
        <v>3</v>
      </c>
      <c r="AT161">
        <v>10.72</v>
      </c>
      <c r="AU161" t="s">
        <v>3</v>
      </c>
      <c r="AV161">
        <v>1</v>
      </c>
      <c r="AW161">
        <v>2</v>
      </c>
      <c r="AX161">
        <v>43686985</v>
      </c>
      <c r="AY161">
        <v>1</v>
      </c>
      <c r="AZ161">
        <v>0</v>
      </c>
      <c r="BA161">
        <v>166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Y161*Source!I72</f>
        <v>10.72</v>
      </c>
      <c r="CY161">
        <f>AD161</f>
        <v>9.68</v>
      </c>
      <c r="CZ161">
        <f>AH161</f>
        <v>9.68</v>
      </c>
      <c r="DA161">
        <f>AL161</f>
        <v>1</v>
      </c>
      <c r="DB161">
        <f t="shared" si="19"/>
        <v>104</v>
      </c>
      <c r="DC161">
        <f t="shared" si="20"/>
        <v>0</v>
      </c>
    </row>
    <row r="162" spans="1:107">
      <c r="A162">
        <f>ROW(Source!A72)</f>
        <v>72</v>
      </c>
      <c r="B162">
        <v>43686536</v>
      </c>
      <c r="C162">
        <v>43686967</v>
      </c>
      <c r="D162">
        <v>121548</v>
      </c>
      <c r="E162">
        <v>1</v>
      </c>
      <c r="F162">
        <v>1</v>
      </c>
      <c r="G162">
        <v>1</v>
      </c>
      <c r="H162">
        <v>1</v>
      </c>
      <c r="I162" t="s">
        <v>22</v>
      </c>
      <c r="J162" t="s">
        <v>3</v>
      </c>
      <c r="K162" t="s">
        <v>656</v>
      </c>
      <c r="L162">
        <v>608254</v>
      </c>
      <c r="N162">
        <v>1013</v>
      </c>
      <c r="O162" t="s">
        <v>657</v>
      </c>
      <c r="P162" t="s">
        <v>657</v>
      </c>
      <c r="Q162">
        <v>1</v>
      </c>
      <c r="W162">
        <v>0</v>
      </c>
      <c r="X162">
        <v>-185737400</v>
      </c>
      <c r="Y162">
        <v>0.23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1</v>
      </c>
      <c r="AJ162">
        <v>1</v>
      </c>
      <c r="AK162">
        <v>1</v>
      </c>
      <c r="AL162">
        <v>1</v>
      </c>
      <c r="AN162">
        <v>0</v>
      </c>
      <c r="AO162">
        <v>1</v>
      </c>
      <c r="AP162">
        <v>0</v>
      </c>
      <c r="AQ162">
        <v>0</v>
      </c>
      <c r="AR162">
        <v>0</v>
      </c>
      <c r="AS162" t="s">
        <v>3</v>
      </c>
      <c r="AT162">
        <v>0.23</v>
      </c>
      <c r="AU162" t="s">
        <v>3</v>
      </c>
      <c r="AV162">
        <v>2</v>
      </c>
      <c r="AW162">
        <v>2</v>
      </c>
      <c r="AX162">
        <v>43686986</v>
      </c>
      <c r="AY162">
        <v>1</v>
      </c>
      <c r="AZ162">
        <v>0</v>
      </c>
      <c r="BA162">
        <v>167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Y162*Source!I72</f>
        <v>0.23</v>
      </c>
      <c r="CY162">
        <f>AD162</f>
        <v>0</v>
      </c>
      <c r="CZ162">
        <f>AH162</f>
        <v>0</v>
      </c>
      <c r="DA162">
        <f>AL162</f>
        <v>1</v>
      </c>
      <c r="DB162">
        <f t="shared" si="19"/>
        <v>0</v>
      </c>
      <c r="DC162">
        <f t="shared" si="20"/>
        <v>0</v>
      </c>
    </row>
    <row r="163" spans="1:107">
      <c r="A163">
        <f>ROW(Source!A72)</f>
        <v>72</v>
      </c>
      <c r="B163">
        <v>43686536</v>
      </c>
      <c r="C163">
        <v>43686967</v>
      </c>
      <c r="D163">
        <v>37802443</v>
      </c>
      <c r="E163">
        <v>1</v>
      </c>
      <c r="F163">
        <v>1</v>
      </c>
      <c r="G163">
        <v>1</v>
      </c>
      <c r="H163">
        <v>2</v>
      </c>
      <c r="I163" t="s">
        <v>803</v>
      </c>
      <c r="J163" t="s">
        <v>804</v>
      </c>
      <c r="K163" t="s">
        <v>805</v>
      </c>
      <c r="L163">
        <v>1368</v>
      </c>
      <c r="N163">
        <v>1011</v>
      </c>
      <c r="O163" t="s">
        <v>524</v>
      </c>
      <c r="P163" t="s">
        <v>524</v>
      </c>
      <c r="Q163">
        <v>1</v>
      </c>
      <c r="W163">
        <v>0</v>
      </c>
      <c r="X163">
        <v>1447433125</v>
      </c>
      <c r="Y163">
        <v>0.23</v>
      </c>
      <c r="AA163">
        <v>0</v>
      </c>
      <c r="AB163">
        <v>828.01</v>
      </c>
      <c r="AC163">
        <v>213.32</v>
      </c>
      <c r="AD163">
        <v>0</v>
      </c>
      <c r="AE163">
        <v>0</v>
      </c>
      <c r="AF163">
        <v>124.14</v>
      </c>
      <c r="AG163">
        <v>12.1</v>
      </c>
      <c r="AH163">
        <v>0</v>
      </c>
      <c r="AI163">
        <v>1</v>
      </c>
      <c r="AJ163">
        <v>6.67</v>
      </c>
      <c r="AK163">
        <v>17.63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3</v>
      </c>
      <c r="AT163">
        <v>0.23</v>
      </c>
      <c r="AU163" t="s">
        <v>3</v>
      </c>
      <c r="AV163">
        <v>0</v>
      </c>
      <c r="AW163">
        <v>2</v>
      </c>
      <c r="AX163">
        <v>43686987</v>
      </c>
      <c r="AY163">
        <v>1</v>
      </c>
      <c r="AZ163">
        <v>0</v>
      </c>
      <c r="BA163">
        <v>168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Y163*Source!I72</f>
        <v>0.23</v>
      </c>
      <c r="CY163">
        <f>AB163</f>
        <v>828.01</v>
      </c>
      <c r="CZ163">
        <f>AF163</f>
        <v>124.14</v>
      </c>
      <c r="DA163">
        <f>AJ163</f>
        <v>6.67</v>
      </c>
      <c r="DB163">
        <f t="shared" si="19"/>
        <v>29</v>
      </c>
      <c r="DC163">
        <f t="shared" si="20"/>
        <v>3</v>
      </c>
    </row>
    <row r="164" spans="1:107">
      <c r="A164">
        <f>ROW(Source!A72)</f>
        <v>72</v>
      </c>
      <c r="B164">
        <v>43686536</v>
      </c>
      <c r="C164">
        <v>43686967</v>
      </c>
      <c r="D164">
        <v>37802644</v>
      </c>
      <c r="E164">
        <v>1</v>
      </c>
      <c r="F164">
        <v>1</v>
      </c>
      <c r="G164">
        <v>1</v>
      </c>
      <c r="H164">
        <v>2</v>
      </c>
      <c r="I164" t="s">
        <v>747</v>
      </c>
      <c r="J164" t="s">
        <v>748</v>
      </c>
      <c r="K164" t="s">
        <v>749</v>
      </c>
      <c r="L164">
        <v>1368</v>
      </c>
      <c r="N164">
        <v>1011</v>
      </c>
      <c r="O164" t="s">
        <v>524</v>
      </c>
      <c r="P164" t="s">
        <v>524</v>
      </c>
      <c r="Q164">
        <v>1</v>
      </c>
      <c r="W164">
        <v>0</v>
      </c>
      <c r="X164">
        <v>1153725797</v>
      </c>
      <c r="Y164">
        <v>4.49</v>
      </c>
      <c r="AA164">
        <v>0</v>
      </c>
      <c r="AB164">
        <v>85.97</v>
      </c>
      <c r="AC164">
        <v>0</v>
      </c>
      <c r="AD164">
        <v>0</v>
      </c>
      <c r="AE164">
        <v>0</v>
      </c>
      <c r="AF164">
        <v>14.14</v>
      </c>
      <c r="AG164">
        <v>0</v>
      </c>
      <c r="AH164">
        <v>0</v>
      </c>
      <c r="AI164">
        <v>1</v>
      </c>
      <c r="AJ164">
        <v>6.08</v>
      </c>
      <c r="AK164">
        <v>17.63</v>
      </c>
      <c r="AL164">
        <v>1</v>
      </c>
      <c r="AN164">
        <v>0</v>
      </c>
      <c r="AO164">
        <v>1</v>
      </c>
      <c r="AP164">
        <v>0</v>
      </c>
      <c r="AQ164">
        <v>0</v>
      </c>
      <c r="AR164">
        <v>0</v>
      </c>
      <c r="AS164" t="s">
        <v>3</v>
      </c>
      <c r="AT164">
        <v>4.49</v>
      </c>
      <c r="AU164" t="s">
        <v>3</v>
      </c>
      <c r="AV164">
        <v>0</v>
      </c>
      <c r="AW164">
        <v>2</v>
      </c>
      <c r="AX164">
        <v>43686988</v>
      </c>
      <c r="AY164">
        <v>1</v>
      </c>
      <c r="AZ164">
        <v>0</v>
      </c>
      <c r="BA164">
        <v>169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Y164*Source!I72</f>
        <v>4.49</v>
      </c>
      <c r="CY164">
        <f>AB164</f>
        <v>85.97</v>
      </c>
      <c r="CZ164">
        <f>AF164</f>
        <v>14.14</v>
      </c>
      <c r="DA164">
        <f>AJ164</f>
        <v>6.08</v>
      </c>
      <c r="DB164">
        <f t="shared" ref="DB164:DB177" si="27">ROUND(ROUND(AT164*CZ164,2),0)</f>
        <v>63</v>
      </c>
      <c r="DC164">
        <f t="shared" ref="DC164:DC177" si="28">ROUND(ROUND(AT164*AG164,2),0)</f>
        <v>0</v>
      </c>
    </row>
    <row r="165" spans="1:107">
      <c r="A165">
        <f>ROW(Source!A72)</f>
        <v>72</v>
      </c>
      <c r="B165">
        <v>43686536</v>
      </c>
      <c r="C165">
        <v>43686967</v>
      </c>
      <c r="D165">
        <v>37802659</v>
      </c>
      <c r="E165">
        <v>1</v>
      </c>
      <c r="F165">
        <v>1</v>
      </c>
      <c r="G165">
        <v>1</v>
      </c>
      <c r="H165">
        <v>2</v>
      </c>
      <c r="I165" t="s">
        <v>823</v>
      </c>
      <c r="J165" t="s">
        <v>824</v>
      </c>
      <c r="K165" t="s">
        <v>825</v>
      </c>
      <c r="L165">
        <v>1368</v>
      </c>
      <c r="N165">
        <v>1011</v>
      </c>
      <c r="O165" t="s">
        <v>524</v>
      </c>
      <c r="P165" t="s">
        <v>524</v>
      </c>
      <c r="Q165">
        <v>1</v>
      </c>
      <c r="W165">
        <v>0</v>
      </c>
      <c r="X165">
        <v>4083802</v>
      </c>
      <c r="Y165">
        <v>1.08</v>
      </c>
      <c r="AA165">
        <v>0</v>
      </c>
      <c r="AB165">
        <v>5.35</v>
      </c>
      <c r="AC165">
        <v>0</v>
      </c>
      <c r="AD165">
        <v>0</v>
      </c>
      <c r="AE165">
        <v>0</v>
      </c>
      <c r="AF165">
        <v>1.43</v>
      </c>
      <c r="AG165">
        <v>0</v>
      </c>
      <c r="AH165">
        <v>0</v>
      </c>
      <c r="AI165">
        <v>1</v>
      </c>
      <c r="AJ165">
        <v>3.74</v>
      </c>
      <c r="AK165">
        <v>17.63</v>
      </c>
      <c r="AL165">
        <v>1</v>
      </c>
      <c r="AN165">
        <v>0</v>
      </c>
      <c r="AO165">
        <v>1</v>
      </c>
      <c r="AP165">
        <v>0</v>
      </c>
      <c r="AQ165">
        <v>0</v>
      </c>
      <c r="AR165">
        <v>0</v>
      </c>
      <c r="AS165" t="s">
        <v>3</v>
      </c>
      <c r="AT165">
        <v>1.08</v>
      </c>
      <c r="AU165" t="s">
        <v>3</v>
      </c>
      <c r="AV165">
        <v>0</v>
      </c>
      <c r="AW165">
        <v>2</v>
      </c>
      <c r="AX165">
        <v>43686989</v>
      </c>
      <c r="AY165">
        <v>1</v>
      </c>
      <c r="AZ165">
        <v>0</v>
      </c>
      <c r="BA165">
        <v>170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Y165*Source!I72</f>
        <v>1.08</v>
      </c>
      <c r="CY165">
        <f>AB165</f>
        <v>5.35</v>
      </c>
      <c r="CZ165">
        <f>AF165</f>
        <v>1.43</v>
      </c>
      <c r="DA165">
        <f>AJ165</f>
        <v>3.74</v>
      </c>
      <c r="DB165">
        <f t="shared" si="27"/>
        <v>2</v>
      </c>
      <c r="DC165">
        <f t="shared" si="28"/>
        <v>0</v>
      </c>
    </row>
    <row r="166" spans="1:107">
      <c r="A166">
        <f>ROW(Source!A72)</f>
        <v>72</v>
      </c>
      <c r="B166">
        <v>43686536</v>
      </c>
      <c r="C166">
        <v>43686967</v>
      </c>
      <c r="D166">
        <v>37804071</v>
      </c>
      <c r="E166">
        <v>1</v>
      </c>
      <c r="F166">
        <v>1</v>
      </c>
      <c r="G166">
        <v>1</v>
      </c>
      <c r="H166">
        <v>2</v>
      </c>
      <c r="I166" t="s">
        <v>756</v>
      </c>
      <c r="J166" t="s">
        <v>757</v>
      </c>
      <c r="K166" t="s">
        <v>758</v>
      </c>
      <c r="L166">
        <v>1368</v>
      </c>
      <c r="N166">
        <v>1011</v>
      </c>
      <c r="O166" t="s">
        <v>524</v>
      </c>
      <c r="P166" t="s">
        <v>524</v>
      </c>
      <c r="Q166">
        <v>1</v>
      </c>
      <c r="W166">
        <v>0</v>
      </c>
      <c r="X166">
        <v>254649463</v>
      </c>
      <c r="Y166">
        <v>0.98</v>
      </c>
      <c r="AA166">
        <v>0</v>
      </c>
      <c r="AB166">
        <v>18.95</v>
      </c>
      <c r="AC166">
        <v>0</v>
      </c>
      <c r="AD166">
        <v>0</v>
      </c>
      <c r="AE166">
        <v>0</v>
      </c>
      <c r="AF166">
        <v>5.4</v>
      </c>
      <c r="AG166">
        <v>0</v>
      </c>
      <c r="AH166">
        <v>0</v>
      </c>
      <c r="AI166">
        <v>1</v>
      </c>
      <c r="AJ166">
        <v>3.51</v>
      </c>
      <c r="AK166">
        <v>17.63</v>
      </c>
      <c r="AL166">
        <v>1</v>
      </c>
      <c r="AN166">
        <v>0</v>
      </c>
      <c r="AO166">
        <v>1</v>
      </c>
      <c r="AP166">
        <v>0</v>
      </c>
      <c r="AQ166">
        <v>0</v>
      </c>
      <c r="AR166">
        <v>0</v>
      </c>
      <c r="AS166" t="s">
        <v>3</v>
      </c>
      <c r="AT166">
        <v>0.98</v>
      </c>
      <c r="AU166" t="s">
        <v>3</v>
      </c>
      <c r="AV166">
        <v>0</v>
      </c>
      <c r="AW166">
        <v>2</v>
      </c>
      <c r="AX166">
        <v>43686990</v>
      </c>
      <c r="AY166">
        <v>1</v>
      </c>
      <c r="AZ166">
        <v>0</v>
      </c>
      <c r="BA166">
        <v>171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Y166*Source!I72</f>
        <v>0.98</v>
      </c>
      <c r="CY166">
        <f>AB166</f>
        <v>18.95</v>
      </c>
      <c r="CZ166">
        <f>AF166</f>
        <v>5.4</v>
      </c>
      <c r="DA166">
        <f>AJ166</f>
        <v>3.51</v>
      </c>
      <c r="DB166">
        <f t="shared" si="27"/>
        <v>5</v>
      </c>
      <c r="DC166">
        <f t="shared" si="28"/>
        <v>0</v>
      </c>
    </row>
    <row r="167" spans="1:107">
      <c r="A167">
        <f>ROW(Source!A72)</f>
        <v>72</v>
      </c>
      <c r="B167">
        <v>43686536</v>
      </c>
      <c r="C167">
        <v>43686967</v>
      </c>
      <c r="D167">
        <v>37804456</v>
      </c>
      <c r="E167">
        <v>1</v>
      </c>
      <c r="F167">
        <v>1</v>
      </c>
      <c r="G167">
        <v>1</v>
      </c>
      <c r="H167">
        <v>2</v>
      </c>
      <c r="I167" t="s">
        <v>759</v>
      </c>
      <c r="J167" t="s">
        <v>760</v>
      </c>
      <c r="K167" t="s">
        <v>761</v>
      </c>
      <c r="L167">
        <v>1368</v>
      </c>
      <c r="N167">
        <v>1011</v>
      </c>
      <c r="O167" t="s">
        <v>524</v>
      </c>
      <c r="P167" t="s">
        <v>524</v>
      </c>
      <c r="Q167">
        <v>1</v>
      </c>
      <c r="W167">
        <v>0</v>
      </c>
      <c r="X167">
        <v>-671646184</v>
      </c>
      <c r="Y167">
        <v>0.19</v>
      </c>
      <c r="AA167">
        <v>0</v>
      </c>
      <c r="AB167">
        <v>714.81</v>
      </c>
      <c r="AC167">
        <v>182.47</v>
      </c>
      <c r="AD167">
        <v>0</v>
      </c>
      <c r="AE167">
        <v>0</v>
      </c>
      <c r="AF167">
        <v>91.76</v>
      </c>
      <c r="AG167">
        <v>10.35</v>
      </c>
      <c r="AH167">
        <v>0</v>
      </c>
      <c r="AI167">
        <v>1</v>
      </c>
      <c r="AJ167">
        <v>7.79</v>
      </c>
      <c r="AK167">
        <v>17.63</v>
      </c>
      <c r="AL167">
        <v>1</v>
      </c>
      <c r="AN167">
        <v>0</v>
      </c>
      <c r="AO167">
        <v>1</v>
      </c>
      <c r="AP167">
        <v>0</v>
      </c>
      <c r="AQ167">
        <v>0</v>
      </c>
      <c r="AR167">
        <v>0</v>
      </c>
      <c r="AS167" t="s">
        <v>3</v>
      </c>
      <c r="AT167">
        <v>0.19</v>
      </c>
      <c r="AU167" t="s">
        <v>3</v>
      </c>
      <c r="AV167">
        <v>0</v>
      </c>
      <c r="AW167">
        <v>2</v>
      </c>
      <c r="AX167">
        <v>43686991</v>
      </c>
      <c r="AY167">
        <v>1</v>
      </c>
      <c r="AZ167">
        <v>0</v>
      </c>
      <c r="BA167">
        <v>172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Y167*Source!I72</f>
        <v>0.19</v>
      </c>
      <c r="CY167">
        <f>AB167</f>
        <v>714.81</v>
      </c>
      <c r="CZ167">
        <f>AF167</f>
        <v>91.76</v>
      </c>
      <c r="DA167">
        <f>AJ167</f>
        <v>7.79</v>
      </c>
      <c r="DB167">
        <f t="shared" si="27"/>
        <v>17</v>
      </c>
      <c r="DC167">
        <f t="shared" si="28"/>
        <v>2</v>
      </c>
    </row>
    <row r="168" spans="1:107">
      <c r="A168">
        <f>ROW(Source!A72)</f>
        <v>72</v>
      </c>
      <c r="B168">
        <v>43686536</v>
      </c>
      <c r="C168">
        <v>43686967</v>
      </c>
      <c r="D168">
        <v>37729659</v>
      </c>
      <c r="E168">
        <v>1</v>
      </c>
      <c r="F168">
        <v>1</v>
      </c>
      <c r="G168">
        <v>1</v>
      </c>
      <c r="H168">
        <v>3</v>
      </c>
      <c r="I168" t="s">
        <v>826</v>
      </c>
      <c r="J168" t="s">
        <v>827</v>
      </c>
      <c r="K168" t="s">
        <v>828</v>
      </c>
      <c r="L168">
        <v>1339</v>
      </c>
      <c r="N168">
        <v>1007</v>
      </c>
      <c r="O168" t="s">
        <v>48</v>
      </c>
      <c r="P168" t="s">
        <v>48</v>
      </c>
      <c r="Q168">
        <v>1</v>
      </c>
      <c r="W168">
        <v>0</v>
      </c>
      <c r="X168">
        <v>-821751618</v>
      </c>
      <c r="Y168">
        <v>0.57999999999999996</v>
      </c>
      <c r="AA168">
        <v>41.86</v>
      </c>
      <c r="AB168">
        <v>0</v>
      </c>
      <c r="AC168">
        <v>0</v>
      </c>
      <c r="AD168">
        <v>0</v>
      </c>
      <c r="AE168">
        <v>6.22</v>
      </c>
      <c r="AF168">
        <v>0</v>
      </c>
      <c r="AG168">
        <v>0</v>
      </c>
      <c r="AH168">
        <v>0</v>
      </c>
      <c r="AI168">
        <v>6.73</v>
      </c>
      <c r="AJ168">
        <v>1</v>
      </c>
      <c r="AK168">
        <v>1</v>
      </c>
      <c r="AL168">
        <v>1</v>
      </c>
      <c r="AN168">
        <v>0</v>
      </c>
      <c r="AO168">
        <v>1</v>
      </c>
      <c r="AP168">
        <v>0</v>
      </c>
      <c r="AQ168">
        <v>0</v>
      </c>
      <c r="AR168">
        <v>0</v>
      </c>
      <c r="AS168" t="s">
        <v>3</v>
      </c>
      <c r="AT168">
        <v>0.57999999999999996</v>
      </c>
      <c r="AU168" t="s">
        <v>3</v>
      </c>
      <c r="AV168">
        <v>0</v>
      </c>
      <c r="AW168">
        <v>2</v>
      </c>
      <c r="AX168">
        <v>43686992</v>
      </c>
      <c r="AY168">
        <v>1</v>
      </c>
      <c r="AZ168">
        <v>0</v>
      </c>
      <c r="BA168">
        <v>173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Y168*Source!I72</f>
        <v>0.57999999999999996</v>
      </c>
      <c r="CY168">
        <f t="shared" ref="CY168:CY177" si="29">AA168</f>
        <v>41.86</v>
      </c>
      <c r="CZ168">
        <f t="shared" ref="CZ168:CZ177" si="30">AE168</f>
        <v>6.22</v>
      </c>
      <c r="DA168">
        <f t="shared" ref="DA168:DA177" si="31">AI168</f>
        <v>6.73</v>
      </c>
      <c r="DB168">
        <f t="shared" si="27"/>
        <v>4</v>
      </c>
      <c r="DC168">
        <f t="shared" si="28"/>
        <v>0</v>
      </c>
    </row>
    <row r="169" spans="1:107">
      <c r="A169">
        <f>ROW(Source!A72)</f>
        <v>72</v>
      </c>
      <c r="B169">
        <v>43686536</v>
      </c>
      <c r="C169">
        <v>43686967</v>
      </c>
      <c r="D169">
        <v>37736615</v>
      </c>
      <c r="E169">
        <v>1</v>
      </c>
      <c r="F169">
        <v>1</v>
      </c>
      <c r="G169">
        <v>1</v>
      </c>
      <c r="H169">
        <v>3</v>
      </c>
      <c r="I169" t="s">
        <v>768</v>
      </c>
      <c r="J169" t="s">
        <v>769</v>
      </c>
      <c r="K169" t="s">
        <v>770</v>
      </c>
      <c r="L169">
        <v>1348</v>
      </c>
      <c r="N169">
        <v>1009</v>
      </c>
      <c r="O169" t="s">
        <v>278</v>
      </c>
      <c r="P169" t="s">
        <v>278</v>
      </c>
      <c r="Q169">
        <v>1000</v>
      </c>
      <c r="W169">
        <v>0</v>
      </c>
      <c r="X169">
        <v>-1861608814</v>
      </c>
      <c r="Y169">
        <v>1.6000000000000001E-3</v>
      </c>
      <c r="AA169">
        <v>53003.5</v>
      </c>
      <c r="AB169">
        <v>0</v>
      </c>
      <c r="AC169">
        <v>0</v>
      </c>
      <c r="AD169">
        <v>0</v>
      </c>
      <c r="AE169">
        <v>12650</v>
      </c>
      <c r="AF169">
        <v>0</v>
      </c>
      <c r="AG169">
        <v>0</v>
      </c>
      <c r="AH169">
        <v>0</v>
      </c>
      <c r="AI169">
        <v>4.1900000000000004</v>
      </c>
      <c r="AJ169">
        <v>1</v>
      </c>
      <c r="AK169">
        <v>1</v>
      </c>
      <c r="AL169">
        <v>1</v>
      </c>
      <c r="AN169">
        <v>0</v>
      </c>
      <c r="AO169">
        <v>1</v>
      </c>
      <c r="AP169">
        <v>0</v>
      </c>
      <c r="AQ169">
        <v>0</v>
      </c>
      <c r="AR169">
        <v>0</v>
      </c>
      <c r="AS169" t="s">
        <v>3</v>
      </c>
      <c r="AT169">
        <v>1.6000000000000001E-3</v>
      </c>
      <c r="AU169" t="s">
        <v>3</v>
      </c>
      <c r="AV169">
        <v>0</v>
      </c>
      <c r="AW169">
        <v>2</v>
      </c>
      <c r="AX169">
        <v>43686993</v>
      </c>
      <c r="AY169">
        <v>1</v>
      </c>
      <c r="AZ169">
        <v>0</v>
      </c>
      <c r="BA169">
        <v>174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Y169*Source!I72</f>
        <v>1.6000000000000001E-3</v>
      </c>
      <c r="CY169">
        <f t="shared" si="29"/>
        <v>53003.5</v>
      </c>
      <c r="CZ169">
        <f t="shared" si="30"/>
        <v>12650</v>
      </c>
      <c r="DA169">
        <f t="shared" si="31"/>
        <v>4.1900000000000004</v>
      </c>
      <c r="DB169">
        <f t="shared" si="27"/>
        <v>20</v>
      </c>
      <c r="DC169">
        <f t="shared" si="28"/>
        <v>0</v>
      </c>
    </row>
    <row r="170" spans="1:107">
      <c r="A170">
        <f>ROW(Source!A72)</f>
        <v>72</v>
      </c>
      <c r="B170">
        <v>43686536</v>
      </c>
      <c r="C170">
        <v>43686967</v>
      </c>
      <c r="D170">
        <v>37736859</v>
      </c>
      <c r="E170">
        <v>1</v>
      </c>
      <c r="F170">
        <v>1</v>
      </c>
      <c r="G170">
        <v>1</v>
      </c>
      <c r="H170">
        <v>3</v>
      </c>
      <c r="I170" t="s">
        <v>886</v>
      </c>
      <c r="J170" t="s">
        <v>887</v>
      </c>
      <c r="K170" t="s">
        <v>888</v>
      </c>
      <c r="L170">
        <v>1348</v>
      </c>
      <c r="N170">
        <v>1009</v>
      </c>
      <c r="O170" t="s">
        <v>278</v>
      </c>
      <c r="P170" t="s">
        <v>278</v>
      </c>
      <c r="Q170">
        <v>1000</v>
      </c>
      <c r="W170">
        <v>0</v>
      </c>
      <c r="X170">
        <v>-384985709</v>
      </c>
      <c r="Y170">
        <v>1.6000000000000001E-3</v>
      </c>
      <c r="AA170">
        <v>49810.46</v>
      </c>
      <c r="AB170">
        <v>0</v>
      </c>
      <c r="AC170">
        <v>0</v>
      </c>
      <c r="AD170">
        <v>0</v>
      </c>
      <c r="AE170">
        <v>9040.01</v>
      </c>
      <c r="AF170">
        <v>0</v>
      </c>
      <c r="AG170">
        <v>0</v>
      </c>
      <c r="AH170">
        <v>0</v>
      </c>
      <c r="AI170">
        <v>5.51</v>
      </c>
      <c r="AJ170">
        <v>1</v>
      </c>
      <c r="AK170">
        <v>1</v>
      </c>
      <c r="AL170">
        <v>1</v>
      </c>
      <c r="AN170">
        <v>0</v>
      </c>
      <c r="AO170">
        <v>1</v>
      </c>
      <c r="AP170">
        <v>0</v>
      </c>
      <c r="AQ170">
        <v>0</v>
      </c>
      <c r="AR170">
        <v>0</v>
      </c>
      <c r="AS170" t="s">
        <v>3</v>
      </c>
      <c r="AT170">
        <v>1.6000000000000001E-3</v>
      </c>
      <c r="AU170" t="s">
        <v>3</v>
      </c>
      <c r="AV170">
        <v>0</v>
      </c>
      <c r="AW170">
        <v>2</v>
      </c>
      <c r="AX170">
        <v>43686994</v>
      </c>
      <c r="AY170">
        <v>1</v>
      </c>
      <c r="AZ170">
        <v>0</v>
      </c>
      <c r="BA170">
        <v>175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Y170*Source!I72</f>
        <v>1.6000000000000001E-3</v>
      </c>
      <c r="CY170">
        <f t="shared" si="29"/>
        <v>49810.46</v>
      </c>
      <c r="CZ170">
        <f t="shared" si="30"/>
        <v>9040.01</v>
      </c>
      <c r="DA170">
        <f t="shared" si="31"/>
        <v>5.51</v>
      </c>
      <c r="DB170">
        <f t="shared" si="27"/>
        <v>14</v>
      </c>
      <c r="DC170">
        <f t="shared" si="28"/>
        <v>0</v>
      </c>
    </row>
    <row r="171" spans="1:107">
      <c r="A171">
        <f>ROW(Source!A72)</f>
        <v>72</v>
      </c>
      <c r="B171">
        <v>43686536</v>
      </c>
      <c r="C171">
        <v>43686967</v>
      </c>
      <c r="D171">
        <v>37729662</v>
      </c>
      <c r="E171">
        <v>1</v>
      </c>
      <c r="F171">
        <v>1</v>
      </c>
      <c r="G171">
        <v>1</v>
      </c>
      <c r="H171">
        <v>3</v>
      </c>
      <c r="I171" t="s">
        <v>774</v>
      </c>
      <c r="J171" t="s">
        <v>775</v>
      </c>
      <c r="K171" t="s">
        <v>776</v>
      </c>
      <c r="L171">
        <v>1346</v>
      </c>
      <c r="N171">
        <v>1009</v>
      </c>
      <c r="O171" t="s">
        <v>717</v>
      </c>
      <c r="P171" t="s">
        <v>717</v>
      </c>
      <c r="Q171">
        <v>1</v>
      </c>
      <c r="W171">
        <v>0</v>
      </c>
      <c r="X171">
        <v>873943321</v>
      </c>
      <c r="Y171">
        <v>0.13</v>
      </c>
      <c r="AA171">
        <v>36.28</v>
      </c>
      <c r="AB171">
        <v>0</v>
      </c>
      <c r="AC171">
        <v>0</v>
      </c>
      <c r="AD171">
        <v>0</v>
      </c>
      <c r="AE171">
        <v>6.62</v>
      </c>
      <c r="AF171">
        <v>0</v>
      </c>
      <c r="AG171">
        <v>0</v>
      </c>
      <c r="AH171">
        <v>0</v>
      </c>
      <c r="AI171">
        <v>5.48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0</v>
      </c>
      <c r="AQ171">
        <v>0</v>
      </c>
      <c r="AR171">
        <v>0</v>
      </c>
      <c r="AS171" t="s">
        <v>3</v>
      </c>
      <c r="AT171">
        <v>0.13</v>
      </c>
      <c r="AU171" t="s">
        <v>3</v>
      </c>
      <c r="AV171">
        <v>0</v>
      </c>
      <c r="AW171">
        <v>2</v>
      </c>
      <c r="AX171">
        <v>43686995</v>
      </c>
      <c r="AY171">
        <v>1</v>
      </c>
      <c r="AZ171">
        <v>0</v>
      </c>
      <c r="BA171">
        <v>176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Y171*Source!I72</f>
        <v>0.13</v>
      </c>
      <c r="CY171">
        <f t="shared" si="29"/>
        <v>36.28</v>
      </c>
      <c r="CZ171">
        <f t="shared" si="30"/>
        <v>6.62</v>
      </c>
      <c r="DA171">
        <f t="shared" si="31"/>
        <v>5.48</v>
      </c>
      <c r="DB171">
        <f t="shared" si="27"/>
        <v>1</v>
      </c>
      <c r="DC171">
        <f t="shared" si="28"/>
        <v>0</v>
      </c>
    </row>
    <row r="172" spans="1:107">
      <c r="A172">
        <f>ROW(Source!A72)</f>
        <v>72</v>
      </c>
      <c r="B172">
        <v>43686536</v>
      </c>
      <c r="C172">
        <v>43686967</v>
      </c>
      <c r="D172">
        <v>37732779</v>
      </c>
      <c r="E172">
        <v>1</v>
      </c>
      <c r="F172">
        <v>1</v>
      </c>
      <c r="G172">
        <v>1</v>
      </c>
      <c r="H172">
        <v>3</v>
      </c>
      <c r="I172" t="s">
        <v>889</v>
      </c>
      <c r="J172" t="s">
        <v>890</v>
      </c>
      <c r="K172" t="s">
        <v>891</v>
      </c>
      <c r="L172">
        <v>1348</v>
      </c>
      <c r="N172">
        <v>1009</v>
      </c>
      <c r="O172" t="s">
        <v>278</v>
      </c>
      <c r="P172" t="s">
        <v>278</v>
      </c>
      <c r="Q172">
        <v>1000</v>
      </c>
      <c r="W172">
        <v>0</v>
      </c>
      <c r="X172">
        <v>1037002242</v>
      </c>
      <c r="Y172">
        <v>4.0000000000000003E-5</v>
      </c>
      <c r="AA172">
        <v>116021.63</v>
      </c>
      <c r="AB172">
        <v>0</v>
      </c>
      <c r="AC172">
        <v>0</v>
      </c>
      <c r="AD172">
        <v>0</v>
      </c>
      <c r="AE172">
        <v>19401.61</v>
      </c>
      <c r="AF172">
        <v>0</v>
      </c>
      <c r="AG172">
        <v>0</v>
      </c>
      <c r="AH172">
        <v>0</v>
      </c>
      <c r="AI172">
        <v>5.98</v>
      </c>
      <c r="AJ172">
        <v>1</v>
      </c>
      <c r="AK172">
        <v>1</v>
      </c>
      <c r="AL172">
        <v>1</v>
      </c>
      <c r="AN172">
        <v>0</v>
      </c>
      <c r="AO172">
        <v>1</v>
      </c>
      <c r="AP172">
        <v>0</v>
      </c>
      <c r="AQ172">
        <v>0</v>
      </c>
      <c r="AR172">
        <v>0</v>
      </c>
      <c r="AS172" t="s">
        <v>3</v>
      </c>
      <c r="AT172">
        <v>4.0000000000000003E-5</v>
      </c>
      <c r="AU172" t="s">
        <v>3</v>
      </c>
      <c r="AV172">
        <v>0</v>
      </c>
      <c r="AW172">
        <v>2</v>
      </c>
      <c r="AX172">
        <v>43686996</v>
      </c>
      <c r="AY172">
        <v>1</v>
      </c>
      <c r="AZ172">
        <v>0</v>
      </c>
      <c r="BA172">
        <v>177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Y172*Source!I72</f>
        <v>4.0000000000000003E-5</v>
      </c>
      <c r="CY172">
        <f t="shared" si="29"/>
        <v>116021.63</v>
      </c>
      <c r="CZ172">
        <f t="shared" si="30"/>
        <v>19401.61</v>
      </c>
      <c r="DA172">
        <f t="shared" si="31"/>
        <v>5.98</v>
      </c>
      <c r="DB172">
        <f t="shared" si="27"/>
        <v>1</v>
      </c>
      <c r="DC172">
        <f t="shared" si="28"/>
        <v>0</v>
      </c>
    </row>
    <row r="173" spans="1:107">
      <c r="A173">
        <f>ROW(Source!A72)</f>
        <v>72</v>
      </c>
      <c r="B173">
        <v>43686536</v>
      </c>
      <c r="C173">
        <v>43686967</v>
      </c>
      <c r="D173">
        <v>37738513</v>
      </c>
      <c r="E173">
        <v>1</v>
      </c>
      <c r="F173">
        <v>1</v>
      </c>
      <c r="G173">
        <v>1</v>
      </c>
      <c r="H173">
        <v>3</v>
      </c>
      <c r="I173" t="s">
        <v>859</v>
      </c>
      <c r="J173" t="s">
        <v>860</v>
      </c>
      <c r="K173" t="s">
        <v>861</v>
      </c>
      <c r="L173">
        <v>1301</v>
      </c>
      <c r="N173">
        <v>1003</v>
      </c>
      <c r="O173" t="s">
        <v>80</v>
      </c>
      <c r="P173" t="s">
        <v>80</v>
      </c>
      <c r="Q173">
        <v>1</v>
      </c>
      <c r="W173">
        <v>0</v>
      </c>
      <c r="X173">
        <v>-663985694</v>
      </c>
      <c r="Y173">
        <v>5.6</v>
      </c>
      <c r="AA173">
        <v>426.98</v>
      </c>
      <c r="AB173">
        <v>0</v>
      </c>
      <c r="AC173">
        <v>0</v>
      </c>
      <c r="AD173">
        <v>0</v>
      </c>
      <c r="AE173">
        <v>76.11</v>
      </c>
      <c r="AF173">
        <v>0</v>
      </c>
      <c r="AG173">
        <v>0</v>
      </c>
      <c r="AH173">
        <v>0</v>
      </c>
      <c r="AI173">
        <v>5.61</v>
      </c>
      <c r="AJ173">
        <v>1</v>
      </c>
      <c r="AK173">
        <v>1</v>
      </c>
      <c r="AL173">
        <v>1</v>
      </c>
      <c r="AN173">
        <v>0</v>
      </c>
      <c r="AO173">
        <v>1</v>
      </c>
      <c r="AP173">
        <v>0</v>
      </c>
      <c r="AQ173">
        <v>0</v>
      </c>
      <c r="AR173">
        <v>0</v>
      </c>
      <c r="AS173" t="s">
        <v>3</v>
      </c>
      <c r="AT173">
        <v>5.6</v>
      </c>
      <c r="AU173" t="s">
        <v>3</v>
      </c>
      <c r="AV173">
        <v>0</v>
      </c>
      <c r="AW173">
        <v>2</v>
      </c>
      <c r="AX173">
        <v>43686997</v>
      </c>
      <c r="AY173">
        <v>1</v>
      </c>
      <c r="AZ173">
        <v>0</v>
      </c>
      <c r="BA173">
        <v>178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Y173*Source!I72</f>
        <v>5.6</v>
      </c>
      <c r="CY173">
        <f t="shared" si="29"/>
        <v>426.98</v>
      </c>
      <c r="CZ173">
        <f t="shared" si="30"/>
        <v>76.11</v>
      </c>
      <c r="DA173">
        <f t="shared" si="31"/>
        <v>5.61</v>
      </c>
      <c r="DB173">
        <f t="shared" si="27"/>
        <v>426</v>
      </c>
      <c r="DC173">
        <f t="shared" si="28"/>
        <v>0</v>
      </c>
    </row>
    <row r="174" spans="1:107">
      <c r="A174">
        <f>ROW(Source!A72)</f>
        <v>72</v>
      </c>
      <c r="B174">
        <v>43686536</v>
      </c>
      <c r="C174">
        <v>43686967</v>
      </c>
      <c r="D174">
        <v>37744705</v>
      </c>
      <c r="E174">
        <v>1</v>
      </c>
      <c r="F174">
        <v>1</v>
      </c>
      <c r="G174">
        <v>1</v>
      </c>
      <c r="H174">
        <v>3</v>
      </c>
      <c r="I174" t="s">
        <v>847</v>
      </c>
      <c r="J174" t="s">
        <v>848</v>
      </c>
      <c r="K174" t="s">
        <v>849</v>
      </c>
      <c r="L174">
        <v>1348</v>
      </c>
      <c r="N174">
        <v>1009</v>
      </c>
      <c r="O174" t="s">
        <v>278</v>
      </c>
      <c r="P174" t="s">
        <v>278</v>
      </c>
      <c r="Q174">
        <v>1000</v>
      </c>
      <c r="W174">
        <v>0</v>
      </c>
      <c r="X174">
        <v>364065062</v>
      </c>
      <c r="Y174">
        <v>4.0000000000000002E-4</v>
      </c>
      <c r="AA174">
        <v>72248.399999999994</v>
      </c>
      <c r="AB174">
        <v>0</v>
      </c>
      <c r="AC174">
        <v>0</v>
      </c>
      <c r="AD174">
        <v>0</v>
      </c>
      <c r="AE174">
        <v>39480</v>
      </c>
      <c r="AF174">
        <v>0</v>
      </c>
      <c r="AG174">
        <v>0</v>
      </c>
      <c r="AH174">
        <v>0</v>
      </c>
      <c r="AI174">
        <v>1.83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0</v>
      </c>
      <c r="AQ174">
        <v>0</v>
      </c>
      <c r="AR174">
        <v>0</v>
      </c>
      <c r="AS174" t="s">
        <v>3</v>
      </c>
      <c r="AT174">
        <v>4.0000000000000002E-4</v>
      </c>
      <c r="AU174" t="s">
        <v>3</v>
      </c>
      <c r="AV174">
        <v>0</v>
      </c>
      <c r="AW174">
        <v>2</v>
      </c>
      <c r="AX174">
        <v>43686998</v>
      </c>
      <c r="AY174">
        <v>1</v>
      </c>
      <c r="AZ174">
        <v>0</v>
      </c>
      <c r="BA174">
        <v>179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Y174*Source!I72</f>
        <v>4.0000000000000002E-4</v>
      </c>
      <c r="CY174">
        <f t="shared" si="29"/>
        <v>72248.399999999994</v>
      </c>
      <c r="CZ174">
        <f t="shared" si="30"/>
        <v>39480</v>
      </c>
      <c r="DA174">
        <f t="shared" si="31"/>
        <v>1.83</v>
      </c>
      <c r="DB174">
        <f t="shared" si="27"/>
        <v>16</v>
      </c>
      <c r="DC174">
        <f t="shared" si="28"/>
        <v>0</v>
      </c>
    </row>
    <row r="175" spans="1:107">
      <c r="A175">
        <f>ROW(Source!A72)</f>
        <v>72</v>
      </c>
      <c r="B175">
        <v>43686536</v>
      </c>
      <c r="C175">
        <v>43686967</v>
      </c>
      <c r="D175">
        <v>37745226</v>
      </c>
      <c r="E175">
        <v>1</v>
      </c>
      <c r="F175">
        <v>1</v>
      </c>
      <c r="G175">
        <v>1</v>
      </c>
      <c r="H175">
        <v>3</v>
      </c>
      <c r="I175" t="s">
        <v>892</v>
      </c>
      <c r="J175" t="s">
        <v>893</v>
      </c>
      <c r="K175" t="s">
        <v>894</v>
      </c>
      <c r="L175">
        <v>1348</v>
      </c>
      <c r="N175">
        <v>1009</v>
      </c>
      <c r="O175" t="s">
        <v>278</v>
      </c>
      <c r="P175" t="s">
        <v>278</v>
      </c>
      <c r="Q175">
        <v>1000</v>
      </c>
      <c r="W175">
        <v>0</v>
      </c>
      <c r="X175">
        <v>-1412838377</v>
      </c>
      <c r="Y175">
        <v>4.0000000000000002E-4</v>
      </c>
      <c r="AA175">
        <v>94980.69</v>
      </c>
      <c r="AB175">
        <v>0</v>
      </c>
      <c r="AC175">
        <v>0</v>
      </c>
      <c r="AD175">
        <v>0</v>
      </c>
      <c r="AE175">
        <v>29589</v>
      </c>
      <c r="AF175">
        <v>0</v>
      </c>
      <c r="AG175">
        <v>0</v>
      </c>
      <c r="AH175">
        <v>0</v>
      </c>
      <c r="AI175">
        <v>3.21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0</v>
      </c>
      <c r="AQ175">
        <v>0</v>
      </c>
      <c r="AR175">
        <v>0</v>
      </c>
      <c r="AS175" t="s">
        <v>3</v>
      </c>
      <c r="AT175">
        <v>4.0000000000000002E-4</v>
      </c>
      <c r="AU175" t="s">
        <v>3</v>
      </c>
      <c r="AV175">
        <v>0</v>
      </c>
      <c r="AW175">
        <v>2</v>
      </c>
      <c r="AX175">
        <v>43686999</v>
      </c>
      <c r="AY175">
        <v>1</v>
      </c>
      <c r="AZ175">
        <v>0</v>
      </c>
      <c r="BA175">
        <v>180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Y175*Source!I72</f>
        <v>4.0000000000000002E-4</v>
      </c>
      <c r="CY175">
        <f t="shared" si="29"/>
        <v>94980.69</v>
      </c>
      <c r="CZ175">
        <f t="shared" si="30"/>
        <v>29589</v>
      </c>
      <c r="DA175">
        <f t="shared" si="31"/>
        <v>3.21</v>
      </c>
      <c r="DB175">
        <f t="shared" si="27"/>
        <v>12</v>
      </c>
      <c r="DC175">
        <f t="shared" si="28"/>
        <v>0</v>
      </c>
    </row>
    <row r="176" spans="1:107">
      <c r="A176">
        <f>ROW(Source!A72)</f>
        <v>72</v>
      </c>
      <c r="B176">
        <v>43686536</v>
      </c>
      <c r="C176">
        <v>43686967</v>
      </c>
      <c r="D176">
        <v>37765535</v>
      </c>
      <c r="E176">
        <v>1</v>
      </c>
      <c r="F176">
        <v>1</v>
      </c>
      <c r="G176">
        <v>1</v>
      </c>
      <c r="H176">
        <v>3</v>
      </c>
      <c r="I176" t="s">
        <v>244</v>
      </c>
      <c r="J176" t="s">
        <v>246</v>
      </c>
      <c r="K176" t="s">
        <v>245</v>
      </c>
      <c r="L176">
        <v>1354</v>
      </c>
      <c r="N176">
        <v>1010</v>
      </c>
      <c r="O176" t="s">
        <v>124</v>
      </c>
      <c r="P176" t="s">
        <v>124</v>
      </c>
      <c r="Q176">
        <v>1</v>
      </c>
      <c r="W176">
        <v>0</v>
      </c>
      <c r="X176">
        <v>310732233</v>
      </c>
      <c r="Y176">
        <v>1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1</v>
      </c>
      <c r="AJ176">
        <v>1</v>
      </c>
      <c r="AK176">
        <v>1</v>
      </c>
      <c r="AL176">
        <v>1</v>
      </c>
      <c r="AN176">
        <v>0</v>
      </c>
      <c r="AO176">
        <v>0</v>
      </c>
      <c r="AP176">
        <v>1</v>
      </c>
      <c r="AQ176">
        <v>0</v>
      </c>
      <c r="AR176">
        <v>0</v>
      </c>
      <c r="AS176" t="s">
        <v>3</v>
      </c>
      <c r="AT176">
        <v>1</v>
      </c>
      <c r="AU176" t="s">
        <v>3</v>
      </c>
      <c r="AV176">
        <v>0</v>
      </c>
      <c r="AW176">
        <v>2</v>
      </c>
      <c r="AX176">
        <v>43687000</v>
      </c>
      <c r="AY176">
        <v>1</v>
      </c>
      <c r="AZ176">
        <v>0</v>
      </c>
      <c r="BA176">
        <v>181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Y176*Source!I72</f>
        <v>1</v>
      </c>
      <c r="CY176">
        <f t="shared" si="29"/>
        <v>0</v>
      </c>
      <c r="CZ176">
        <f t="shared" si="30"/>
        <v>0</v>
      </c>
      <c r="DA176">
        <f t="shared" si="31"/>
        <v>1</v>
      </c>
      <c r="DB176">
        <f t="shared" si="27"/>
        <v>0</v>
      </c>
      <c r="DC176">
        <f t="shared" si="28"/>
        <v>0</v>
      </c>
    </row>
    <row r="177" spans="1:107">
      <c r="A177">
        <f>ROW(Source!A72)</f>
        <v>72</v>
      </c>
      <c r="B177">
        <v>43686536</v>
      </c>
      <c r="C177">
        <v>43686967</v>
      </c>
      <c r="D177">
        <v>37788717</v>
      </c>
      <c r="E177">
        <v>1</v>
      </c>
      <c r="F177">
        <v>1</v>
      </c>
      <c r="G177">
        <v>1</v>
      </c>
      <c r="H177">
        <v>3</v>
      </c>
      <c r="I177" t="s">
        <v>895</v>
      </c>
      <c r="J177" t="s">
        <v>896</v>
      </c>
      <c r="K177" t="s">
        <v>897</v>
      </c>
      <c r="L177">
        <v>1354</v>
      </c>
      <c r="N177">
        <v>1010</v>
      </c>
      <c r="O177" t="s">
        <v>124</v>
      </c>
      <c r="P177" t="s">
        <v>124</v>
      </c>
      <c r="Q177">
        <v>1</v>
      </c>
      <c r="W177">
        <v>0</v>
      </c>
      <c r="X177">
        <v>1885687494</v>
      </c>
      <c r="Y177">
        <v>2</v>
      </c>
      <c r="AA177">
        <v>231.46</v>
      </c>
      <c r="AB177">
        <v>0</v>
      </c>
      <c r="AC177">
        <v>0</v>
      </c>
      <c r="AD177">
        <v>0</v>
      </c>
      <c r="AE177">
        <v>71.66</v>
      </c>
      <c r="AF177">
        <v>0</v>
      </c>
      <c r="AG177">
        <v>0</v>
      </c>
      <c r="AH177">
        <v>0</v>
      </c>
      <c r="AI177">
        <v>3.23</v>
      </c>
      <c r="AJ177">
        <v>1</v>
      </c>
      <c r="AK177">
        <v>1</v>
      </c>
      <c r="AL177">
        <v>1</v>
      </c>
      <c r="AN177">
        <v>0</v>
      </c>
      <c r="AO177">
        <v>1</v>
      </c>
      <c r="AP177">
        <v>0</v>
      </c>
      <c r="AQ177">
        <v>0</v>
      </c>
      <c r="AR177">
        <v>0</v>
      </c>
      <c r="AS177" t="s">
        <v>3</v>
      </c>
      <c r="AT177">
        <v>2</v>
      </c>
      <c r="AU177" t="s">
        <v>3</v>
      </c>
      <c r="AV177">
        <v>0</v>
      </c>
      <c r="AW177">
        <v>2</v>
      </c>
      <c r="AX177">
        <v>43687001</v>
      </c>
      <c r="AY177">
        <v>1</v>
      </c>
      <c r="AZ177">
        <v>0</v>
      </c>
      <c r="BA177">
        <v>182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Y177*Source!I72</f>
        <v>2</v>
      </c>
      <c r="CY177">
        <f t="shared" si="29"/>
        <v>231.46</v>
      </c>
      <c r="CZ177">
        <f t="shared" si="30"/>
        <v>71.66</v>
      </c>
      <c r="DA177">
        <f t="shared" si="31"/>
        <v>3.23</v>
      </c>
      <c r="DB177">
        <f t="shared" si="27"/>
        <v>143</v>
      </c>
      <c r="DC177">
        <f t="shared" si="28"/>
        <v>0</v>
      </c>
    </row>
    <row r="178" spans="1:107">
      <c r="A178">
        <f>ROW(Source!A79)</f>
        <v>79</v>
      </c>
      <c r="B178">
        <v>43686536</v>
      </c>
      <c r="C178">
        <v>43687009</v>
      </c>
      <c r="D178">
        <v>23146501</v>
      </c>
      <c r="E178">
        <v>1</v>
      </c>
      <c r="F178">
        <v>1</v>
      </c>
      <c r="G178">
        <v>1</v>
      </c>
      <c r="H178">
        <v>1</v>
      </c>
      <c r="I178" t="s">
        <v>677</v>
      </c>
      <c r="J178" t="s">
        <v>3</v>
      </c>
      <c r="K178" t="s">
        <v>678</v>
      </c>
      <c r="L178">
        <v>1369</v>
      </c>
      <c r="N178">
        <v>1013</v>
      </c>
      <c r="O178" t="s">
        <v>653</v>
      </c>
      <c r="P178" t="s">
        <v>653</v>
      </c>
      <c r="Q178">
        <v>1</v>
      </c>
      <c r="W178">
        <v>0</v>
      </c>
      <c r="X178">
        <v>-1511738761</v>
      </c>
      <c r="Y178">
        <v>10.66</v>
      </c>
      <c r="AA178">
        <v>0</v>
      </c>
      <c r="AB178">
        <v>0</v>
      </c>
      <c r="AC178">
        <v>0</v>
      </c>
      <c r="AD178">
        <v>9.9499999999999993</v>
      </c>
      <c r="AE178">
        <v>0</v>
      </c>
      <c r="AF178">
        <v>0</v>
      </c>
      <c r="AG178">
        <v>0</v>
      </c>
      <c r="AH178">
        <v>9.9499999999999993</v>
      </c>
      <c r="AI178">
        <v>1</v>
      </c>
      <c r="AJ178">
        <v>1</v>
      </c>
      <c r="AK178">
        <v>1</v>
      </c>
      <c r="AL178">
        <v>1</v>
      </c>
      <c r="AN178">
        <v>0</v>
      </c>
      <c r="AO178">
        <v>1</v>
      </c>
      <c r="AP178">
        <v>1</v>
      </c>
      <c r="AQ178">
        <v>0</v>
      </c>
      <c r="AR178">
        <v>0</v>
      </c>
      <c r="AS178" t="s">
        <v>3</v>
      </c>
      <c r="AT178">
        <v>5.33</v>
      </c>
      <c r="AU178" t="s">
        <v>272</v>
      </c>
      <c r="AV178">
        <v>1</v>
      </c>
      <c r="AW178">
        <v>2</v>
      </c>
      <c r="AX178">
        <v>43687017</v>
      </c>
      <c r="AY178">
        <v>1</v>
      </c>
      <c r="AZ178">
        <v>0</v>
      </c>
      <c r="BA178">
        <v>184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Y178*Source!I79</f>
        <v>0.1066</v>
      </c>
      <c r="CY178">
        <f>AD178</f>
        <v>9.9499999999999993</v>
      </c>
      <c r="CZ178">
        <f>AH178</f>
        <v>9.9499999999999993</v>
      </c>
      <c r="DA178">
        <f>AL178</f>
        <v>1</v>
      </c>
      <c r="DB178">
        <f t="shared" ref="DB178:DB192" si="32">ROUND((ROUND(AT178*CZ178,2)*2),0)</f>
        <v>106</v>
      </c>
      <c r="DC178">
        <f t="shared" ref="DC178:DC192" si="33">ROUND((ROUND(AT178*AG178,2)*2),0)</f>
        <v>0</v>
      </c>
    </row>
    <row r="179" spans="1:107">
      <c r="A179">
        <f>ROW(Source!A79)</f>
        <v>79</v>
      </c>
      <c r="B179">
        <v>43686536</v>
      </c>
      <c r="C179">
        <v>43687009</v>
      </c>
      <c r="D179">
        <v>121548</v>
      </c>
      <c r="E179">
        <v>1</v>
      </c>
      <c r="F179">
        <v>1</v>
      </c>
      <c r="G179">
        <v>1</v>
      </c>
      <c r="H179">
        <v>1</v>
      </c>
      <c r="I179" t="s">
        <v>22</v>
      </c>
      <c r="J179" t="s">
        <v>3</v>
      </c>
      <c r="K179" t="s">
        <v>656</v>
      </c>
      <c r="L179">
        <v>608254</v>
      </c>
      <c r="N179">
        <v>1013</v>
      </c>
      <c r="O179" t="s">
        <v>657</v>
      </c>
      <c r="P179" t="s">
        <v>657</v>
      </c>
      <c r="Q179">
        <v>1</v>
      </c>
      <c r="W179">
        <v>0</v>
      </c>
      <c r="X179">
        <v>-185737400</v>
      </c>
      <c r="Y179">
        <v>0.02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1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1</v>
      </c>
      <c r="AQ179">
        <v>0</v>
      </c>
      <c r="AR179">
        <v>0</v>
      </c>
      <c r="AS179" t="s">
        <v>3</v>
      </c>
      <c r="AT179">
        <v>0.01</v>
      </c>
      <c r="AU179" t="s">
        <v>272</v>
      </c>
      <c r="AV179">
        <v>2</v>
      </c>
      <c r="AW179">
        <v>2</v>
      </c>
      <c r="AX179">
        <v>43687018</v>
      </c>
      <c r="AY179">
        <v>1</v>
      </c>
      <c r="AZ179">
        <v>0</v>
      </c>
      <c r="BA179">
        <v>185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Y179*Source!I79</f>
        <v>2.0000000000000001E-4</v>
      </c>
      <c r="CY179">
        <f>AD179</f>
        <v>0</v>
      </c>
      <c r="CZ179">
        <f>AH179</f>
        <v>0</v>
      </c>
      <c r="DA179">
        <f>AL179</f>
        <v>1</v>
      </c>
      <c r="DB179">
        <f t="shared" si="32"/>
        <v>0</v>
      </c>
      <c r="DC179">
        <f t="shared" si="33"/>
        <v>0</v>
      </c>
    </row>
    <row r="180" spans="1:107">
      <c r="A180">
        <f>ROW(Source!A79)</f>
        <v>79</v>
      </c>
      <c r="B180">
        <v>43686536</v>
      </c>
      <c r="C180">
        <v>43687009</v>
      </c>
      <c r="D180">
        <v>37802515</v>
      </c>
      <c r="E180">
        <v>1</v>
      </c>
      <c r="F180">
        <v>1</v>
      </c>
      <c r="G180">
        <v>1</v>
      </c>
      <c r="H180">
        <v>2</v>
      </c>
      <c r="I180" t="s">
        <v>663</v>
      </c>
      <c r="J180" t="s">
        <v>664</v>
      </c>
      <c r="K180" t="s">
        <v>665</v>
      </c>
      <c r="L180">
        <v>1368</v>
      </c>
      <c r="N180">
        <v>1011</v>
      </c>
      <c r="O180" t="s">
        <v>524</v>
      </c>
      <c r="P180" t="s">
        <v>524</v>
      </c>
      <c r="Q180">
        <v>1</v>
      </c>
      <c r="W180">
        <v>0</v>
      </c>
      <c r="X180">
        <v>-674318163</v>
      </c>
      <c r="Y180">
        <v>0.02</v>
      </c>
      <c r="AA180">
        <v>0</v>
      </c>
      <c r="AB180">
        <v>609.80999999999995</v>
      </c>
      <c r="AC180">
        <v>158.66999999999999</v>
      </c>
      <c r="AD180">
        <v>0</v>
      </c>
      <c r="AE180">
        <v>0</v>
      </c>
      <c r="AF180">
        <v>87.24</v>
      </c>
      <c r="AG180">
        <v>9</v>
      </c>
      <c r="AH180">
        <v>0</v>
      </c>
      <c r="AI180">
        <v>1</v>
      </c>
      <c r="AJ180">
        <v>6.99</v>
      </c>
      <c r="AK180">
        <v>17.63</v>
      </c>
      <c r="AL180">
        <v>1</v>
      </c>
      <c r="AN180">
        <v>0</v>
      </c>
      <c r="AO180">
        <v>1</v>
      </c>
      <c r="AP180">
        <v>1</v>
      </c>
      <c r="AQ180">
        <v>0</v>
      </c>
      <c r="AR180">
        <v>0</v>
      </c>
      <c r="AS180" t="s">
        <v>3</v>
      </c>
      <c r="AT180">
        <v>0.01</v>
      </c>
      <c r="AU180" t="s">
        <v>272</v>
      </c>
      <c r="AV180">
        <v>0</v>
      </c>
      <c r="AW180">
        <v>2</v>
      </c>
      <c r="AX180">
        <v>43687019</v>
      </c>
      <c r="AY180">
        <v>1</v>
      </c>
      <c r="AZ180">
        <v>0</v>
      </c>
      <c r="BA180">
        <v>186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X180">
        <f>Y180*Source!I79</f>
        <v>2.0000000000000001E-4</v>
      </c>
      <c r="CY180">
        <f>AB180</f>
        <v>609.80999999999995</v>
      </c>
      <c r="CZ180">
        <f>AF180</f>
        <v>87.24</v>
      </c>
      <c r="DA180">
        <f>AJ180</f>
        <v>6.99</v>
      </c>
      <c r="DB180">
        <f t="shared" si="32"/>
        <v>2</v>
      </c>
      <c r="DC180">
        <f t="shared" si="33"/>
        <v>0</v>
      </c>
    </row>
    <row r="181" spans="1:107">
      <c r="A181">
        <f>ROW(Source!A79)</f>
        <v>79</v>
      </c>
      <c r="B181">
        <v>43686536</v>
      </c>
      <c r="C181">
        <v>43687009</v>
      </c>
      <c r="D181">
        <v>37802541</v>
      </c>
      <c r="E181">
        <v>1</v>
      </c>
      <c r="F181">
        <v>1</v>
      </c>
      <c r="G181">
        <v>1</v>
      </c>
      <c r="H181">
        <v>2</v>
      </c>
      <c r="I181" t="s">
        <v>898</v>
      </c>
      <c r="J181" t="s">
        <v>899</v>
      </c>
      <c r="K181" t="s">
        <v>900</v>
      </c>
      <c r="L181">
        <v>1368</v>
      </c>
      <c r="N181">
        <v>1011</v>
      </c>
      <c r="O181" t="s">
        <v>524</v>
      </c>
      <c r="P181" t="s">
        <v>524</v>
      </c>
      <c r="Q181">
        <v>1</v>
      </c>
      <c r="W181">
        <v>0</v>
      </c>
      <c r="X181">
        <v>-946971640</v>
      </c>
      <c r="Y181">
        <v>0.02</v>
      </c>
      <c r="AA181">
        <v>0</v>
      </c>
      <c r="AB181">
        <v>6.85</v>
      </c>
      <c r="AC181">
        <v>0</v>
      </c>
      <c r="AD181">
        <v>0</v>
      </c>
      <c r="AE181">
        <v>0</v>
      </c>
      <c r="AF181">
        <v>1.85</v>
      </c>
      <c r="AG181">
        <v>0</v>
      </c>
      <c r="AH181">
        <v>0</v>
      </c>
      <c r="AI181">
        <v>1</v>
      </c>
      <c r="AJ181">
        <v>3.7</v>
      </c>
      <c r="AK181">
        <v>17.63</v>
      </c>
      <c r="AL181">
        <v>1</v>
      </c>
      <c r="AN181">
        <v>0</v>
      </c>
      <c r="AO181">
        <v>1</v>
      </c>
      <c r="AP181">
        <v>1</v>
      </c>
      <c r="AQ181">
        <v>0</v>
      </c>
      <c r="AR181">
        <v>0</v>
      </c>
      <c r="AS181" t="s">
        <v>3</v>
      </c>
      <c r="AT181">
        <v>0.01</v>
      </c>
      <c r="AU181" t="s">
        <v>272</v>
      </c>
      <c r="AV181">
        <v>0</v>
      </c>
      <c r="AW181">
        <v>2</v>
      </c>
      <c r="AX181">
        <v>43687020</v>
      </c>
      <c r="AY181">
        <v>1</v>
      </c>
      <c r="AZ181">
        <v>0</v>
      </c>
      <c r="BA181">
        <v>187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X181">
        <f>Y181*Source!I79</f>
        <v>2.0000000000000001E-4</v>
      </c>
      <c r="CY181">
        <f>AB181</f>
        <v>6.85</v>
      </c>
      <c r="CZ181">
        <f>AF181</f>
        <v>1.85</v>
      </c>
      <c r="DA181">
        <f>AJ181</f>
        <v>3.7</v>
      </c>
      <c r="DB181">
        <f t="shared" si="32"/>
        <v>0</v>
      </c>
      <c r="DC181">
        <f t="shared" si="33"/>
        <v>0</v>
      </c>
    </row>
    <row r="182" spans="1:107">
      <c r="A182">
        <f>ROW(Source!A79)</f>
        <v>79</v>
      </c>
      <c r="B182">
        <v>43686536</v>
      </c>
      <c r="C182">
        <v>43687009</v>
      </c>
      <c r="D182">
        <v>37804211</v>
      </c>
      <c r="E182">
        <v>1</v>
      </c>
      <c r="F182">
        <v>1</v>
      </c>
      <c r="G182">
        <v>1</v>
      </c>
      <c r="H182">
        <v>2</v>
      </c>
      <c r="I182" t="s">
        <v>838</v>
      </c>
      <c r="J182" t="s">
        <v>839</v>
      </c>
      <c r="K182" t="s">
        <v>840</v>
      </c>
      <c r="L182">
        <v>1368</v>
      </c>
      <c r="N182">
        <v>1011</v>
      </c>
      <c r="O182" t="s">
        <v>524</v>
      </c>
      <c r="P182" t="s">
        <v>524</v>
      </c>
      <c r="Q182">
        <v>1</v>
      </c>
      <c r="W182">
        <v>0</v>
      </c>
      <c r="X182">
        <v>-244626325</v>
      </c>
      <c r="Y182">
        <v>2.2400000000000002</v>
      </c>
      <c r="AA182">
        <v>0</v>
      </c>
      <c r="AB182">
        <v>23.01</v>
      </c>
      <c r="AC182">
        <v>0</v>
      </c>
      <c r="AD182">
        <v>0</v>
      </c>
      <c r="AE182">
        <v>0</v>
      </c>
      <c r="AF182">
        <v>7.52</v>
      </c>
      <c r="AG182">
        <v>0</v>
      </c>
      <c r="AH182">
        <v>0</v>
      </c>
      <c r="AI182">
        <v>1</v>
      </c>
      <c r="AJ182">
        <v>3.06</v>
      </c>
      <c r="AK182">
        <v>17.63</v>
      </c>
      <c r="AL182">
        <v>1</v>
      </c>
      <c r="AN182">
        <v>0</v>
      </c>
      <c r="AO182">
        <v>1</v>
      </c>
      <c r="AP182">
        <v>1</v>
      </c>
      <c r="AQ182">
        <v>0</v>
      </c>
      <c r="AR182">
        <v>0</v>
      </c>
      <c r="AS182" t="s">
        <v>3</v>
      </c>
      <c r="AT182">
        <v>1.1200000000000001</v>
      </c>
      <c r="AU182" t="s">
        <v>272</v>
      </c>
      <c r="AV182">
        <v>0</v>
      </c>
      <c r="AW182">
        <v>2</v>
      </c>
      <c r="AX182">
        <v>43687021</v>
      </c>
      <c r="AY182">
        <v>1</v>
      </c>
      <c r="AZ182">
        <v>0</v>
      </c>
      <c r="BA182">
        <v>188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X182">
        <f>Y182*Source!I79</f>
        <v>2.2400000000000003E-2</v>
      </c>
      <c r="CY182">
        <f>AB182</f>
        <v>23.01</v>
      </c>
      <c r="CZ182">
        <f>AF182</f>
        <v>7.52</v>
      </c>
      <c r="DA182">
        <f>AJ182</f>
        <v>3.06</v>
      </c>
      <c r="DB182">
        <f t="shared" si="32"/>
        <v>17</v>
      </c>
      <c r="DC182">
        <f t="shared" si="33"/>
        <v>0</v>
      </c>
    </row>
    <row r="183" spans="1:107">
      <c r="A183">
        <f>ROW(Source!A79)</f>
        <v>79</v>
      </c>
      <c r="B183">
        <v>43686536</v>
      </c>
      <c r="C183">
        <v>43687009</v>
      </c>
      <c r="D183">
        <v>37804456</v>
      </c>
      <c r="E183">
        <v>1</v>
      </c>
      <c r="F183">
        <v>1</v>
      </c>
      <c r="G183">
        <v>1</v>
      </c>
      <c r="H183">
        <v>2</v>
      </c>
      <c r="I183" t="s">
        <v>759</v>
      </c>
      <c r="J183" t="s">
        <v>760</v>
      </c>
      <c r="K183" t="s">
        <v>761</v>
      </c>
      <c r="L183">
        <v>1368</v>
      </c>
      <c r="N183">
        <v>1011</v>
      </c>
      <c r="O183" t="s">
        <v>524</v>
      </c>
      <c r="P183" t="s">
        <v>524</v>
      </c>
      <c r="Q183">
        <v>1</v>
      </c>
      <c r="W183">
        <v>0</v>
      </c>
      <c r="X183">
        <v>-671646184</v>
      </c>
      <c r="Y183">
        <v>0.04</v>
      </c>
      <c r="AA183">
        <v>0</v>
      </c>
      <c r="AB183">
        <v>714.81</v>
      </c>
      <c r="AC183">
        <v>182.47</v>
      </c>
      <c r="AD183">
        <v>0</v>
      </c>
      <c r="AE183">
        <v>0</v>
      </c>
      <c r="AF183">
        <v>91.76</v>
      </c>
      <c r="AG183">
        <v>10.35</v>
      </c>
      <c r="AH183">
        <v>0</v>
      </c>
      <c r="AI183">
        <v>1</v>
      </c>
      <c r="AJ183">
        <v>7.79</v>
      </c>
      <c r="AK183">
        <v>17.63</v>
      </c>
      <c r="AL183">
        <v>1</v>
      </c>
      <c r="AN183">
        <v>0</v>
      </c>
      <c r="AO183">
        <v>1</v>
      </c>
      <c r="AP183">
        <v>1</v>
      </c>
      <c r="AQ183">
        <v>0</v>
      </c>
      <c r="AR183">
        <v>0</v>
      </c>
      <c r="AS183" t="s">
        <v>3</v>
      </c>
      <c r="AT183">
        <v>0.02</v>
      </c>
      <c r="AU183" t="s">
        <v>272</v>
      </c>
      <c r="AV183">
        <v>0</v>
      </c>
      <c r="AW183">
        <v>2</v>
      </c>
      <c r="AX183">
        <v>43687022</v>
      </c>
      <c r="AY183">
        <v>1</v>
      </c>
      <c r="AZ183">
        <v>0</v>
      </c>
      <c r="BA183">
        <v>189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X183">
        <f>Y183*Source!I79</f>
        <v>4.0000000000000002E-4</v>
      </c>
      <c r="CY183">
        <f>AB183</f>
        <v>714.81</v>
      </c>
      <c r="CZ183">
        <f>AF183</f>
        <v>91.76</v>
      </c>
      <c r="DA183">
        <f>AJ183</f>
        <v>7.79</v>
      </c>
      <c r="DB183">
        <f t="shared" si="32"/>
        <v>4</v>
      </c>
      <c r="DC183">
        <f t="shared" si="33"/>
        <v>0</v>
      </c>
    </row>
    <row r="184" spans="1:107">
      <c r="A184">
        <f>ROW(Source!A79)</f>
        <v>79</v>
      </c>
      <c r="B184">
        <v>43686536</v>
      </c>
      <c r="C184">
        <v>43687009</v>
      </c>
      <c r="D184">
        <v>37732807</v>
      </c>
      <c r="E184">
        <v>1</v>
      </c>
      <c r="F184">
        <v>1</v>
      </c>
      <c r="G184">
        <v>1</v>
      </c>
      <c r="H184">
        <v>3</v>
      </c>
      <c r="I184" t="s">
        <v>844</v>
      </c>
      <c r="J184" t="s">
        <v>845</v>
      </c>
      <c r="K184" t="s">
        <v>846</v>
      </c>
      <c r="L184">
        <v>1348</v>
      </c>
      <c r="N184">
        <v>1009</v>
      </c>
      <c r="O184" t="s">
        <v>278</v>
      </c>
      <c r="P184" t="s">
        <v>278</v>
      </c>
      <c r="Q184">
        <v>1000</v>
      </c>
      <c r="W184">
        <v>0</v>
      </c>
      <c r="X184">
        <v>-250432139</v>
      </c>
      <c r="Y184">
        <v>1.4E-2</v>
      </c>
      <c r="AA184">
        <v>55107</v>
      </c>
      <c r="AB184">
        <v>0</v>
      </c>
      <c r="AC184">
        <v>0</v>
      </c>
      <c r="AD184">
        <v>0</v>
      </c>
      <c r="AE184">
        <v>9420</v>
      </c>
      <c r="AF184">
        <v>0</v>
      </c>
      <c r="AG184">
        <v>0</v>
      </c>
      <c r="AH184">
        <v>0</v>
      </c>
      <c r="AI184">
        <v>5.85</v>
      </c>
      <c r="AJ184">
        <v>1</v>
      </c>
      <c r="AK184">
        <v>1</v>
      </c>
      <c r="AL184">
        <v>1</v>
      </c>
      <c r="AN184">
        <v>0</v>
      </c>
      <c r="AO184">
        <v>1</v>
      </c>
      <c r="AP184">
        <v>1</v>
      </c>
      <c r="AQ184">
        <v>0</v>
      </c>
      <c r="AR184">
        <v>0</v>
      </c>
      <c r="AS184" t="s">
        <v>3</v>
      </c>
      <c r="AT184">
        <v>7.0000000000000001E-3</v>
      </c>
      <c r="AU184" t="s">
        <v>272</v>
      </c>
      <c r="AV184">
        <v>0</v>
      </c>
      <c r="AW184">
        <v>2</v>
      </c>
      <c r="AX184">
        <v>43687023</v>
      </c>
      <c r="AY184">
        <v>1</v>
      </c>
      <c r="AZ184">
        <v>0</v>
      </c>
      <c r="BA184">
        <v>190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X184">
        <f>Y184*Source!I79</f>
        <v>1.4000000000000001E-4</v>
      </c>
      <c r="CY184">
        <f>AA184</f>
        <v>55107</v>
      </c>
      <c r="CZ184">
        <f>AE184</f>
        <v>9420</v>
      </c>
      <c r="DA184">
        <f>AI184</f>
        <v>5.85</v>
      </c>
      <c r="DB184">
        <f t="shared" si="32"/>
        <v>132</v>
      </c>
      <c r="DC184">
        <f t="shared" si="33"/>
        <v>0</v>
      </c>
    </row>
    <row r="185" spans="1:107">
      <c r="A185">
        <f>ROW(Source!A82)</f>
        <v>82</v>
      </c>
      <c r="B185">
        <v>43686536</v>
      </c>
      <c r="C185">
        <v>43687027</v>
      </c>
      <c r="D185">
        <v>23129487</v>
      </c>
      <c r="E185">
        <v>1</v>
      </c>
      <c r="F185">
        <v>1</v>
      </c>
      <c r="G185">
        <v>1</v>
      </c>
      <c r="H185">
        <v>1</v>
      </c>
      <c r="I185" t="s">
        <v>745</v>
      </c>
      <c r="J185" t="s">
        <v>3</v>
      </c>
      <c r="K185" t="s">
        <v>746</v>
      </c>
      <c r="L185">
        <v>1369</v>
      </c>
      <c r="N185">
        <v>1013</v>
      </c>
      <c r="O185" t="s">
        <v>653</v>
      </c>
      <c r="P185" t="s">
        <v>653</v>
      </c>
      <c r="Q185">
        <v>1</v>
      </c>
      <c r="W185">
        <v>0</v>
      </c>
      <c r="X185">
        <v>2002501603</v>
      </c>
      <c r="Y185">
        <v>4.9400000000000004</v>
      </c>
      <c r="AA185">
        <v>0</v>
      </c>
      <c r="AB185">
        <v>0</v>
      </c>
      <c r="AC185">
        <v>0</v>
      </c>
      <c r="AD185">
        <v>8.48</v>
      </c>
      <c r="AE185">
        <v>0</v>
      </c>
      <c r="AF185">
        <v>0</v>
      </c>
      <c r="AG185">
        <v>0</v>
      </c>
      <c r="AH185">
        <v>8.48</v>
      </c>
      <c r="AI185">
        <v>1</v>
      </c>
      <c r="AJ185">
        <v>1</v>
      </c>
      <c r="AK185">
        <v>1</v>
      </c>
      <c r="AL185">
        <v>1</v>
      </c>
      <c r="AN185">
        <v>0</v>
      </c>
      <c r="AO185">
        <v>1</v>
      </c>
      <c r="AP185">
        <v>1</v>
      </c>
      <c r="AQ185">
        <v>0</v>
      </c>
      <c r="AR185">
        <v>0</v>
      </c>
      <c r="AS185" t="s">
        <v>3</v>
      </c>
      <c r="AT185">
        <v>2.4700000000000002</v>
      </c>
      <c r="AU185" t="s">
        <v>272</v>
      </c>
      <c r="AV185">
        <v>1</v>
      </c>
      <c r="AW185">
        <v>2</v>
      </c>
      <c r="AX185">
        <v>43687036</v>
      </c>
      <c r="AY185">
        <v>1</v>
      </c>
      <c r="AZ185">
        <v>0</v>
      </c>
      <c r="BA185">
        <v>192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X185">
        <f>Y185*Source!I82</f>
        <v>4.9400000000000006E-2</v>
      </c>
      <c r="CY185">
        <f>AD185</f>
        <v>8.48</v>
      </c>
      <c r="CZ185">
        <f>AH185</f>
        <v>8.48</v>
      </c>
      <c r="DA185">
        <f>AL185</f>
        <v>1</v>
      </c>
      <c r="DB185">
        <f t="shared" si="32"/>
        <v>42</v>
      </c>
      <c r="DC185">
        <f t="shared" si="33"/>
        <v>0</v>
      </c>
    </row>
    <row r="186" spans="1:107">
      <c r="A186">
        <f>ROW(Source!A82)</f>
        <v>82</v>
      </c>
      <c r="B186">
        <v>43686536</v>
      </c>
      <c r="C186">
        <v>43687027</v>
      </c>
      <c r="D186">
        <v>121548</v>
      </c>
      <c r="E186">
        <v>1</v>
      </c>
      <c r="F186">
        <v>1</v>
      </c>
      <c r="G186">
        <v>1</v>
      </c>
      <c r="H186">
        <v>1</v>
      </c>
      <c r="I186" t="s">
        <v>22</v>
      </c>
      <c r="J186" t="s">
        <v>3</v>
      </c>
      <c r="K186" t="s">
        <v>656</v>
      </c>
      <c r="L186">
        <v>608254</v>
      </c>
      <c r="N186">
        <v>1013</v>
      </c>
      <c r="O186" t="s">
        <v>657</v>
      </c>
      <c r="P186" t="s">
        <v>657</v>
      </c>
      <c r="Q186">
        <v>1</v>
      </c>
      <c r="W186">
        <v>0</v>
      </c>
      <c r="X186">
        <v>-185737400</v>
      </c>
      <c r="Y186">
        <v>0.02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1</v>
      </c>
      <c r="AJ186">
        <v>1</v>
      </c>
      <c r="AK186">
        <v>1</v>
      </c>
      <c r="AL186">
        <v>1</v>
      </c>
      <c r="AN186">
        <v>0</v>
      </c>
      <c r="AO186">
        <v>1</v>
      </c>
      <c r="AP186">
        <v>1</v>
      </c>
      <c r="AQ186">
        <v>0</v>
      </c>
      <c r="AR186">
        <v>0</v>
      </c>
      <c r="AS186" t="s">
        <v>3</v>
      </c>
      <c r="AT186">
        <v>0.01</v>
      </c>
      <c r="AU186" t="s">
        <v>272</v>
      </c>
      <c r="AV186">
        <v>2</v>
      </c>
      <c r="AW186">
        <v>2</v>
      </c>
      <c r="AX186">
        <v>43687037</v>
      </c>
      <c r="AY186">
        <v>1</v>
      </c>
      <c r="AZ186">
        <v>0</v>
      </c>
      <c r="BA186">
        <v>193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X186">
        <f>Y186*Source!I82</f>
        <v>2.0000000000000001E-4</v>
      </c>
      <c r="CY186">
        <f>AD186</f>
        <v>0</v>
      </c>
      <c r="CZ186">
        <f>AH186</f>
        <v>0</v>
      </c>
      <c r="DA186">
        <f>AL186</f>
        <v>1</v>
      </c>
      <c r="DB186">
        <f t="shared" si="32"/>
        <v>0</v>
      </c>
      <c r="DC186">
        <f t="shared" si="33"/>
        <v>0</v>
      </c>
    </row>
    <row r="187" spans="1:107">
      <c r="A187">
        <f>ROW(Source!A82)</f>
        <v>82</v>
      </c>
      <c r="B187">
        <v>43686536</v>
      </c>
      <c r="C187">
        <v>43687027</v>
      </c>
      <c r="D187">
        <v>37802515</v>
      </c>
      <c r="E187">
        <v>1</v>
      </c>
      <c r="F187">
        <v>1</v>
      </c>
      <c r="G187">
        <v>1</v>
      </c>
      <c r="H187">
        <v>2</v>
      </c>
      <c r="I187" t="s">
        <v>663</v>
      </c>
      <c r="J187" t="s">
        <v>664</v>
      </c>
      <c r="K187" t="s">
        <v>665</v>
      </c>
      <c r="L187">
        <v>1368</v>
      </c>
      <c r="N187">
        <v>1011</v>
      </c>
      <c r="O187" t="s">
        <v>524</v>
      </c>
      <c r="P187" t="s">
        <v>524</v>
      </c>
      <c r="Q187">
        <v>1</v>
      </c>
      <c r="W187">
        <v>0</v>
      </c>
      <c r="X187">
        <v>-674318163</v>
      </c>
      <c r="Y187">
        <v>0.02</v>
      </c>
      <c r="AA187">
        <v>0</v>
      </c>
      <c r="AB187">
        <v>609.80999999999995</v>
      </c>
      <c r="AC187">
        <v>158.66999999999999</v>
      </c>
      <c r="AD187">
        <v>0</v>
      </c>
      <c r="AE187">
        <v>0</v>
      </c>
      <c r="AF187">
        <v>87.24</v>
      </c>
      <c r="AG187">
        <v>9</v>
      </c>
      <c r="AH187">
        <v>0</v>
      </c>
      <c r="AI187">
        <v>1</v>
      </c>
      <c r="AJ187">
        <v>6.99</v>
      </c>
      <c r="AK187">
        <v>17.63</v>
      </c>
      <c r="AL187">
        <v>1</v>
      </c>
      <c r="AN187">
        <v>0</v>
      </c>
      <c r="AO187">
        <v>1</v>
      </c>
      <c r="AP187">
        <v>1</v>
      </c>
      <c r="AQ187">
        <v>0</v>
      </c>
      <c r="AR187">
        <v>0</v>
      </c>
      <c r="AS187" t="s">
        <v>3</v>
      </c>
      <c r="AT187">
        <v>0.01</v>
      </c>
      <c r="AU187" t="s">
        <v>272</v>
      </c>
      <c r="AV187">
        <v>0</v>
      </c>
      <c r="AW187">
        <v>2</v>
      </c>
      <c r="AX187">
        <v>43687038</v>
      </c>
      <c r="AY187">
        <v>1</v>
      </c>
      <c r="AZ187">
        <v>0</v>
      </c>
      <c r="BA187">
        <v>194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X187">
        <f>Y187*Source!I82</f>
        <v>2.0000000000000001E-4</v>
      </c>
      <c r="CY187">
        <f>AB187</f>
        <v>609.80999999999995</v>
      </c>
      <c r="CZ187">
        <f>AF187</f>
        <v>87.24</v>
      </c>
      <c r="DA187">
        <f>AJ187</f>
        <v>6.99</v>
      </c>
      <c r="DB187">
        <f t="shared" si="32"/>
        <v>2</v>
      </c>
      <c r="DC187">
        <f t="shared" si="33"/>
        <v>0</v>
      </c>
    </row>
    <row r="188" spans="1:107">
      <c r="A188">
        <f>ROW(Source!A82)</f>
        <v>82</v>
      </c>
      <c r="B188">
        <v>43686536</v>
      </c>
      <c r="C188">
        <v>43687027</v>
      </c>
      <c r="D188">
        <v>37802541</v>
      </c>
      <c r="E188">
        <v>1</v>
      </c>
      <c r="F188">
        <v>1</v>
      </c>
      <c r="G188">
        <v>1</v>
      </c>
      <c r="H188">
        <v>2</v>
      </c>
      <c r="I188" t="s">
        <v>898</v>
      </c>
      <c r="J188" t="s">
        <v>899</v>
      </c>
      <c r="K188" t="s">
        <v>900</v>
      </c>
      <c r="L188">
        <v>1368</v>
      </c>
      <c r="N188">
        <v>1011</v>
      </c>
      <c r="O188" t="s">
        <v>524</v>
      </c>
      <c r="P188" t="s">
        <v>524</v>
      </c>
      <c r="Q188">
        <v>1</v>
      </c>
      <c r="W188">
        <v>0</v>
      </c>
      <c r="X188">
        <v>-946971640</v>
      </c>
      <c r="Y188">
        <v>0.02</v>
      </c>
      <c r="AA188">
        <v>0</v>
      </c>
      <c r="AB188">
        <v>6.85</v>
      </c>
      <c r="AC188">
        <v>0</v>
      </c>
      <c r="AD188">
        <v>0</v>
      </c>
      <c r="AE188">
        <v>0</v>
      </c>
      <c r="AF188">
        <v>1.85</v>
      </c>
      <c r="AG188">
        <v>0</v>
      </c>
      <c r="AH188">
        <v>0</v>
      </c>
      <c r="AI188">
        <v>1</v>
      </c>
      <c r="AJ188">
        <v>3.7</v>
      </c>
      <c r="AK188">
        <v>17.63</v>
      </c>
      <c r="AL188">
        <v>1</v>
      </c>
      <c r="AN188">
        <v>0</v>
      </c>
      <c r="AO188">
        <v>1</v>
      </c>
      <c r="AP188">
        <v>1</v>
      </c>
      <c r="AQ188">
        <v>0</v>
      </c>
      <c r="AR188">
        <v>0</v>
      </c>
      <c r="AS188" t="s">
        <v>3</v>
      </c>
      <c r="AT188">
        <v>0.01</v>
      </c>
      <c r="AU188" t="s">
        <v>272</v>
      </c>
      <c r="AV188">
        <v>0</v>
      </c>
      <c r="AW188">
        <v>2</v>
      </c>
      <c r="AX188">
        <v>43687039</v>
      </c>
      <c r="AY188">
        <v>1</v>
      </c>
      <c r="AZ188">
        <v>0</v>
      </c>
      <c r="BA188">
        <v>195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X188">
        <f>Y188*Source!I82</f>
        <v>2.0000000000000001E-4</v>
      </c>
      <c r="CY188">
        <f>AB188</f>
        <v>6.85</v>
      </c>
      <c r="CZ188">
        <f>AF188</f>
        <v>1.85</v>
      </c>
      <c r="DA188">
        <f>AJ188</f>
        <v>3.7</v>
      </c>
      <c r="DB188">
        <f t="shared" si="32"/>
        <v>0</v>
      </c>
      <c r="DC188">
        <f t="shared" si="33"/>
        <v>0</v>
      </c>
    </row>
    <row r="189" spans="1:107">
      <c r="A189">
        <f>ROW(Source!A82)</f>
        <v>82</v>
      </c>
      <c r="B189">
        <v>43686536</v>
      </c>
      <c r="C189">
        <v>43687027</v>
      </c>
      <c r="D189">
        <v>37804211</v>
      </c>
      <c r="E189">
        <v>1</v>
      </c>
      <c r="F189">
        <v>1</v>
      </c>
      <c r="G189">
        <v>1</v>
      </c>
      <c r="H189">
        <v>2</v>
      </c>
      <c r="I189" t="s">
        <v>838</v>
      </c>
      <c r="J189" t="s">
        <v>839</v>
      </c>
      <c r="K189" t="s">
        <v>840</v>
      </c>
      <c r="L189">
        <v>1368</v>
      </c>
      <c r="N189">
        <v>1011</v>
      </c>
      <c r="O189" t="s">
        <v>524</v>
      </c>
      <c r="P189" t="s">
        <v>524</v>
      </c>
      <c r="Q189">
        <v>1</v>
      </c>
      <c r="W189">
        <v>0</v>
      </c>
      <c r="X189">
        <v>-244626325</v>
      </c>
      <c r="Y189">
        <v>1.3</v>
      </c>
      <c r="AA189">
        <v>0</v>
      </c>
      <c r="AB189">
        <v>23.01</v>
      </c>
      <c r="AC189">
        <v>0</v>
      </c>
      <c r="AD189">
        <v>0</v>
      </c>
      <c r="AE189">
        <v>0</v>
      </c>
      <c r="AF189">
        <v>7.52</v>
      </c>
      <c r="AG189">
        <v>0</v>
      </c>
      <c r="AH189">
        <v>0</v>
      </c>
      <c r="AI189">
        <v>1</v>
      </c>
      <c r="AJ189">
        <v>3.06</v>
      </c>
      <c r="AK189">
        <v>17.63</v>
      </c>
      <c r="AL189">
        <v>1</v>
      </c>
      <c r="AN189">
        <v>0</v>
      </c>
      <c r="AO189">
        <v>1</v>
      </c>
      <c r="AP189">
        <v>1</v>
      </c>
      <c r="AQ189">
        <v>0</v>
      </c>
      <c r="AR189">
        <v>0</v>
      </c>
      <c r="AS189" t="s">
        <v>3</v>
      </c>
      <c r="AT189">
        <v>0.65</v>
      </c>
      <c r="AU189" t="s">
        <v>272</v>
      </c>
      <c r="AV189">
        <v>0</v>
      </c>
      <c r="AW189">
        <v>2</v>
      </c>
      <c r="AX189">
        <v>43687040</v>
      </c>
      <c r="AY189">
        <v>1</v>
      </c>
      <c r="AZ189">
        <v>0</v>
      </c>
      <c r="BA189">
        <v>196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X189">
        <f>Y189*Source!I82</f>
        <v>1.3000000000000001E-2</v>
      </c>
      <c r="CY189">
        <f>AB189</f>
        <v>23.01</v>
      </c>
      <c r="CZ189">
        <f>AF189</f>
        <v>7.52</v>
      </c>
      <c r="DA189">
        <f>AJ189</f>
        <v>3.06</v>
      </c>
      <c r="DB189">
        <f t="shared" si="32"/>
        <v>10</v>
      </c>
      <c r="DC189">
        <f t="shared" si="33"/>
        <v>0</v>
      </c>
    </row>
    <row r="190" spans="1:107">
      <c r="A190">
        <f>ROW(Source!A82)</f>
        <v>82</v>
      </c>
      <c r="B190">
        <v>43686536</v>
      </c>
      <c r="C190">
        <v>43687027</v>
      </c>
      <c r="D190">
        <v>37804456</v>
      </c>
      <c r="E190">
        <v>1</v>
      </c>
      <c r="F190">
        <v>1</v>
      </c>
      <c r="G190">
        <v>1</v>
      </c>
      <c r="H190">
        <v>2</v>
      </c>
      <c r="I190" t="s">
        <v>759</v>
      </c>
      <c r="J190" t="s">
        <v>760</v>
      </c>
      <c r="K190" t="s">
        <v>761</v>
      </c>
      <c r="L190">
        <v>1368</v>
      </c>
      <c r="N190">
        <v>1011</v>
      </c>
      <c r="O190" t="s">
        <v>524</v>
      </c>
      <c r="P190" t="s">
        <v>524</v>
      </c>
      <c r="Q190">
        <v>1</v>
      </c>
      <c r="W190">
        <v>0</v>
      </c>
      <c r="X190">
        <v>-671646184</v>
      </c>
      <c r="Y190">
        <v>0.04</v>
      </c>
      <c r="AA190">
        <v>0</v>
      </c>
      <c r="AB190">
        <v>714.81</v>
      </c>
      <c r="AC190">
        <v>182.47</v>
      </c>
      <c r="AD190">
        <v>0</v>
      </c>
      <c r="AE190">
        <v>0</v>
      </c>
      <c r="AF190">
        <v>91.76</v>
      </c>
      <c r="AG190">
        <v>10.35</v>
      </c>
      <c r="AH190">
        <v>0</v>
      </c>
      <c r="AI190">
        <v>1</v>
      </c>
      <c r="AJ190">
        <v>7.79</v>
      </c>
      <c r="AK190">
        <v>17.63</v>
      </c>
      <c r="AL190">
        <v>1</v>
      </c>
      <c r="AN190">
        <v>0</v>
      </c>
      <c r="AO190">
        <v>1</v>
      </c>
      <c r="AP190">
        <v>1</v>
      </c>
      <c r="AQ190">
        <v>0</v>
      </c>
      <c r="AR190">
        <v>0</v>
      </c>
      <c r="AS190" t="s">
        <v>3</v>
      </c>
      <c r="AT190">
        <v>0.02</v>
      </c>
      <c r="AU190" t="s">
        <v>272</v>
      </c>
      <c r="AV190">
        <v>0</v>
      </c>
      <c r="AW190">
        <v>2</v>
      </c>
      <c r="AX190">
        <v>43687041</v>
      </c>
      <c r="AY190">
        <v>1</v>
      </c>
      <c r="AZ190">
        <v>0</v>
      </c>
      <c r="BA190">
        <v>197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X190">
        <f>Y190*Source!I82</f>
        <v>4.0000000000000002E-4</v>
      </c>
      <c r="CY190">
        <f>AB190</f>
        <v>714.81</v>
      </c>
      <c r="CZ190">
        <f>AF190</f>
        <v>91.76</v>
      </c>
      <c r="DA190">
        <f>AJ190</f>
        <v>7.79</v>
      </c>
      <c r="DB190">
        <f t="shared" si="32"/>
        <v>4</v>
      </c>
      <c r="DC190">
        <f t="shared" si="33"/>
        <v>0</v>
      </c>
    </row>
    <row r="191" spans="1:107">
      <c r="A191">
        <f>ROW(Source!A82)</f>
        <v>82</v>
      </c>
      <c r="B191">
        <v>43686536</v>
      </c>
      <c r="C191">
        <v>43687027</v>
      </c>
      <c r="D191">
        <v>37732807</v>
      </c>
      <c r="E191">
        <v>1</v>
      </c>
      <c r="F191">
        <v>1</v>
      </c>
      <c r="G191">
        <v>1</v>
      </c>
      <c r="H191">
        <v>3</v>
      </c>
      <c r="I191" t="s">
        <v>844</v>
      </c>
      <c r="J191" t="s">
        <v>845</v>
      </c>
      <c r="K191" t="s">
        <v>846</v>
      </c>
      <c r="L191">
        <v>1348</v>
      </c>
      <c r="N191">
        <v>1009</v>
      </c>
      <c r="O191" t="s">
        <v>278</v>
      </c>
      <c r="P191" t="s">
        <v>278</v>
      </c>
      <c r="Q191">
        <v>1000</v>
      </c>
      <c r="W191">
        <v>0</v>
      </c>
      <c r="X191">
        <v>-250432139</v>
      </c>
      <c r="Y191">
        <v>2.1999999999999999E-2</v>
      </c>
      <c r="AA191">
        <v>55107</v>
      </c>
      <c r="AB191">
        <v>0</v>
      </c>
      <c r="AC191">
        <v>0</v>
      </c>
      <c r="AD191">
        <v>0</v>
      </c>
      <c r="AE191">
        <v>9420</v>
      </c>
      <c r="AF191">
        <v>0</v>
      </c>
      <c r="AG191">
        <v>0</v>
      </c>
      <c r="AH191">
        <v>0</v>
      </c>
      <c r="AI191">
        <v>5.85</v>
      </c>
      <c r="AJ191">
        <v>1</v>
      </c>
      <c r="AK191">
        <v>1</v>
      </c>
      <c r="AL191">
        <v>1</v>
      </c>
      <c r="AN191">
        <v>0</v>
      </c>
      <c r="AO191">
        <v>1</v>
      </c>
      <c r="AP191">
        <v>1</v>
      </c>
      <c r="AQ191">
        <v>0</v>
      </c>
      <c r="AR191">
        <v>0</v>
      </c>
      <c r="AS191" t="s">
        <v>3</v>
      </c>
      <c r="AT191">
        <v>1.0999999999999999E-2</v>
      </c>
      <c r="AU191" t="s">
        <v>272</v>
      </c>
      <c r="AV191">
        <v>0</v>
      </c>
      <c r="AW191">
        <v>2</v>
      </c>
      <c r="AX191">
        <v>43687042</v>
      </c>
      <c r="AY191">
        <v>1</v>
      </c>
      <c r="AZ191">
        <v>0</v>
      </c>
      <c r="BA191">
        <v>198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X191">
        <f>Y191*Source!I82</f>
        <v>2.1999999999999998E-4</v>
      </c>
      <c r="CY191">
        <f>AA191</f>
        <v>55107</v>
      </c>
      <c r="CZ191">
        <f>AE191</f>
        <v>9420</v>
      </c>
      <c r="DA191">
        <f>AI191</f>
        <v>5.85</v>
      </c>
      <c r="DB191">
        <f t="shared" si="32"/>
        <v>207</v>
      </c>
      <c r="DC191">
        <f t="shared" si="33"/>
        <v>0</v>
      </c>
    </row>
    <row r="192" spans="1:107">
      <c r="A192">
        <f>ROW(Source!A82)</f>
        <v>82</v>
      </c>
      <c r="B192">
        <v>43686536</v>
      </c>
      <c r="C192">
        <v>43687027</v>
      </c>
      <c r="D192">
        <v>37745498</v>
      </c>
      <c r="E192">
        <v>1</v>
      </c>
      <c r="F192">
        <v>1</v>
      </c>
      <c r="G192">
        <v>1</v>
      </c>
      <c r="H192">
        <v>3</v>
      </c>
      <c r="I192" t="s">
        <v>853</v>
      </c>
      <c r="J192" t="s">
        <v>854</v>
      </c>
      <c r="K192" t="s">
        <v>855</v>
      </c>
      <c r="L192">
        <v>1348</v>
      </c>
      <c r="N192">
        <v>1009</v>
      </c>
      <c r="O192" t="s">
        <v>278</v>
      </c>
      <c r="P192" t="s">
        <v>278</v>
      </c>
      <c r="Q192">
        <v>1000</v>
      </c>
      <c r="W192">
        <v>0</v>
      </c>
      <c r="X192">
        <v>924138385</v>
      </c>
      <c r="Y192">
        <v>4.5999999999999999E-2</v>
      </c>
      <c r="AA192">
        <v>103950</v>
      </c>
      <c r="AB192">
        <v>0</v>
      </c>
      <c r="AC192">
        <v>0</v>
      </c>
      <c r="AD192">
        <v>0</v>
      </c>
      <c r="AE192">
        <v>16500</v>
      </c>
      <c r="AF192">
        <v>0</v>
      </c>
      <c r="AG192">
        <v>0</v>
      </c>
      <c r="AH192">
        <v>0</v>
      </c>
      <c r="AI192">
        <v>6.3</v>
      </c>
      <c r="AJ192">
        <v>1</v>
      </c>
      <c r="AK192">
        <v>1</v>
      </c>
      <c r="AL192">
        <v>1</v>
      </c>
      <c r="AN192">
        <v>0</v>
      </c>
      <c r="AO192">
        <v>1</v>
      </c>
      <c r="AP192">
        <v>1</v>
      </c>
      <c r="AQ192">
        <v>0</v>
      </c>
      <c r="AR192">
        <v>0</v>
      </c>
      <c r="AS192" t="s">
        <v>3</v>
      </c>
      <c r="AT192">
        <v>2.3E-2</v>
      </c>
      <c r="AU192" t="s">
        <v>272</v>
      </c>
      <c r="AV192">
        <v>0</v>
      </c>
      <c r="AW192">
        <v>2</v>
      </c>
      <c r="AX192">
        <v>43687043</v>
      </c>
      <c r="AY192">
        <v>1</v>
      </c>
      <c r="AZ192">
        <v>0</v>
      </c>
      <c r="BA192">
        <v>199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X192">
        <f>Y192*Source!I82</f>
        <v>4.6000000000000001E-4</v>
      </c>
      <c r="CY192">
        <f>AA192</f>
        <v>103950</v>
      </c>
      <c r="CZ192">
        <f>AE192</f>
        <v>16500</v>
      </c>
      <c r="DA192">
        <f>AI192</f>
        <v>6.3</v>
      </c>
      <c r="DB192">
        <f t="shared" si="32"/>
        <v>759</v>
      </c>
      <c r="DC192">
        <f t="shared" si="33"/>
        <v>0</v>
      </c>
    </row>
    <row r="193" spans="1:107">
      <c r="A193">
        <f>ROW(Source!A84)</f>
        <v>84</v>
      </c>
      <c r="B193">
        <v>43686536</v>
      </c>
      <c r="C193">
        <v>43687045</v>
      </c>
      <c r="D193">
        <v>23176489</v>
      </c>
      <c r="E193">
        <v>1</v>
      </c>
      <c r="F193">
        <v>1</v>
      </c>
      <c r="G193">
        <v>1</v>
      </c>
      <c r="H193">
        <v>1</v>
      </c>
      <c r="I193" t="s">
        <v>694</v>
      </c>
      <c r="J193" t="s">
        <v>3</v>
      </c>
      <c r="K193" t="s">
        <v>695</v>
      </c>
      <c r="L193">
        <v>1369</v>
      </c>
      <c r="N193">
        <v>1013</v>
      </c>
      <c r="O193" t="s">
        <v>653</v>
      </c>
      <c r="P193" t="s">
        <v>653</v>
      </c>
      <c r="Q193">
        <v>1</v>
      </c>
      <c r="W193">
        <v>0</v>
      </c>
      <c r="X193">
        <v>725539904</v>
      </c>
      <c r="Y193">
        <v>1.18</v>
      </c>
      <c r="AA193">
        <v>0</v>
      </c>
      <c r="AB193">
        <v>0</v>
      </c>
      <c r="AC193">
        <v>0</v>
      </c>
      <c r="AD193">
        <v>10.36</v>
      </c>
      <c r="AE193">
        <v>0</v>
      </c>
      <c r="AF193">
        <v>0</v>
      </c>
      <c r="AG193">
        <v>0</v>
      </c>
      <c r="AH193">
        <v>10.36</v>
      </c>
      <c r="AI193">
        <v>1</v>
      </c>
      <c r="AJ193">
        <v>1</v>
      </c>
      <c r="AK193">
        <v>1</v>
      </c>
      <c r="AL193">
        <v>1</v>
      </c>
      <c r="AN193">
        <v>0</v>
      </c>
      <c r="AO193">
        <v>1</v>
      </c>
      <c r="AP193">
        <v>0</v>
      </c>
      <c r="AQ193">
        <v>0</v>
      </c>
      <c r="AR193">
        <v>0</v>
      </c>
      <c r="AS193" t="s">
        <v>3</v>
      </c>
      <c r="AT193">
        <v>1.18</v>
      </c>
      <c r="AU193" t="s">
        <v>3</v>
      </c>
      <c r="AV193">
        <v>1</v>
      </c>
      <c r="AW193">
        <v>2</v>
      </c>
      <c r="AX193">
        <v>43687053</v>
      </c>
      <c r="AY193">
        <v>1</v>
      </c>
      <c r="AZ193">
        <v>0</v>
      </c>
      <c r="BA193">
        <v>200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X193">
        <f>Y193*Source!I84</f>
        <v>1.18</v>
      </c>
      <c r="CY193">
        <f>AD193</f>
        <v>10.36</v>
      </c>
      <c r="CZ193">
        <f>AH193</f>
        <v>10.36</v>
      </c>
      <c r="DA193">
        <f>AL193</f>
        <v>1</v>
      </c>
      <c r="DB193">
        <f t="shared" ref="DB193:DB240" si="34">ROUND(ROUND(AT193*CZ193,2),0)</f>
        <v>12</v>
      </c>
      <c r="DC193">
        <f t="shared" ref="DC193:DC240" si="35">ROUND(ROUND(AT193*AG193,2),0)</f>
        <v>0</v>
      </c>
    </row>
    <row r="194" spans="1:107">
      <c r="A194">
        <f>ROW(Source!A84)</f>
        <v>84</v>
      </c>
      <c r="B194">
        <v>43686536</v>
      </c>
      <c r="C194">
        <v>43687045</v>
      </c>
      <c r="D194">
        <v>37804379</v>
      </c>
      <c r="E194">
        <v>1</v>
      </c>
      <c r="F194">
        <v>1</v>
      </c>
      <c r="G194">
        <v>1</v>
      </c>
      <c r="H194">
        <v>2</v>
      </c>
      <c r="I194" t="s">
        <v>708</v>
      </c>
      <c r="J194" t="s">
        <v>709</v>
      </c>
      <c r="K194" t="s">
        <v>710</v>
      </c>
      <c r="L194">
        <v>1368</v>
      </c>
      <c r="N194">
        <v>1011</v>
      </c>
      <c r="O194" t="s">
        <v>524</v>
      </c>
      <c r="P194" t="s">
        <v>524</v>
      </c>
      <c r="Q194">
        <v>1</v>
      </c>
      <c r="W194">
        <v>0</v>
      </c>
      <c r="X194">
        <v>1563149101</v>
      </c>
      <c r="Y194">
        <v>0.4</v>
      </c>
      <c r="AA194">
        <v>0</v>
      </c>
      <c r="AB194">
        <v>39.28</v>
      </c>
      <c r="AC194">
        <v>0</v>
      </c>
      <c r="AD194">
        <v>0</v>
      </c>
      <c r="AE194">
        <v>0</v>
      </c>
      <c r="AF194">
        <v>20.46</v>
      </c>
      <c r="AG194">
        <v>0</v>
      </c>
      <c r="AH194">
        <v>0</v>
      </c>
      <c r="AI194">
        <v>1</v>
      </c>
      <c r="AJ194">
        <v>1.92</v>
      </c>
      <c r="AK194">
        <v>17.63</v>
      </c>
      <c r="AL194">
        <v>1</v>
      </c>
      <c r="AN194">
        <v>0</v>
      </c>
      <c r="AO194">
        <v>1</v>
      </c>
      <c r="AP194">
        <v>0</v>
      </c>
      <c r="AQ194">
        <v>0</v>
      </c>
      <c r="AR194">
        <v>0</v>
      </c>
      <c r="AS194" t="s">
        <v>3</v>
      </c>
      <c r="AT194">
        <v>0.4</v>
      </c>
      <c r="AU194" t="s">
        <v>3</v>
      </c>
      <c r="AV194">
        <v>0</v>
      </c>
      <c r="AW194">
        <v>2</v>
      </c>
      <c r="AX194">
        <v>43687054</v>
      </c>
      <c r="AY194">
        <v>1</v>
      </c>
      <c r="AZ194">
        <v>0</v>
      </c>
      <c r="BA194">
        <v>201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X194">
        <f>Y194*Source!I84</f>
        <v>0.4</v>
      </c>
      <c r="CY194">
        <f>AB194</f>
        <v>39.28</v>
      </c>
      <c r="CZ194">
        <f>AF194</f>
        <v>20.46</v>
      </c>
      <c r="DA194">
        <f>AJ194</f>
        <v>1.92</v>
      </c>
      <c r="DB194">
        <f t="shared" si="34"/>
        <v>8</v>
      </c>
      <c r="DC194">
        <f t="shared" si="35"/>
        <v>0</v>
      </c>
    </row>
    <row r="195" spans="1:107">
      <c r="A195">
        <f>ROW(Source!A84)</f>
        <v>84</v>
      </c>
      <c r="B195">
        <v>43686536</v>
      </c>
      <c r="C195">
        <v>43687045</v>
      </c>
      <c r="D195">
        <v>37804398</v>
      </c>
      <c r="E195">
        <v>1</v>
      </c>
      <c r="F195">
        <v>1</v>
      </c>
      <c r="G195">
        <v>1</v>
      </c>
      <c r="H195">
        <v>2</v>
      </c>
      <c r="I195" t="s">
        <v>699</v>
      </c>
      <c r="J195" t="s">
        <v>700</v>
      </c>
      <c r="K195" t="s">
        <v>701</v>
      </c>
      <c r="L195">
        <v>1368</v>
      </c>
      <c r="N195">
        <v>1011</v>
      </c>
      <c r="O195" t="s">
        <v>524</v>
      </c>
      <c r="P195" t="s">
        <v>524</v>
      </c>
      <c r="Q195">
        <v>1</v>
      </c>
      <c r="W195">
        <v>0</v>
      </c>
      <c r="X195">
        <v>416921217</v>
      </c>
      <c r="Y195">
        <v>0.4</v>
      </c>
      <c r="AA195">
        <v>0</v>
      </c>
      <c r="AB195">
        <v>54.65</v>
      </c>
      <c r="AC195">
        <v>0</v>
      </c>
      <c r="AD195">
        <v>0</v>
      </c>
      <c r="AE195">
        <v>0</v>
      </c>
      <c r="AF195">
        <v>20.94</v>
      </c>
      <c r="AG195">
        <v>0</v>
      </c>
      <c r="AH195">
        <v>0</v>
      </c>
      <c r="AI195">
        <v>1</v>
      </c>
      <c r="AJ195">
        <v>2.61</v>
      </c>
      <c r="AK195">
        <v>17.63</v>
      </c>
      <c r="AL195">
        <v>1</v>
      </c>
      <c r="AN195">
        <v>0</v>
      </c>
      <c r="AO195">
        <v>1</v>
      </c>
      <c r="AP195">
        <v>0</v>
      </c>
      <c r="AQ195">
        <v>0</v>
      </c>
      <c r="AR195">
        <v>0</v>
      </c>
      <c r="AS195" t="s">
        <v>3</v>
      </c>
      <c r="AT195">
        <v>0.4</v>
      </c>
      <c r="AU195" t="s">
        <v>3</v>
      </c>
      <c r="AV195">
        <v>0</v>
      </c>
      <c r="AW195">
        <v>2</v>
      </c>
      <c r="AX195">
        <v>43687055</v>
      </c>
      <c r="AY195">
        <v>1</v>
      </c>
      <c r="AZ195">
        <v>0</v>
      </c>
      <c r="BA195">
        <v>202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X195">
        <f>Y195*Source!I84</f>
        <v>0.4</v>
      </c>
      <c r="CY195">
        <f>AB195</f>
        <v>54.65</v>
      </c>
      <c r="CZ195">
        <f>AF195</f>
        <v>20.94</v>
      </c>
      <c r="DA195">
        <f>AJ195</f>
        <v>2.61</v>
      </c>
      <c r="DB195">
        <f t="shared" si="34"/>
        <v>8</v>
      </c>
      <c r="DC195">
        <f t="shared" si="35"/>
        <v>0</v>
      </c>
    </row>
    <row r="196" spans="1:107">
      <c r="A196">
        <f>ROW(Source!A84)</f>
        <v>84</v>
      </c>
      <c r="B196">
        <v>43686536</v>
      </c>
      <c r="C196">
        <v>43687045</v>
      </c>
      <c r="D196">
        <v>37804433</v>
      </c>
      <c r="E196">
        <v>1</v>
      </c>
      <c r="F196">
        <v>1</v>
      </c>
      <c r="G196">
        <v>1</v>
      </c>
      <c r="H196">
        <v>2</v>
      </c>
      <c r="I196" t="s">
        <v>724</v>
      </c>
      <c r="J196" t="s">
        <v>725</v>
      </c>
      <c r="K196" t="s">
        <v>726</v>
      </c>
      <c r="L196">
        <v>1368</v>
      </c>
      <c r="N196">
        <v>1011</v>
      </c>
      <c r="O196" t="s">
        <v>524</v>
      </c>
      <c r="P196" t="s">
        <v>524</v>
      </c>
      <c r="Q196">
        <v>1</v>
      </c>
      <c r="W196">
        <v>0</v>
      </c>
      <c r="X196">
        <v>-1822765584</v>
      </c>
      <c r="Y196">
        <v>0.45</v>
      </c>
      <c r="AA196">
        <v>0</v>
      </c>
      <c r="AB196">
        <v>18.77</v>
      </c>
      <c r="AC196">
        <v>0</v>
      </c>
      <c r="AD196">
        <v>0</v>
      </c>
      <c r="AE196">
        <v>0</v>
      </c>
      <c r="AF196">
        <v>10.09</v>
      </c>
      <c r="AG196">
        <v>0</v>
      </c>
      <c r="AH196">
        <v>0</v>
      </c>
      <c r="AI196">
        <v>1</v>
      </c>
      <c r="AJ196">
        <v>1.86</v>
      </c>
      <c r="AK196">
        <v>17.63</v>
      </c>
      <c r="AL196">
        <v>1</v>
      </c>
      <c r="AN196">
        <v>0</v>
      </c>
      <c r="AO196">
        <v>1</v>
      </c>
      <c r="AP196">
        <v>0</v>
      </c>
      <c r="AQ196">
        <v>0</v>
      </c>
      <c r="AR196">
        <v>0</v>
      </c>
      <c r="AS196" t="s">
        <v>3</v>
      </c>
      <c r="AT196">
        <v>0.45</v>
      </c>
      <c r="AU196" t="s">
        <v>3</v>
      </c>
      <c r="AV196">
        <v>0</v>
      </c>
      <c r="AW196">
        <v>2</v>
      </c>
      <c r="AX196">
        <v>43687056</v>
      </c>
      <c r="AY196">
        <v>1</v>
      </c>
      <c r="AZ196">
        <v>0</v>
      </c>
      <c r="BA196">
        <v>203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X196">
        <f>Y196*Source!I84</f>
        <v>0.45</v>
      </c>
      <c r="CY196">
        <f>AB196</f>
        <v>18.77</v>
      </c>
      <c r="CZ196">
        <f>AF196</f>
        <v>10.09</v>
      </c>
      <c r="DA196">
        <f>AJ196</f>
        <v>1.86</v>
      </c>
      <c r="DB196">
        <f t="shared" si="34"/>
        <v>5</v>
      </c>
      <c r="DC196">
        <f t="shared" si="35"/>
        <v>0</v>
      </c>
    </row>
    <row r="197" spans="1:107">
      <c r="A197">
        <f>ROW(Source!A84)</f>
        <v>84</v>
      </c>
      <c r="B197">
        <v>43686536</v>
      </c>
      <c r="C197">
        <v>43687045</v>
      </c>
      <c r="D197">
        <v>37745115</v>
      </c>
      <c r="E197">
        <v>1</v>
      </c>
      <c r="F197">
        <v>1</v>
      </c>
      <c r="G197">
        <v>1</v>
      </c>
      <c r="H197">
        <v>3</v>
      </c>
      <c r="I197" t="s">
        <v>714</v>
      </c>
      <c r="J197" t="s">
        <v>715</v>
      </c>
      <c r="K197" t="s">
        <v>716</v>
      </c>
      <c r="L197">
        <v>1346</v>
      </c>
      <c r="N197">
        <v>1009</v>
      </c>
      <c r="O197" t="s">
        <v>717</v>
      </c>
      <c r="P197" t="s">
        <v>717</v>
      </c>
      <c r="Q197">
        <v>1</v>
      </c>
      <c r="W197">
        <v>0</v>
      </c>
      <c r="X197">
        <v>-1836642514</v>
      </c>
      <c r="Y197">
        <v>0.1</v>
      </c>
      <c r="AA197">
        <v>391.71</v>
      </c>
      <c r="AB197">
        <v>0</v>
      </c>
      <c r="AC197">
        <v>0</v>
      </c>
      <c r="AD197">
        <v>0</v>
      </c>
      <c r="AE197">
        <v>86.28</v>
      </c>
      <c r="AF197">
        <v>0</v>
      </c>
      <c r="AG197">
        <v>0</v>
      </c>
      <c r="AH197">
        <v>0</v>
      </c>
      <c r="AI197">
        <v>4.54</v>
      </c>
      <c r="AJ197">
        <v>1</v>
      </c>
      <c r="AK197">
        <v>1</v>
      </c>
      <c r="AL197">
        <v>1</v>
      </c>
      <c r="AN197">
        <v>0</v>
      </c>
      <c r="AO197">
        <v>1</v>
      </c>
      <c r="AP197">
        <v>0</v>
      </c>
      <c r="AQ197">
        <v>0</v>
      </c>
      <c r="AR197">
        <v>0</v>
      </c>
      <c r="AS197" t="s">
        <v>3</v>
      </c>
      <c r="AT197">
        <v>0.1</v>
      </c>
      <c r="AU197" t="s">
        <v>3</v>
      </c>
      <c r="AV197">
        <v>0</v>
      </c>
      <c r="AW197">
        <v>2</v>
      </c>
      <c r="AX197">
        <v>43687057</v>
      </c>
      <c r="AY197">
        <v>1</v>
      </c>
      <c r="AZ197">
        <v>0</v>
      </c>
      <c r="BA197">
        <v>204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X197">
        <f>Y197*Source!I84</f>
        <v>0.1</v>
      </c>
      <c r="CY197">
        <f>AA197</f>
        <v>391.71</v>
      </c>
      <c r="CZ197">
        <f>AE197</f>
        <v>86.28</v>
      </c>
      <c r="DA197">
        <f>AI197</f>
        <v>4.54</v>
      </c>
      <c r="DB197">
        <f t="shared" si="34"/>
        <v>9</v>
      </c>
      <c r="DC197">
        <f t="shared" si="35"/>
        <v>0</v>
      </c>
    </row>
    <row r="198" spans="1:107">
      <c r="A198">
        <f>ROW(Source!A84)</f>
        <v>84</v>
      </c>
      <c r="B198">
        <v>43686536</v>
      </c>
      <c r="C198">
        <v>43687045</v>
      </c>
      <c r="D198">
        <v>37790595</v>
      </c>
      <c r="E198">
        <v>1</v>
      </c>
      <c r="F198">
        <v>1</v>
      </c>
      <c r="G198">
        <v>1</v>
      </c>
      <c r="H198">
        <v>3</v>
      </c>
      <c r="I198" t="s">
        <v>727</v>
      </c>
      <c r="J198" t="s">
        <v>728</v>
      </c>
      <c r="K198" t="s">
        <v>729</v>
      </c>
      <c r="L198">
        <v>1354</v>
      </c>
      <c r="N198">
        <v>1010</v>
      </c>
      <c r="O198" t="s">
        <v>124</v>
      </c>
      <c r="P198" t="s">
        <v>124</v>
      </c>
      <c r="Q198">
        <v>1</v>
      </c>
      <c r="W198">
        <v>0</v>
      </c>
      <c r="X198">
        <v>1467029922</v>
      </c>
      <c r="Y198">
        <v>1</v>
      </c>
      <c r="AA198">
        <v>271.94</v>
      </c>
      <c r="AB198">
        <v>0</v>
      </c>
      <c r="AC198">
        <v>0</v>
      </c>
      <c r="AD198">
        <v>0</v>
      </c>
      <c r="AE198">
        <v>135.97</v>
      </c>
      <c r="AF198">
        <v>0</v>
      </c>
      <c r="AG198">
        <v>0</v>
      </c>
      <c r="AH198">
        <v>0</v>
      </c>
      <c r="AI198">
        <v>2</v>
      </c>
      <c r="AJ198">
        <v>1</v>
      </c>
      <c r="AK198">
        <v>1</v>
      </c>
      <c r="AL198">
        <v>1</v>
      </c>
      <c r="AN198">
        <v>0</v>
      </c>
      <c r="AO198">
        <v>1</v>
      </c>
      <c r="AP198">
        <v>0</v>
      </c>
      <c r="AQ198">
        <v>0</v>
      </c>
      <c r="AR198">
        <v>0</v>
      </c>
      <c r="AS198" t="s">
        <v>3</v>
      </c>
      <c r="AT198">
        <v>1</v>
      </c>
      <c r="AU198" t="s">
        <v>3</v>
      </c>
      <c r="AV198">
        <v>0</v>
      </c>
      <c r="AW198">
        <v>2</v>
      </c>
      <c r="AX198">
        <v>43687058</v>
      </c>
      <c r="AY198">
        <v>1</v>
      </c>
      <c r="AZ198">
        <v>0</v>
      </c>
      <c r="BA198">
        <v>205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X198">
        <f>Y198*Source!I84</f>
        <v>1</v>
      </c>
      <c r="CY198">
        <f>AA198</f>
        <v>271.94</v>
      </c>
      <c r="CZ198">
        <f>AE198</f>
        <v>135.97</v>
      </c>
      <c r="DA198">
        <f>AI198</f>
        <v>2</v>
      </c>
      <c r="DB198">
        <f t="shared" si="34"/>
        <v>136</v>
      </c>
      <c r="DC198">
        <f t="shared" si="35"/>
        <v>0</v>
      </c>
    </row>
    <row r="199" spans="1:107">
      <c r="A199">
        <f>ROW(Source!A84)</f>
        <v>84</v>
      </c>
      <c r="B199">
        <v>43686536</v>
      </c>
      <c r="C199">
        <v>43687045</v>
      </c>
      <c r="D199">
        <v>37790860</v>
      </c>
      <c r="E199">
        <v>1</v>
      </c>
      <c r="F199">
        <v>1</v>
      </c>
      <c r="G199">
        <v>1</v>
      </c>
      <c r="H199">
        <v>3</v>
      </c>
      <c r="I199" t="s">
        <v>122</v>
      </c>
      <c r="J199" t="s">
        <v>125</v>
      </c>
      <c r="K199" t="s">
        <v>123</v>
      </c>
      <c r="L199">
        <v>1354</v>
      </c>
      <c r="N199">
        <v>1010</v>
      </c>
      <c r="O199" t="s">
        <v>124</v>
      </c>
      <c r="P199" t="s">
        <v>124</v>
      </c>
      <c r="Q199">
        <v>1</v>
      </c>
      <c r="W199">
        <v>0</v>
      </c>
      <c r="X199">
        <v>1641279928</v>
      </c>
      <c r="Y199">
        <v>1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1</v>
      </c>
      <c r="AJ199">
        <v>1</v>
      </c>
      <c r="AK199">
        <v>1</v>
      </c>
      <c r="AL199">
        <v>1</v>
      </c>
      <c r="AN199">
        <v>0</v>
      </c>
      <c r="AO199">
        <v>0</v>
      </c>
      <c r="AP199">
        <v>1</v>
      </c>
      <c r="AQ199">
        <v>0</v>
      </c>
      <c r="AR199">
        <v>0</v>
      </c>
      <c r="AS199" t="s">
        <v>3</v>
      </c>
      <c r="AT199">
        <v>1</v>
      </c>
      <c r="AU199" t="s">
        <v>3</v>
      </c>
      <c r="AV199">
        <v>0</v>
      </c>
      <c r="AW199">
        <v>2</v>
      </c>
      <c r="AX199">
        <v>43687059</v>
      </c>
      <c r="AY199">
        <v>1</v>
      </c>
      <c r="AZ199">
        <v>0</v>
      </c>
      <c r="BA199">
        <v>206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X199">
        <f>Y199*Source!I84</f>
        <v>1</v>
      </c>
      <c r="CY199">
        <f>AA199</f>
        <v>0</v>
      </c>
      <c r="CZ199">
        <f>AE199</f>
        <v>0</v>
      </c>
      <c r="DA199">
        <f>AI199</f>
        <v>1</v>
      </c>
      <c r="DB199">
        <f t="shared" si="34"/>
        <v>0</v>
      </c>
      <c r="DC199">
        <f t="shared" si="35"/>
        <v>0</v>
      </c>
    </row>
    <row r="200" spans="1:107">
      <c r="A200">
        <f>ROW(Source!A87)</f>
        <v>87</v>
      </c>
      <c r="B200">
        <v>43686536</v>
      </c>
      <c r="C200">
        <v>43687062</v>
      </c>
      <c r="D200">
        <v>23134705</v>
      </c>
      <c r="E200">
        <v>1</v>
      </c>
      <c r="F200">
        <v>1</v>
      </c>
      <c r="G200">
        <v>1</v>
      </c>
      <c r="H200">
        <v>1</v>
      </c>
      <c r="I200" t="s">
        <v>884</v>
      </c>
      <c r="J200" t="s">
        <v>3</v>
      </c>
      <c r="K200" t="s">
        <v>885</v>
      </c>
      <c r="L200">
        <v>1369</v>
      </c>
      <c r="N200">
        <v>1013</v>
      </c>
      <c r="O200" t="s">
        <v>653</v>
      </c>
      <c r="P200" t="s">
        <v>653</v>
      </c>
      <c r="Q200">
        <v>1</v>
      </c>
      <c r="W200">
        <v>0</v>
      </c>
      <c r="X200">
        <v>1261209950</v>
      </c>
      <c r="Y200">
        <v>353</v>
      </c>
      <c r="AA200">
        <v>0</v>
      </c>
      <c r="AB200">
        <v>0</v>
      </c>
      <c r="AC200">
        <v>0</v>
      </c>
      <c r="AD200">
        <v>9.68</v>
      </c>
      <c r="AE200">
        <v>0</v>
      </c>
      <c r="AF200">
        <v>0</v>
      </c>
      <c r="AG200">
        <v>0</v>
      </c>
      <c r="AH200">
        <v>9.68</v>
      </c>
      <c r="AI200">
        <v>1</v>
      </c>
      <c r="AJ200">
        <v>1</v>
      </c>
      <c r="AK200">
        <v>1</v>
      </c>
      <c r="AL200">
        <v>1</v>
      </c>
      <c r="AN200">
        <v>0</v>
      </c>
      <c r="AO200">
        <v>1</v>
      </c>
      <c r="AP200">
        <v>0</v>
      </c>
      <c r="AQ200">
        <v>0</v>
      </c>
      <c r="AR200">
        <v>0</v>
      </c>
      <c r="AS200" t="s">
        <v>3</v>
      </c>
      <c r="AT200">
        <v>353</v>
      </c>
      <c r="AU200" t="s">
        <v>3</v>
      </c>
      <c r="AV200">
        <v>1</v>
      </c>
      <c r="AW200">
        <v>2</v>
      </c>
      <c r="AX200">
        <v>43687077</v>
      </c>
      <c r="AY200">
        <v>1</v>
      </c>
      <c r="AZ200">
        <v>0</v>
      </c>
      <c r="BA200">
        <v>207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X200">
        <f>Y200*Source!I87</f>
        <v>0.20474000000000001</v>
      </c>
      <c r="CY200">
        <f>AD200</f>
        <v>9.68</v>
      </c>
      <c r="CZ200">
        <f>AH200</f>
        <v>9.68</v>
      </c>
      <c r="DA200">
        <f>AL200</f>
        <v>1</v>
      </c>
      <c r="DB200">
        <f t="shared" si="34"/>
        <v>3417</v>
      </c>
      <c r="DC200">
        <f t="shared" si="35"/>
        <v>0</v>
      </c>
    </row>
    <row r="201" spans="1:107">
      <c r="A201">
        <f>ROW(Source!A87)</f>
        <v>87</v>
      </c>
      <c r="B201">
        <v>43686536</v>
      </c>
      <c r="C201">
        <v>43687062</v>
      </c>
      <c r="D201">
        <v>121548</v>
      </c>
      <c r="E201">
        <v>1</v>
      </c>
      <c r="F201">
        <v>1</v>
      </c>
      <c r="G201">
        <v>1</v>
      </c>
      <c r="H201">
        <v>1</v>
      </c>
      <c r="I201" t="s">
        <v>22</v>
      </c>
      <c r="J201" t="s">
        <v>3</v>
      </c>
      <c r="K201" t="s">
        <v>656</v>
      </c>
      <c r="L201">
        <v>608254</v>
      </c>
      <c r="N201">
        <v>1013</v>
      </c>
      <c r="O201" t="s">
        <v>657</v>
      </c>
      <c r="P201" t="s">
        <v>657</v>
      </c>
      <c r="Q201">
        <v>1</v>
      </c>
      <c r="W201">
        <v>0</v>
      </c>
      <c r="X201">
        <v>-185737400</v>
      </c>
      <c r="Y201">
        <v>41.26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1</v>
      </c>
      <c r="AJ201">
        <v>1</v>
      </c>
      <c r="AK201">
        <v>1</v>
      </c>
      <c r="AL201">
        <v>1</v>
      </c>
      <c r="AN201">
        <v>0</v>
      </c>
      <c r="AO201">
        <v>1</v>
      </c>
      <c r="AP201">
        <v>0</v>
      </c>
      <c r="AQ201">
        <v>0</v>
      </c>
      <c r="AR201">
        <v>0</v>
      </c>
      <c r="AS201" t="s">
        <v>3</v>
      </c>
      <c r="AT201">
        <v>41.26</v>
      </c>
      <c r="AU201" t="s">
        <v>3</v>
      </c>
      <c r="AV201">
        <v>2</v>
      </c>
      <c r="AW201">
        <v>2</v>
      </c>
      <c r="AX201">
        <v>43687078</v>
      </c>
      <c r="AY201">
        <v>1</v>
      </c>
      <c r="AZ201">
        <v>0</v>
      </c>
      <c r="BA201">
        <v>208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X201">
        <f>Y201*Source!I87</f>
        <v>2.3930799999999999E-2</v>
      </c>
      <c r="CY201">
        <f>AD201</f>
        <v>0</v>
      </c>
      <c r="CZ201">
        <f>AH201</f>
        <v>0</v>
      </c>
      <c r="DA201">
        <f>AL201</f>
        <v>1</v>
      </c>
      <c r="DB201">
        <f t="shared" si="34"/>
        <v>0</v>
      </c>
      <c r="DC201">
        <f t="shared" si="35"/>
        <v>0</v>
      </c>
    </row>
    <row r="202" spans="1:107">
      <c r="A202">
        <f>ROW(Source!A87)</f>
        <v>87</v>
      </c>
      <c r="B202">
        <v>43686536</v>
      </c>
      <c r="C202">
        <v>43687062</v>
      </c>
      <c r="D202">
        <v>37802635</v>
      </c>
      <c r="E202">
        <v>1</v>
      </c>
      <c r="F202">
        <v>1</v>
      </c>
      <c r="G202">
        <v>1</v>
      </c>
      <c r="H202">
        <v>2</v>
      </c>
      <c r="I202" t="s">
        <v>901</v>
      </c>
      <c r="J202" t="s">
        <v>902</v>
      </c>
      <c r="K202" t="s">
        <v>903</v>
      </c>
      <c r="L202">
        <v>1368</v>
      </c>
      <c r="N202">
        <v>1011</v>
      </c>
      <c r="O202" t="s">
        <v>524</v>
      </c>
      <c r="P202" t="s">
        <v>524</v>
      </c>
      <c r="Q202">
        <v>1</v>
      </c>
      <c r="W202">
        <v>0</v>
      </c>
      <c r="X202">
        <v>245639009</v>
      </c>
      <c r="Y202">
        <v>11.17</v>
      </c>
      <c r="AA202">
        <v>0</v>
      </c>
      <c r="AB202">
        <v>321.27</v>
      </c>
      <c r="AC202">
        <v>182.47</v>
      </c>
      <c r="AD202">
        <v>0</v>
      </c>
      <c r="AE202">
        <v>0</v>
      </c>
      <c r="AF202">
        <v>29.26</v>
      </c>
      <c r="AG202">
        <v>10.35</v>
      </c>
      <c r="AH202">
        <v>0</v>
      </c>
      <c r="AI202">
        <v>1</v>
      </c>
      <c r="AJ202">
        <v>10.98</v>
      </c>
      <c r="AK202">
        <v>17.63</v>
      </c>
      <c r="AL202">
        <v>1</v>
      </c>
      <c r="AN202">
        <v>0</v>
      </c>
      <c r="AO202">
        <v>1</v>
      </c>
      <c r="AP202">
        <v>0</v>
      </c>
      <c r="AQ202">
        <v>0</v>
      </c>
      <c r="AR202">
        <v>0</v>
      </c>
      <c r="AS202" t="s">
        <v>3</v>
      </c>
      <c r="AT202">
        <v>11.17</v>
      </c>
      <c r="AU202" t="s">
        <v>3</v>
      </c>
      <c r="AV202">
        <v>0</v>
      </c>
      <c r="AW202">
        <v>2</v>
      </c>
      <c r="AX202">
        <v>43687079</v>
      </c>
      <c r="AY202">
        <v>1</v>
      </c>
      <c r="AZ202">
        <v>0</v>
      </c>
      <c r="BA202">
        <v>209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X202">
        <f>Y202*Source!I87</f>
        <v>6.4786000000000002E-3</v>
      </c>
      <c r="CY202">
        <f t="shared" ref="CY202:CY209" si="36">AB202</f>
        <v>321.27</v>
      </c>
      <c r="CZ202">
        <f t="shared" ref="CZ202:CZ209" si="37">AF202</f>
        <v>29.26</v>
      </c>
      <c r="DA202">
        <f t="shared" ref="DA202:DA209" si="38">AJ202</f>
        <v>10.98</v>
      </c>
      <c r="DB202">
        <f t="shared" si="34"/>
        <v>327</v>
      </c>
      <c r="DC202">
        <f t="shared" si="35"/>
        <v>116</v>
      </c>
    </row>
    <row r="203" spans="1:107">
      <c r="A203">
        <f>ROW(Source!A87)</f>
        <v>87</v>
      </c>
      <c r="B203">
        <v>43686536</v>
      </c>
      <c r="C203">
        <v>43687062</v>
      </c>
      <c r="D203">
        <v>37802677</v>
      </c>
      <c r="E203">
        <v>1</v>
      </c>
      <c r="F203">
        <v>1</v>
      </c>
      <c r="G203">
        <v>1</v>
      </c>
      <c r="H203">
        <v>2</v>
      </c>
      <c r="I203" t="s">
        <v>904</v>
      </c>
      <c r="J203" t="s">
        <v>905</v>
      </c>
      <c r="K203" t="s">
        <v>906</v>
      </c>
      <c r="L203">
        <v>1368</v>
      </c>
      <c r="N203">
        <v>1011</v>
      </c>
      <c r="O203" t="s">
        <v>524</v>
      </c>
      <c r="P203" t="s">
        <v>524</v>
      </c>
      <c r="Q203">
        <v>1</v>
      </c>
      <c r="W203">
        <v>0</v>
      </c>
      <c r="X203">
        <v>-1904279148</v>
      </c>
      <c r="Y203">
        <v>1.8</v>
      </c>
      <c r="AA203">
        <v>0</v>
      </c>
      <c r="AB203">
        <v>67.650000000000006</v>
      </c>
      <c r="AC203">
        <v>0</v>
      </c>
      <c r="AD203">
        <v>0</v>
      </c>
      <c r="AE203">
        <v>0</v>
      </c>
      <c r="AF203">
        <v>15.48</v>
      </c>
      <c r="AG203">
        <v>0</v>
      </c>
      <c r="AH203">
        <v>0</v>
      </c>
      <c r="AI203">
        <v>1</v>
      </c>
      <c r="AJ203">
        <v>4.37</v>
      </c>
      <c r="AK203">
        <v>17.63</v>
      </c>
      <c r="AL203">
        <v>1</v>
      </c>
      <c r="AN203">
        <v>0</v>
      </c>
      <c r="AO203">
        <v>1</v>
      </c>
      <c r="AP203">
        <v>0</v>
      </c>
      <c r="AQ203">
        <v>0</v>
      </c>
      <c r="AR203">
        <v>0</v>
      </c>
      <c r="AS203" t="s">
        <v>3</v>
      </c>
      <c r="AT203">
        <v>1.8</v>
      </c>
      <c r="AU203" t="s">
        <v>3</v>
      </c>
      <c r="AV203">
        <v>0</v>
      </c>
      <c r="AW203">
        <v>2</v>
      </c>
      <c r="AX203">
        <v>43687080</v>
      </c>
      <c r="AY203">
        <v>1</v>
      </c>
      <c r="AZ203">
        <v>0</v>
      </c>
      <c r="BA203">
        <v>210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X203">
        <f>Y203*Source!I87</f>
        <v>1.044E-3</v>
      </c>
      <c r="CY203">
        <f t="shared" si="36"/>
        <v>67.650000000000006</v>
      </c>
      <c r="CZ203">
        <f t="shared" si="37"/>
        <v>15.48</v>
      </c>
      <c r="DA203">
        <f t="shared" si="38"/>
        <v>4.37</v>
      </c>
      <c r="DB203">
        <f t="shared" si="34"/>
        <v>28</v>
      </c>
      <c r="DC203">
        <f t="shared" si="35"/>
        <v>0</v>
      </c>
    </row>
    <row r="204" spans="1:107">
      <c r="A204">
        <f>ROW(Source!A87)</f>
        <v>87</v>
      </c>
      <c r="B204">
        <v>43686536</v>
      </c>
      <c r="C204">
        <v>43687062</v>
      </c>
      <c r="D204">
        <v>37802696</v>
      </c>
      <c r="E204">
        <v>1</v>
      </c>
      <c r="F204">
        <v>1</v>
      </c>
      <c r="G204">
        <v>1</v>
      </c>
      <c r="H204">
        <v>2</v>
      </c>
      <c r="I204" t="s">
        <v>907</v>
      </c>
      <c r="J204" t="s">
        <v>908</v>
      </c>
      <c r="K204" t="s">
        <v>909</v>
      </c>
      <c r="L204">
        <v>1368</v>
      </c>
      <c r="N204">
        <v>1011</v>
      </c>
      <c r="O204" t="s">
        <v>524</v>
      </c>
      <c r="P204" t="s">
        <v>524</v>
      </c>
      <c r="Q204">
        <v>1</v>
      </c>
      <c r="W204">
        <v>0</v>
      </c>
      <c r="X204">
        <v>923635407</v>
      </c>
      <c r="Y204">
        <v>12</v>
      </c>
      <c r="AA204">
        <v>0</v>
      </c>
      <c r="AB204">
        <v>94.41</v>
      </c>
      <c r="AC204">
        <v>0</v>
      </c>
      <c r="AD204">
        <v>0</v>
      </c>
      <c r="AE204">
        <v>0</v>
      </c>
      <c r="AF204">
        <v>29.97</v>
      </c>
      <c r="AG204">
        <v>0</v>
      </c>
      <c r="AH204">
        <v>0</v>
      </c>
      <c r="AI204">
        <v>1</v>
      </c>
      <c r="AJ204">
        <v>3.15</v>
      </c>
      <c r="AK204">
        <v>17.63</v>
      </c>
      <c r="AL204">
        <v>1</v>
      </c>
      <c r="AN204">
        <v>0</v>
      </c>
      <c r="AO204">
        <v>1</v>
      </c>
      <c r="AP204">
        <v>0</v>
      </c>
      <c r="AQ204">
        <v>0</v>
      </c>
      <c r="AR204">
        <v>0</v>
      </c>
      <c r="AS204" t="s">
        <v>3</v>
      </c>
      <c r="AT204">
        <v>12</v>
      </c>
      <c r="AU204" t="s">
        <v>3</v>
      </c>
      <c r="AV204">
        <v>0</v>
      </c>
      <c r="AW204">
        <v>2</v>
      </c>
      <c r="AX204">
        <v>43687081</v>
      </c>
      <c r="AY204">
        <v>1</v>
      </c>
      <c r="AZ204">
        <v>0</v>
      </c>
      <c r="BA204">
        <v>211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X204">
        <f>Y204*Source!I87</f>
        <v>6.96E-3</v>
      </c>
      <c r="CY204">
        <f t="shared" si="36"/>
        <v>94.41</v>
      </c>
      <c r="CZ204">
        <f t="shared" si="37"/>
        <v>29.97</v>
      </c>
      <c r="DA204">
        <f t="shared" si="38"/>
        <v>3.15</v>
      </c>
      <c r="DB204">
        <f t="shared" si="34"/>
        <v>360</v>
      </c>
      <c r="DC204">
        <f t="shared" si="35"/>
        <v>0</v>
      </c>
    </row>
    <row r="205" spans="1:107">
      <c r="A205">
        <f>ROW(Source!A87)</f>
        <v>87</v>
      </c>
      <c r="B205">
        <v>43686536</v>
      </c>
      <c r="C205">
        <v>43687062</v>
      </c>
      <c r="D205">
        <v>37802796</v>
      </c>
      <c r="E205">
        <v>1</v>
      </c>
      <c r="F205">
        <v>1</v>
      </c>
      <c r="G205">
        <v>1</v>
      </c>
      <c r="H205">
        <v>2</v>
      </c>
      <c r="I205" t="s">
        <v>910</v>
      </c>
      <c r="J205" t="s">
        <v>911</v>
      </c>
      <c r="K205" t="s">
        <v>912</v>
      </c>
      <c r="L205">
        <v>1368</v>
      </c>
      <c r="N205">
        <v>1011</v>
      </c>
      <c r="O205" t="s">
        <v>524</v>
      </c>
      <c r="P205" t="s">
        <v>524</v>
      </c>
      <c r="Q205">
        <v>1</v>
      </c>
      <c r="W205">
        <v>0</v>
      </c>
      <c r="X205">
        <v>-1699036070</v>
      </c>
      <c r="Y205">
        <v>1.1000000000000001</v>
      </c>
      <c r="AA205">
        <v>0</v>
      </c>
      <c r="AB205">
        <v>926.49</v>
      </c>
      <c r="AC205">
        <v>213.32</v>
      </c>
      <c r="AD205">
        <v>0</v>
      </c>
      <c r="AE205">
        <v>0</v>
      </c>
      <c r="AF205">
        <v>160.57</v>
      </c>
      <c r="AG205">
        <v>12.1</v>
      </c>
      <c r="AH205">
        <v>0</v>
      </c>
      <c r="AI205">
        <v>1</v>
      </c>
      <c r="AJ205">
        <v>5.77</v>
      </c>
      <c r="AK205">
        <v>17.63</v>
      </c>
      <c r="AL205">
        <v>1</v>
      </c>
      <c r="AN205">
        <v>0</v>
      </c>
      <c r="AO205">
        <v>1</v>
      </c>
      <c r="AP205">
        <v>0</v>
      </c>
      <c r="AQ205">
        <v>0</v>
      </c>
      <c r="AR205">
        <v>0</v>
      </c>
      <c r="AS205" t="s">
        <v>3</v>
      </c>
      <c r="AT205">
        <v>1.1000000000000001</v>
      </c>
      <c r="AU205" t="s">
        <v>3</v>
      </c>
      <c r="AV205">
        <v>0</v>
      </c>
      <c r="AW205">
        <v>2</v>
      </c>
      <c r="AX205">
        <v>43687082</v>
      </c>
      <c r="AY205">
        <v>1</v>
      </c>
      <c r="AZ205">
        <v>0</v>
      </c>
      <c r="BA205">
        <v>212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X205">
        <f>Y205*Source!I87</f>
        <v>6.38E-4</v>
      </c>
      <c r="CY205">
        <f t="shared" si="36"/>
        <v>926.49</v>
      </c>
      <c r="CZ205">
        <f t="shared" si="37"/>
        <v>160.57</v>
      </c>
      <c r="DA205">
        <f t="shared" si="38"/>
        <v>5.77</v>
      </c>
      <c r="DB205">
        <f t="shared" si="34"/>
        <v>177</v>
      </c>
      <c r="DC205">
        <f t="shared" si="35"/>
        <v>13</v>
      </c>
    </row>
    <row r="206" spans="1:107">
      <c r="A206">
        <f>ROW(Source!A87)</f>
        <v>87</v>
      </c>
      <c r="B206">
        <v>43686536</v>
      </c>
      <c r="C206">
        <v>43687062</v>
      </c>
      <c r="D206">
        <v>37803381</v>
      </c>
      <c r="E206">
        <v>1</v>
      </c>
      <c r="F206">
        <v>1</v>
      </c>
      <c r="G206">
        <v>1</v>
      </c>
      <c r="H206">
        <v>2</v>
      </c>
      <c r="I206" t="s">
        <v>913</v>
      </c>
      <c r="J206" t="s">
        <v>914</v>
      </c>
      <c r="K206" t="s">
        <v>915</v>
      </c>
      <c r="L206">
        <v>1368</v>
      </c>
      <c r="N206">
        <v>1011</v>
      </c>
      <c r="O206" t="s">
        <v>524</v>
      </c>
      <c r="P206" t="s">
        <v>524</v>
      </c>
      <c r="Q206">
        <v>1</v>
      </c>
      <c r="W206">
        <v>0</v>
      </c>
      <c r="X206">
        <v>452917394</v>
      </c>
      <c r="Y206">
        <v>27.6</v>
      </c>
      <c r="AA206">
        <v>0</v>
      </c>
      <c r="AB206">
        <v>779.28</v>
      </c>
      <c r="AC206">
        <v>213.32</v>
      </c>
      <c r="AD206">
        <v>0</v>
      </c>
      <c r="AE206">
        <v>0</v>
      </c>
      <c r="AF206">
        <v>133.21</v>
      </c>
      <c r="AG206">
        <v>12.1</v>
      </c>
      <c r="AH206">
        <v>0</v>
      </c>
      <c r="AI206">
        <v>1</v>
      </c>
      <c r="AJ206">
        <v>5.85</v>
      </c>
      <c r="AK206">
        <v>17.63</v>
      </c>
      <c r="AL206">
        <v>1</v>
      </c>
      <c r="AN206">
        <v>0</v>
      </c>
      <c r="AO206">
        <v>1</v>
      </c>
      <c r="AP206">
        <v>0</v>
      </c>
      <c r="AQ206">
        <v>0</v>
      </c>
      <c r="AR206">
        <v>0</v>
      </c>
      <c r="AS206" t="s">
        <v>3</v>
      </c>
      <c r="AT206">
        <v>27.6</v>
      </c>
      <c r="AU206" t="s">
        <v>3</v>
      </c>
      <c r="AV206">
        <v>0</v>
      </c>
      <c r="AW206">
        <v>2</v>
      </c>
      <c r="AX206">
        <v>43687083</v>
      </c>
      <c r="AY206">
        <v>1</v>
      </c>
      <c r="AZ206">
        <v>0</v>
      </c>
      <c r="BA206">
        <v>213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X206">
        <f>Y206*Source!I87</f>
        <v>1.6008000000000001E-2</v>
      </c>
      <c r="CY206">
        <f t="shared" si="36"/>
        <v>779.28</v>
      </c>
      <c r="CZ206">
        <f t="shared" si="37"/>
        <v>133.21</v>
      </c>
      <c r="DA206">
        <f t="shared" si="38"/>
        <v>5.85</v>
      </c>
      <c r="DB206">
        <f t="shared" si="34"/>
        <v>3677</v>
      </c>
      <c r="DC206">
        <f t="shared" si="35"/>
        <v>334</v>
      </c>
    </row>
    <row r="207" spans="1:107">
      <c r="A207">
        <f>ROW(Source!A87)</f>
        <v>87</v>
      </c>
      <c r="B207">
        <v>43686536</v>
      </c>
      <c r="C207">
        <v>43687062</v>
      </c>
      <c r="D207">
        <v>37803439</v>
      </c>
      <c r="E207">
        <v>1</v>
      </c>
      <c r="F207">
        <v>1</v>
      </c>
      <c r="G207">
        <v>1</v>
      </c>
      <c r="H207">
        <v>2</v>
      </c>
      <c r="I207" t="s">
        <v>916</v>
      </c>
      <c r="J207" t="s">
        <v>917</v>
      </c>
      <c r="K207" t="s">
        <v>918</v>
      </c>
      <c r="L207">
        <v>1368</v>
      </c>
      <c r="N207">
        <v>1011</v>
      </c>
      <c r="O207" t="s">
        <v>524</v>
      </c>
      <c r="P207" t="s">
        <v>524</v>
      </c>
      <c r="Q207">
        <v>1</v>
      </c>
      <c r="W207">
        <v>0</v>
      </c>
      <c r="X207">
        <v>1804306592</v>
      </c>
      <c r="Y207">
        <v>1.39</v>
      </c>
      <c r="AA207">
        <v>0</v>
      </c>
      <c r="AB207">
        <v>310.01</v>
      </c>
      <c r="AC207">
        <v>182.47</v>
      </c>
      <c r="AD207">
        <v>0</v>
      </c>
      <c r="AE207">
        <v>0</v>
      </c>
      <c r="AF207">
        <v>36.950000000000003</v>
      </c>
      <c r="AG207">
        <v>10.35</v>
      </c>
      <c r="AH207">
        <v>0</v>
      </c>
      <c r="AI207">
        <v>1</v>
      </c>
      <c r="AJ207">
        <v>8.39</v>
      </c>
      <c r="AK207">
        <v>17.63</v>
      </c>
      <c r="AL207">
        <v>1</v>
      </c>
      <c r="AN207">
        <v>0</v>
      </c>
      <c r="AO207">
        <v>1</v>
      </c>
      <c r="AP207">
        <v>0</v>
      </c>
      <c r="AQ207">
        <v>0</v>
      </c>
      <c r="AR207">
        <v>0</v>
      </c>
      <c r="AS207" t="s">
        <v>3</v>
      </c>
      <c r="AT207">
        <v>1.39</v>
      </c>
      <c r="AU207" t="s">
        <v>3</v>
      </c>
      <c r="AV207">
        <v>0</v>
      </c>
      <c r="AW207">
        <v>2</v>
      </c>
      <c r="AX207">
        <v>43687084</v>
      </c>
      <c r="AY207">
        <v>1</v>
      </c>
      <c r="AZ207">
        <v>0</v>
      </c>
      <c r="BA207">
        <v>214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X207">
        <f>Y207*Source!I87</f>
        <v>8.0619999999999997E-4</v>
      </c>
      <c r="CY207">
        <f t="shared" si="36"/>
        <v>310.01</v>
      </c>
      <c r="CZ207">
        <f t="shared" si="37"/>
        <v>36.950000000000003</v>
      </c>
      <c r="DA207">
        <f t="shared" si="38"/>
        <v>8.39</v>
      </c>
      <c r="DB207">
        <f t="shared" si="34"/>
        <v>51</v>
      </c>
      <c r="DC207">
        <f t="shared" si="35"/>
        <v>14</v>
      </c>
    </row>
    <row r="208" spans="1:107">
      <c r="A208">
        <f>ROW(Source!A87)</f>
        <v>87</v>
      </c>
      <c r="B208">
        <v>43686536</v>
      </c>
      <c r="C208">
        <v>43687062</v>
      </c>
      <c r="D208">
        <v>37804071</v>
      </c>
      <c r="E208">
        <v>1</v>
      </c>
      <c r="F208">
        <v>1</v>
      </c>
      <c r="G208">
        <v>1</v>
      </c>
      <c r="H208">
        <v>2</v>
      </c>
      <c r="I208" t="s">
        <v>756</v>
      </c>
      <c r="J208" t="s">
        <v>757</v>
      </c>
      <c r="K208" t="s">
        <v>758</v>
      </c>
      <c r="L208">
        <v>1368</v>
      </c>
      <c r="N208">
        <v>1011</v>
      </c>
      <c r="O208" t="s">
        <v>524</v>
      </c>
      <c r="P208" t="s">
        <v>524</v>
      </c>
      <c r="Q208">
        <v>1</v>
      </c>
      <c r="W208">
        <v>0</v>
      </c>
      <c r="X208">
        <v>254649463</v>
      </c>
      <c r="Y208">
        <v>16.5</v>
      </c>
      <c r="AA208">
        <v>0</v>
      </c>
      <c r="AB208">
        <v>18.95</v>
      </c>
      <c r="AC208">
        <v>0</v>
      </c>
      <c r="AD208">
        <v>0</v>
      </c>
      <c r="AE208">
        <v>0</v>
      </c>
      <c r="AF208">
        <v>5.4</v>
      </c>
      <c r="AG208">
        <v>0</v>
      </c>
      <c r="AH208">
        <v>0</v>
      </c>
      <c r="AI208">
        <v>1</v>
      </c>
      <c r="AJ208">
        <v>3.51</v>
      </c>
      <c r="AK208">
        <v>17.63</v>
      </c>
      <c r="AL208">
        <v>1</v>
      </c>
      <c r="AN208">
        <v>0</v>
      </c>
      <c r="AO208">
        <v>1</v>
      </c>
      <c r="AP208">
        <v>0</v>
      </c>
      <c r="AQ208">
        <v>0</v>
      </c>
      <c r="AR208">
        <v>0</v>
      </c>
      <c r="AS208" t="s">
        <v>3</v>
      </c>
      <c r="AT208">
        <v>16.5</v>
      </c>
      <c r="AU208" t="s">
        <v>3</v>
      </c>
      <c r="AV208">
        <v>0</v>
      </c>
      <c r="AW208">
        <v>2</v>
      </c>
      <c r="AX208">
        <v>43687085</v>
      </c>
      <c r="AY208">
        <v>1</v>
      </c>
      <c r="AZ208">
        <v>0</v>
      </c>
      <c r="BA208">
        <v>215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X208">
        <f>Y208*Source!I87</f>
        <v>9.5700000000000004E-3</v>
      </c>
      <c r="CY208">
        <f t="shared" si="36"/>
        <v>18.95</v>
      </c>
      <c r="CZ208">
        <f t="shared" si="37"/>
        <v>5.4</v>
      </c>
      <c r="DA208">
        <f t="shared" si="38"/>
        <v>3.51</v>
      </c>
      <c r="DB208">
        <f t="shared" si="34"/>
        <v>89</v>
      </c>
      <c r="DC208">
        <f t="shared" si="35"/>
        <v>0</v>
      </c>
    </row>
    <row r="209" spans="1:107">
      <c r="A209">
        <f>ROW(Source!A87)</f>
        <v>87</v>
      </c>
      <c r="B209">
        <v>43686536</v>
      </c>
      <c r="C209">
        <v>43687062</v>
      </c>
      <c r="D209">
        <v>37804456</v>
      </c>
      <c r="E209">
        <v>1</v>
      </c>
      <c r="F209">
        <v>1</v>
      </c>
      <c r="G209">
        <v>1</v>
      </c>
      <c r="H209">
        <v>2</v>
      </c>
      <c r="I209" t="s">
        <v>759</v>
      </c>
      <c r="J209" t="s">
        <v>760</v>
      </c>
      <c r="K209" t="s">
        <v>761</v>
      </c>
      <c r="L209">
        <v>1368</v>
      </c>
      <c r="N209">
        <v>1011</v>
      </c>
      <c r="O209" t="s">
        <v>524</v>
      </c>
      <c r="P209" t="s">
        <v>524</v>
      </c>
      <c r="Q209">
        <v>1</v>
      </c>
      <c r="W209">
        <v>0</v>
      </c>
      <c r="X209">
        <v>-671646184</v>
      </c>
      <c r="Y209">
        <v>0.21</v>
      </c>
      <c r="AA209">
        <v>0</v>
      </c>
      <c r="AB209">
        <v>714.81</v>
      </c>
      <c r="AC209">
        <v>182.47</v>
      </c>
      <c r="AD209">
        <v>0</v>
      </c>
      <c r="AE209">
        <v>0</v>
      </c>
      <c r="AF209">
        <v>91.76</v>
      </c>
      <c r="AG209">
        <v>10.35</v>
      </c>
      <c r="AH209">
        <v>0</v>
      </c>
      <c r="AI209">
        <v>1</v>
      </c>
      <c r="AJ209">
        <v>7.79</v>
      </c>
      <c r="AK209">
        <v>17.63</v>
      </c>
      <c r="AL209">
        <v>1</v>
      </c>
      <c r="AN209">
        <v>0</v>
      </c>
      <c r="AO209">
        <v>1</v>
      </c>
      <c r="AP209">
        <v>0</v>
      </c>
      <c r="AQ209">
        <v>0</v>
      </c>
      <c r="AR209">
        <v>0</v>
      </c>
      <c r="AS209" t="s">
        <v>3</v>
      </c>
      <c r="AT209">
        <v>0.21</v>
      </c>
      <c r="AU209" t="s">
        <v>3</v>
      </c>
      <c r="AV209">
        <v>0</v>
      </c>
      <c r="AW209">
        <v>2</v>
      </c>
      <c r="AX209">
        <v>43687086</v>
      </c>
      <c r="AY209">
        <v>1</v>
      </c>
      <c r="AZ209">
        <v>0</v>
      </c>
      <c r="BA209">
        <v>216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X209">
        <f>Y209*Source!I87</f>
        <v>1.2179999999999999E-4</v>
      </c>
      <c r="CY209">
        <f t="shared" si="36"/>
        <v>714.81</v>
      </c>
      <c r="CZ209">
        <f t="shared" si="37"/>
        <v>91.76</v>
      </c>
      <c r="DA209">
        <f t="shared" si="38"/>
        <v>7.79</v>
      </c>
      <c r="DB209">
        <f t="shared" si="34"/>
        <v>19</v>
      </c>
      <c r="DC209">
        <f t="shared" si="35"/>
        <v>2</v>
      </c>
    </row>
    <row r="210" spans="1:107">
      <c r="A210">
        <f>ROW(Source!A87)</f>
        <v>87</v>
      </c>
      <c r="B210">
        <v>43686536</v>
      </c>
      <c r="C210">
        <v>43687062</v>
      </c>
      <c r="D210">
        <v>37736609</v>
      </c>
      <c r="E210">
        <v>1</v>
      </c>
      <c r="F210">
        <v>1</v>
      </c>
      <c r="G210">
        <v>1</v>
      </c>
      <c r="H210">
        <v>3</v>
      </c>
      <c r="I210" t="s">
        <v>919</v>
      </c>
      <c r="J210" t="s">
        <v>920</v>
      </c>
      <c r="K210" t="s">
        <v>921</v>
      </c>
      <c r="L210">
        <v>1348</v>
      </c>
      <c r="N210">
        <v>1009</v>
      </c>
      <c r="O210" t="s">
        <v>278</v>
      </c>
      <c r="P210" t="s">
        <v>278</v>
      </c>
      <c r="Q210">
        <v>1000</v>
      </c>
      <c r="W210">
        <v>0</v>
      </c>
      <c r="X210">
        <v>1483167196</v>
      </c>
      <c r="Y210">
        <v>0.04</v>
      </c>
      <c r="AA210">
        <v>48555</v>
      </c>
      <c r="AB210">
        <v>0</v>
      </c>
      <c r="AC210">
        <v>0</v>
      </c>
      <c r="AD210">
        <v>0</v>
      </c>
      <c r="AE210">
        <v>9750</v>
      </c>
      <c r="AF210">
        <v>0</v>
      </c>
      <c r="AG210">
        <v>0</v>
      </c>
      <c r="AH210">
        <v>0</v>
      </c>
      <c r="AI210">
        <v>4.9800000000000004</v>
      </c>
      <c r="AJ210">
        <v>1</v>
      </c>
      <c r="AK210">
        <v>1</v>
      </c>
      <c r="AL210">
        <v>1</v>
      </c>
      <c r="AN210">
        <v>0</v>
      </c>
      <c r="AO210">
        <v>1</v>
      </c>
      <c r="AP210">
        <v>0</v>
      </c>
      <c r="AQ210">
        <v>0</v>
      </c>
      <c r="AR210">
        <v>0</v>
      </c>
      <c r="AS210" t="s">
        <v>3</v>
      </c>
      <c r="AT210">
        <v>0.04</v>
      </c>
      <c r="AU210" t="s">
        <v>3</v>
      </c>
      <c r="AV210">
        <v>0</v>
      </c>
      <c r="AW210">
        <v>2</v>
      </c>
      <c r="AX210">
        <v>43687087</v>
      </c>
      <c r="AY210">
        <v>1</v>
      </c>
      <c r="AZ210">
        <v>0</v>
      </c>
      <c r="BA210">
        <v>217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X210">
        <f>Y210*Source!I87</f>
        <v>2.3200000000000001E-5</v>
      </c>
      <c r="CY210">
        <f>AA210</f>
        <v>48555</v>
      </c>
      <c r="CZ210">
        <f>AE210</f>
        <v>9750</v>
      </c>
      <c r="DA210">
        <f>AI210</f>
        <v>4.9800000000000004</v>
      </c>
      <c r="DB210">
        <f t="shared" si="34"/>
        <v>390</v>
      </c>
      <c r="DC210">
        <f t="shared" si="35"/>
        <v>0</v>
      </c>
    </row>
    <row r="211" spans="1:107">
      <c r="A211">
        <f>ROW(Source!A87)</f>
        <v>87</v>
      </c>
      <c r="B211">
        <v>43686536</v>
      </c>
      <c r="C211">
        <v>43687062</v>
      </c>
      <c r="D211">
        <v>37738049</v>
      </c>
      <c r="E211">
        <v>1</v>
      </c>
      <c r="F211">
        <v>1</v>
      </c>
      <c r="G211">
        <v>1</v>
      </c>
      <c r="H211">
        <v>3</v>
      </c>
      <c r="I211" t="s">
        <v>922</v>
      </c>
      <c r="J211" t="s">
        <v>923</v>
      </c>
      <c r="K211" t="s">
        <v>924</v>
      </c>
      <c r="L211">
        <v>1339</v>
      </c>
      <c r="N211">
        <v>1007</v>
      </c>
      <c r="O211" t="s">
        <v>48</v>
      </c>
      <c r="P211" t="s">
        <v>48</v>
      </c>
      <c r="Q211">
        <v>1</v>
      </c>
      <c r="W211">
        <v>0</v>
      </c>
      <c r="X211">
        <v>-1020626185</v>
      </c>
      <c r="Y211">
        <v>0.18</v>
      </c>
      <c r="AA211">
        <v>5164.8</v>
      </c>
      <c r="AB211">
        <v>0</v>
      </c>
      <c r="AC211">
        <v>0</v>
      </c>
      <c r="AD211">
        <v>0</v>
      </c>
      <c r="AE211">
        <v>1076</v>
      </c>
      <c r="AF211">
        <v>0</v>
      </c>
      <c r="AG211">
        <v>0</v>
      </c>
      <c r="AH211">
        <v>0</v>
      </c>
      <c r="AI211">
        <v>4.8</v>
      </c>
      <c r="AJ211">
        <v>1</v>
      </c>
      <c r="AK211">
        <v>1</v>
      </c>
      <c r="AL211">
        <v>1</v>
      </c>
      <c r="AN211">
        <v>0</v>
      </c>
      <c r="AO211">
        <v>1</v>
      </c>
      <c r="AP211">
        <v>0</v>
      </c>
      <c r="AQ211">
        <v>0</v>
      </c>
      <c r="AR211">
        <v>0</v>
      </c>
      <c r="AS211" t="s">
        <v>3</v>
      </c>
      <c r="AT211">
        <v>0.18</v>
      </c>
      <c r="AU211" t="s">
        <v>3</v>
      </c>
      <c r="AV211">
        <v>0</v>
      </c>
      <c r="AW211">
        <v>2</v>
      </c>
      <c r="AX211">
        <v>43687088</v>
      </c>
      <c r="AY211">
        <v>1</v>
      </c>
      <c r="AZ211">
        <v>0</v>
      </c>
      <c r="BA211">
        <v>218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X211">
        <f>Y211*Source!I87</f>
        <v>1.044E-4</v>
      </c>
      <c r="CY211">
        <f>AA211</f>
        <v>5164.8</v>
      </c>
      <c r="CZ211">
        <f>AE211</f>
        <v>1076</v>
      </c>
      <c r="DA211">
        <f>AI211</f>
        <v>4.8</v>
      </c>
      <c r="DB211">
        <f t="shared" si="34"/>
        <v>194</v>
      </c>
      <c r="DC211">
        <f t="shared" si="35"/>
        <v>0</v>
      </c>
    </row>
    <row r="212" spans="1:107">
      <c r="A212">
        <f>ROW(Source!A87)</f>
        <v>87</v>
      </c>
      <c r="B212">
        <v>43686536</v>
      </c>
      <c r="C212">
        <v>43687062</v>
      </c>
      <c r="D212">
        <v>37738512</v>
      </c>
      <c r="E212">
        <v>1</v>
      </c>
      <c r="F212">
        <v>1</v>
      </c>
      <c r="G212">
        <v>1</v>
      </c>
      <c r="H212">
        <v>3</v>
      </c>
      <c r="I212" t="s">
        <v>925</v>
      </c>
      <c r="J212" t="s">
        <v>926</v>
      </c>
      <c r="K212" t="s">
        <v>927</v>
      </c>
      <c r="L212">
        <v>1301</v>
      </c>
      <c r="N212">
        <v>1003</v>
      </c>
      <c r="O212" t="s">
        <v>80</v>
      </c>
      <c r="P212" t="s">
        <v>80</v>
      </c>
      <c r="Q212">
        <v>1</v>
      </c>
      <c r="W212">
        <v>0</v>
      </c>
      <c r="X212">
        <v>643589616</v>
      </c>
      <c r="Y212">
        <v>1004</v>
      </c>
      <c r="AA212">
        <v>376.89</v>
      </c>
      <c r="AB212">
        <v>0</v>
      </c>
      <c r="AC212">
        <v>0</v>
      </c>
      <c r="AD212">
        <v>0</v>
      </c>
      <c r="AE212">
        <v>74.19</v>
      </c>
      <c r="AF212">
        <v>0</v>
      </c>
      <c r="AG212">
        <v>0</v>
      </c>
      <c r="AH212">
        <v>0</v>
      </c>
      <c r="AI212">
        <v>5.08</v>
      </c>
      <c r="AJ212">
        <v>1</v>
      </c>
      <c r="AK212">
        <v>1</v>
      </c>
      <c r="AL212">
        <v>1</v>
      </c>
      <c r="AN212">
        <v>0</v>
      </c>
      <c r="AO212">
        <v>1</v>
      </c>
      <c r="AP212">
        <v>0</v>
      </c>
      <c r="AQ212">
        <v>0</v>
      </c>
      <c r="AR212">
        <v>0</v>
      </c>
      <c r="AS212" t="s">
        <v>3</v>
      </c>
      <c r="AT212">
        <v>1004</v>
      </c>
      <c r="AU212" t="s">
        <v>3</v>
      </c>
      <c r="AV212">
        <v>0</v>
      </c>
      <c r="AW212">
        <v>2</v>
      </c>
      <c r="AX212">
        <v>43687089</v>
      </c>
      <c r="AY212">
        <v>1</v>
      </c>
      <c r="AZ212">
        <v>0</v>
      </c>
      <c r="BA212">
        <v>219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X212">
        <f>Y212*Source!I87</f>
        <v>0.58231999999999995</v>
      </c>
      <c r="CY212">
        <f>AA212</f>
        <v>376.89</v>
      </c>
      <c r="CZ212">
        <f>AE212</f>
        <v>74.19</v>
      </c>
      <c r="DA212">
        <f>AI212</f>
        <v>5.08</v>
      </c>
      <c r="DB212">
        <f t="shared" si="34"/>
        <v>74487</v>
      </c>
      <c r="DC212">
        <f t="shared" si="35"/>
        <v>0</v>
      </c>
    </row>
    <row r="213" spans="1:107">
      <c r="A213">
        <f>ROW(Source!A87)</f>
        <v>87</v>
      </c>
      <c r="B213">
        <v>43686536</v>
      </c>
      <c r="C213">
        <v>43687062</v>
      </c>
      <c r="D213">
        <v>37777802</v>
      </c>
      <c r="E213">
        <v>1</v>
      </c>
      <c r="F213">
        <v>1</v>
      </c>
      <c r="G213">
        <v>1</v>
      </c>
      <c r="H213">
        <v>3</v>
      </c>
      <c r="I213" t="s">
        <v>928</v>
      </c>
      <c r="J213" t="s">
        <v>929</v>
      </c>
      <c r="K213" t="s">
        <v>930</v>
      </c>
      <c r="L213">
        <v>1339</v>
      </c>
      <c r="N213">
        <v>1007</v>
      </c>
      <c r="O213" t="s">
        <v>48</v>
      </c>
      <c r="P213" t="s">
        <v>48</v>
      </c>
      <c r="Q213">
        <v>1</v>
      </c>
      <c r="W213">
        <v>0</v>
      </c>
      <c r="X213">
        <v>-1418712732</v>
      </c>
      <c r="Y213">
        <v>15.7</v>
      </c>
      <c r="AA213">
        <v>11.58</v>
      </c>
      <c r="AB213">
        <v>0</v>
      </c>
      <c r="AC213">
        <v>0</v>
      </c>
      <c r="AD213">
        <v>0</v>
      </c>
      <c r="AE213">
        <v>2.4700000000000002</v>
      </c>
      <c r="AF213">
        <v>0</v>
      </c>
      <c r="AG213">
        <v>0</v>
      </c>
      <c r="AH213">
        <v>0</v>
      </c>
      <c r="AI213">
        <v>4.6900000000000004</v>
      </c>
      <c r="AJ213">
        <v>1</v>
      </c>
      <c r="AK213">
        <v>1</v>
      </c>
      <c r="AL213">
        <v>1</v>
      </c>
      <c r="AN213">
        <v>0</v>
      </c>
      <c r="AO213">
        <v>1</v>
      </c>
      <c r="AP213">
        <v>0</v>
      </c>
      <c r="AQ213">
        <v>0</v>
      </c>
      <c r="AR213">
        <v>0</v>
      </c>
      <c r="AS213" t="s">
        <v>3</v>
      </c>
      <c r="AT213">
        <v>15.7</v>
      </c>
      <c r="AU213" t="s">
        <v>3</v>
      </c>
      <c r="AV213">
        <v>0</v>
      </c>
      <c r="AW213">
        <v>2</v>
      </c>
      <c r="AX213">
        <v>43687090</v>
      </c>
      <c r="AY213">
        <v>1</v>
      </c>
      <c r="AZ213">
        <v>0</v>
      </c>
      <c r="BA213">
        <v>220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X213">
        <f>Y213*Source!I87</f>
        <v>9.1059999999999995E-3</v>
      </c>
      <c r="CY213">
        <f>AA213</f>
        <v>11.58</v>
      </c>
      <c r="CZ213">
        <f>AE213</f>
        <v>2.4700000000000002</v>
      </c>
      <c r="DA213">
        <f>AI213</f>
        <v>4.6900000000000004</v>
      </c>
      <c r="DB213">
        <f t="shared" si="34"/>
        <v>39</v>
      </c>
      <c r="DC213">
        <f t="shared" si="35"/>
        <v>0</v>
      </c>
    </row>
    <row r="214" spans="1:107">
      <c r="A214">
        <f>ROW(Source!A88)</f>
        <v>88</v>
      </c>
      <c r="B214">
        <v>43686536</v>
      </c>
      <c r="C214">
        <v>43687091</v>
      </c>
      <c r="D214">
        <v>23129805</v>
      </c>
      <c r="E214">
        <v>1</v>
      </c>
      <c r="F214">
        <v>1</v>
      </c>
      <c r="G214">
        <v>1</v>
      </c>
      <c r="H214">
        <v>1</v>
      </c>
      <c r="I214" t="s">
        <v>669</v>
      </c>
      <c r="J214" t="s">
        <v>3</v>
      </c>
      <c r="K214" t="s">
        <v>670</v>
      </c>
      <c r="L214">
        <v>1369</v>
      </c>
      <c r="N214">
        <v>1013</v>
      </c>
      <c r="O214" t="s">
        <v>653</v>
      </c>
      <c r="P214" t="s">
        <v>653</v>
      </c>
      <c r="Q214">
        <v>1</v>
      </c>
      <c r="W214">
        <v>0</v>
      </c>
      <c r="X214">
        <v>756115135</v>
      </c>
      <c r="Y214">
        <v>50.79</v>
      </c>
      <c r="AA214">
        <v>0</v>
      </c>
      <c r="AB214">
        <v>0</v>
      </c>
      <c r="AC214">
        <v>0</v>
      </c>
      <c r="AD214">
        <v>7.97</v>
      </c>
      <c r="AE214">
        <v>0</v>
      </c>
      <c r="AF214">
        <v>0</v>
      </c>
      <c r="AG214">
        <v>0</v>
      </c>
      <c r="AH214">
        <v>7.97</v>
      </c>
      <c r="AI214">
        <v>1</v>
      </c>
      <c r="AJ214">
        <v>1</v>
      </c>
      <c r="AK214">
        <v>1</v>
      </c>
      <c r="AL214">
        <v>1</v>
      </c>
      <c r="AN214">
        <v>0</v>
      </c>
      <c r="AO214">
        <v>1</v>
      </c>
      <c r="AP214">
        <v>0</v>
      </c>
      <c r="AQ214">
        <v>0</v>
      </c>
      <c r="AR214">
        <v>0</v>
      </c>
      <c r="AS214" t="s">
        <v>3</v>
      </c>
      <c r="AT214">
        <v>50.79</v>
      </c>
      <c r="AU214" t="s">
        <v>3</v>
      </c>
      <c r="AV214">
        <v>1</v>
      </c>
      <c r="AW214">
        <v>2</v>
      </c>
      <c r="AX214">
        <v>43687113</v>
      </c>
      <c r="AY214">
        <v>1</v>
      </c>
      <c r="AZ214">
        <v>0</v>
      </c>
      <c r="BA214">
        <v>221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X214">
        <f>Y214*Source!I88</f>
        <v>0.43527029999999994</v>
      </c>
      <c r="CY214">
        <f>AD214</f>
        <v>7.97</v>
      </c>
      <c r="CZ214">
        <f>AH214</f>
        <v>7.97</v>
      </c>
      <c r="DA214">
        <f>AL214</f>
        <v>1</v>
      </c>
      <c r="DB214">
        <f t="shared" si="34"/>
        <v>405</v>
      </c>
      <c r="DC214">
        <f t="shared" si="35"/>
        <v>0</v>
      </c>
    </row>
    <row r="215" spans="1:107">
      <c r="A215">
        <f>ROW(Source!A88)</f>
        <v>88</v>
      </c>
      <c r="B215">
        <v>43686536</v>
      </c>
      <c r="C215">
        <v>43687091</v>
      </c>
      <c r="D215">
        <v>121548</v>
      </c>
      <c r="E215">
        <v>1</v>
      </c>
      <c r="F215">
        <v>1</v>
      </c>
      <c r="G215">
        <v>1</v>
      </c>
      <c r="H215">
        <v>1</v>
      </c>
      <c r="I215" t="s">
        <v>22</v>
      </c>
      <c r="J215" t="s">
        <v>3</v>
      </c>
      <c r="K215" t="s">
        <v>656</v>
      </c>
      <c r="L215">
        <v>608254</v>
      </c>
      <c r="N215">
        <v>1013</v>
      </c>
      <c r="O215" t="s">
        <v>657</v>
      </c>
      <c r="P215" t="s">
        <v>657</v>
      </c>
      <c r="Q215">
        <v>1</v>
      </c>
      <c r="W215">
        <v>0</v>
      </c>
      <c r="X215">
        <v>-185737400</v>
      </c>
      <c r="Y215">
        <v>0.12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1</v>
      </c>
      <c r="AJ215">
        <v>1</v>
      </c>
      <c r="AK215">
        <v>1</v>
      </c>
      <c r="AL215">
        <v>1</v>
      </c>
      <c r="AN215">
        <v>0</v>
      </c>
      <c r="AO215">
        <v>1</v>
      </c>
      <c r="AP215">
        <v>0</v>
      </c>
      <c r="AQ215">
        <v>0</v>
      </c>
      <c r="AR215">
        <v>0</v>
      </c>
      <c r="AS215" t="s">
        <v>3</v>
      </c>
      <c r="AT215">
        <v>0.12</v>
      </c>
      <c r="AU215" t="s">
        <v>3</v>
      </c>
      <c r="AV215">
        <v>2</v>
      </c>
      <c r="AW215">
        <v>2</v>
      </c>
      <c r="AX215">
        <v>43687114</v>
      </c>
      <c r="AY215">
        <v>1</v>
      </c>
      <c r="AZ215">
        <v>0</v>
      </c>
      <c r="BA215">
        <v>222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X215">
        <f>Y215*Source!I88</f>
        <v>1.0283999999999998E-3</v>
      </c>
      <c r="CY215">
        <f>AD215</f>
        <v>0</v>
      </c>
      <c r="CZ215">
        <f>AH215</f>
        <v>0</v>
      </c>
      <c r="DA215">
        <f>AL215</f>
        <v>1</v>
      </c>
      <c r="DB215">
        <f t="shared" si="34"/>
        <v>0</v>
      </c>
      <c r="DC215">
        <f t="shared" si="35"/>
        <v>0</v>
      </c>
    </row>
    <row r="216" spans="1:107">
      <c r="A216">
        <f>ROW(Source!A88)</f>
        <v>88</v>
      </c>
      <c r="B216">
        <v>43686536</v>
      </c>
      <c r="C216">
        <v>43687091</v>
      </c>
      <c r="D216">
        <v>37802443</v>
      </c>
      <c r="E216">
        <v>1</v>
      </c>
      <c r="F216">
        <v>1</v>
      </c>
      <c r="G216">
        <v>1</v>
      </c>
      <c r="H216">
        <v>2</v>
      </c>
      <c r="I216" t="s">
        <v>803</v>
      </c>
      <c r="J216" t="s">
        <v>804</v>
      </c>
      <c r="K216" t="s">
        <v>805</v>
      </c>
      <c r="L216">
        <v>1368</v>
      </c>
      <c r="N216">
        <v>1011</v>
      </c>
      <c r="O216" t="s">
        <v>524</v>
      </c>
      <c r="P216" t="s">
        <v>524</v>
      </c>
      <c r="Q216">
        <v>1</v>
      </c>
      <c r="W216">
        <v>0</v>
      </c>
      <c r="X216">
        <v>1447433125</v>
      </c>
      <c r="Y216">
        <v>0.12</v>
      </c>
      <c r="AA216">
        <v>0</v>
      </c>
      <c r="AB216">
        <v>828.01</v>
      </c>
      <c r="AC216">
        <v>213.32</v>
      </c>
      <c r="AD216">
        <v>0</v>
      </c>
      <c r="AE216">
        <v>0</v>
      </c>
      <c r="AF216">
        <v>124.14</v>
      </c>
      <c r="AG216">
        <v>12.1</v>
      </c>
      <c r="AH216">
        <v>0</v>
      </c>
      <c r="AI216">
        <v>1</v>
      </c>
      <c r="AJ216">
        <v>6.67</v>
      </c>
      <c r="AK216">
        <v>17.63</v>
      </c>
      <c r="AL216">
        <v>1</v>
      </c>
      <c r="AN216">
        <v>0</v>
      </c>
      <c r="AO216">
        <v>1</v>
      </c>
      <c r="AP216">
        <v>0</v>
      </c>
      <c r="AQ216">
        <v>0</v>
      </c>
      <c r="AR216">
        <v>0</v>
      </c>
      <c r="AS216" t="s">
        <v>3</v>
      </c>
      <c r="AT216">
        <v>0.12</v>
      </c>
      <c r="AU216" t="s">
        <v>3</v>
      </c>
      <c r="AV216">
        <v>0</v>
      </c>
      <c r="AW216">
        <v>2</v>
      </c>
      <c r="AX216">
        <v>43687115</v>
      </c>
      <c r="AY216">
        <v>1</v>
      </c>
      <c r="AZ216">
        <v>0</v>
      </c>
      <c r="BA216">
        <v>223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X216">
        <f>Y216*Source!I88</f>
        <v>1.0283999999999998E-3</v>
      </c>
      <c r="CY216">
        <f t="shared" ref="CY216:CY222" si="39">AB216</f>
        <v>828.01</v>
      </c>
      <c r="CZ216">
        <f t="shared" ref="CZ216:CZ222" si="40">AF216</f>
        <v>124.14</v>
      </c>
      <c r="DA216">
        <f t="shared" ref="DA216:DA222" si="41">AJ216</f>
        <v>6.67</v>
      </c>
      <c r="DB216">
        <f t="shared" si="34"/>
        <v>15</v>
      </c>
      <c r="DC216">
        <f t="shared" si="35"/>
        <v>1</v>
      </c>
    </row>
    <row r="217" spans="1:107">
      <c r="A217">
        <f>ROW(Source!A88)</f>
        <v>88</v>
      </c>
      <c r="B217">
        <v>43686536</v>
      </c>
      <c r="C217">
        <v>43687091</v>
      </c>
      <c r="D217">
        <v>37802544</v>
      </c>
      <c r="E217">
        <v>1</v>
      </c>
      <c r="F217">
        <v>1</v>
      </c>
      <c r="G217">
        <v>1</v>
      </c>
      <c r="H217">
        <v>2</v>
      </c>
      <c r="I217" t="s">
        <v>931</v>
      </c>
      <c r="J217" t="s">
        <v>932</v>
      </c>
      <c r="K217" t="s">
        <v>933</v>
      </c>
      <c r="L217">
        <v>1368</v>
      </c>
      <c r="N217">
        <v>1011</v>
      </c>
      <c r="O217" t="s">
        <v>524</v>
      </c>
      <c r="P217" t="s">
        <v>524</v>
      </c>
      <c r="Q217">
        <v>1</v>
      </c>
      <c r="W217">
        <v>0</v>
      </c>
      <c r="X217">
        <v>-892985829</v>
      </c>
      <c r="Y217">
        <v>10.53</v>
      </c>
      <c r="AA217">
        <v>0</v>
      </c>
      <c r="AB217">
        <v>25.45</v>
      </c>
      <c r="AC217">
        <v>0</v>
      </c>
      <c r="AD217">
        <v>0</v>
      </c>
      <c r="AE217">
        <v>0</v>
      </c>
      <c r="AF217">
        <v>7.11</v>
      </c>
      <c r="AG217">
        <v>0</v>
      </c>
      <c r="AH217">
        <v>0</v>
      </c>
      <c r="AI217">
        <v>1</v>
      </c>
      <c r="AJ217">
        <v>3.58</v>
      </c>
      <c r="AK217">
        <v>17.63</v>
      </c>
      <c r="AL217">
        <v>1</v>
      </c>
      <c r="AN217">
        <v>0</v>
      </c>
      <c r="AO217">
        <v>1</v>
      </c>
      <c r="AP217">
        <v>0</v>
      </c>
      <c r="AQ217">
        <v>0</v>
      </c>
      <c r="AR217">
        <v>0</v>
      </c>
      <c r="AS217" t="s">
        <v>3</v>
      </c>
      <c r="AT217">
        <v>10.53</v>
      </c>
      <c r="AU217" t="s">
        <v>3</v>
      </c>
      <c r="AV217">
        <v>0</v>
      </c>
      <c r="AW217">
        <v>2</v>
      </c>
      <c r="AX217">
        <v>43687116</v>
      </c>
      <c r="AY217">
        <v>1</v>
      </c>
      <c r="AZ217">
        <v>0</v>
      </c>
      <c r="BA217">
        <v>224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X217">
        <f>Y217*Source!I88</f>
        <v>9.0242099999999992E-2</v>
      </c>
      <c r="CY217">
        <f t="shared" si="39"/>
        <v>25.45</v>
      </c>
      <c r="CZ217">
        <f t="shared" si="40"/>
        <v>7.11</v>
      </c>
      <c r="DA217">
        <f t="shared" si="41"/>
        <v>3.58</v>
      </c>
      <c r="DB217">
        <f t="shared" si="34"/>
        <v>75</v>
      </c>
      <c r="DC217">
        <f t="shared" si="35"/>
        <v>0</v>
      </c>
    </row>
    <row r="218" spans="1:107">
      <c r="A218">
        <f>ROW(Source!A88)</f>
        <v>88</v>
      </c>
      <c r="B218">
        <v>43686536</v>
      </c>
      <c r="C218">
        <v>43687091</v>
      </c>
      <c r="D218">
        <v>37802659</v>
      </c>
      <c r="E218">
        <v>1</v>
      </c>
      <c r="F218">
        <v>1</v>
      </c>
      <c r="G218">
        <v>1</v>
      </c>
      <c r="H218">
        <v>2</v>
      </c>
      <c r="I218" t="s">
        <v>823</v>
      </c>
      <c r="J218" t="s">
        <v>824</v>
      </c>
      <c r="K218" t="s">
        <v>825</v>
      </c>
      <c r="L218">
        <v>1368</v>
      </c>
      <c r="N218">
        <v>1011</v>
      </c>
      <c r="O218" t="s">
        <v>524</v>
      </c>
      <c r="P218" t="s">
        <v>524</v>
      </c>
      <c r="Q218">
        <v>1</v>
      </c>
      <c r="W218">
        <v>0</v>
      </c>
      <c r="X218">
        <v>4083802</v>
      </c>
      <c r="Y218">
        <v>1.86</v>
      </c>
      <c r="AA218">
        <v>0</v>
      </c>
      <c r="AB218">
        <v>5.35</v>
      </c>
      <c r="AC218">
        <v>0</v>
      </c>
      <c r="AD218">
        <v>0</v>
      </c>
      <c r="AE218">
        <v>0</v>
      </c>
      <c r="AF218">
        <v>1.43</v>
      </c>
      <c r="AG218">
        <v>0</v>
      </c>
      <c r="AH218">
        <v>0</v>
      </c>
      <c r="AI218">
        <v>1</v>
      </c>
      <c r="AJ218">
        <v>3.74</v>
      </c>
      <c r="AK218">
        <v>17.63</v>
      </c>
      <c r="AL218">
        <v>1</v>
      </c>
      <c r="AN218">
        <v>0</v>
      </c>
      <c r="AO218">
        <v>1</v>
      </c>
      <c r="AP218">
        <v>0</v>
      </c>
      <c r="AQ218">
        <v>0</v>
      </c>
      <c r="AR218">
        <v>0</v>
      </c>
      <c r="AS218" t="s">
        <v>3</v>
      </c>
      <c r="AT218">
        <v>1.86</v>
      </c>
      <c r="AU218" t="s">
        <v>3</v>
      </c>
      <c r="AV218">
        <v>0</v>
      </c>
      <c r="AW218">
        <v>2</v>
      </c>
      <c r="AX218">
        <v>43687117</v>
      </c>
      <c r="AY218">
        <v>1</v>
      </c>
      <c r="AZ218">
        <v>0</v>
      </c>
      <c r="BA218">
        <v>225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X218">
        <f>Y218*Source!I88</f>
        <v>1.5940200000000002E-2</v>
      </c>
      <c r="CY218">
        <f t="shared" si="39"/>
        <v>5.35</v>
      </c>
      <c r="CZ218">
        <f t="shared" si="40"/>
        <v>1.43</v>
      </c>
      <c r="DA218">
        <f t="shared" si="41"/>
        <v>3.74</v>
      </c>
      <c r="DB218">
        <f t="shared" si="34"/>
        <v>3</v>
      </c>
      <c r="DC218">
        <f t="shared" si="35"/>
        <v>0</v>
      </c>
    </row>
    <row r="219" spans="1:107">
      <c r="A219">
        <f>ROW(Source!A88)</f>
        <v>88</v>
      </c>
      <c r="B219">
        <v>43686536</v>
      </c>
      <c r="C219">
        <v>43687091</v>
      </c>
      <c r="D219">
        <v>37802669</v>
      </c>
      <c r="E219">
        <v>1</v>
      </c>
      <c r="F219">
        <v>1</v>
      </c>
      <c r="G219">
        <v>1</v>
      </c>
      <c r="H219">
        <v>2</v>
      </c>
      <c r="I219" t="s">
        <v>934</v>
      </c>
      <c r="J219" t="s">
        <v>935</v>
      </c>
      <c r="K219" t="s">
        <v>936</v>
      </c>
      <c r="L219">
        <v>1368</v>
      </c>
      <c r="N219">
        <v>1011</v>
      </c>
      <c r="O219" t="s">
        <v>524</v>
      </c>
      <c r="P219" t="s">
        <v>524</v>
      </c>
      <c r="Q219">
        <v>1</v>
      </c>
      <c r="W219">
        <v>0</v>
      </c>
      <c r="X219">
        <v>1565869296</v>
      </c>
      <c r="Y219">
        <v>2.0299999999999998</v>
      </c>
      <c r="AA219">
        <v>0</v>
      </c>
      <c r="AB219">
        <v>76.92</v>
      </c>
      <c r="AC219">
        <v>0</v>
      </c>
      <c r="AD219">
        <v>0</v>
      </c>
      <c r="AE219">
        <v>0</v>
      </c>
      <c r="AF219">
        <v>9.6999999999999993</v>
      </c>
      <c r="AG219">
        <v>0</v>
      </c>
      <c r="AH219">
        <v>0</v>
      </c>
      <c r="AI219">
        <v>1</v>
      </c>
      <c r="AJ219">
        <v>7.93</v>
      </c>
      <c r="AK219">
        <v>17.63</v>
      </c>
      <c r="AL219">
        <v>1</v>
      </c>
      <c r="AN219">
        <v>0</v>
      </c>
      <c r="AO219">
        <v>1</v>
      </c>
      <c r="AP219">
        <v>0</v>
      </c>
      <c r="AQ219">
        <v>0</v>
      </c>
      <c r="AR219">
        <v>0</v>
      </c>
      <c r="AS219" t="s">
        <v>3</v>
      </c>
      <c r="AT219">
        <v>2.0299999999999998</v>
      </c>
      <c r="AU219" t="s">
        <v>3</v>
      </c>
      <c r="AV219">
        <v>0</v>
      </c>
      <c r="AW219">
        <v>2</v>
      </c>
      <c r="AX219">
        <v>43687118</v>
      </c>
      <c r="AY219">
        <v>1</v>
      </c>
      <c r="AZ219">
        <v>0</v>
      </c>
      <c r="BA219">
        <v>226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X219">
        <f>Y219*Source!I88</f>
        <v>1.7397099999999999E-2</v>
      </c>
      <c r="CY219">
        <f t="shared" si="39"/>
        <v>76.92</v>
      </c>
      <c r="CZ219">
        <f t="shared" si="40"/>
        <v>9.6999999999999993</v>
      </c>
      <c r="DA219">
        <f t="shared" si="41"/>
        <v>7.93</v>
      </c>
      <c r="DB219">
        <f t="shared" si="34"/>
        <v>20</v>
      </c>
      <c r="DC219">
        <f t="shared" si="35"/>
        <v>0</v>
      </c>
    </row>
    <row r="220" spans="1:107">
      <c r="A220">
        <f>ROW(Source!A88)</f>
        <v>88</v>
      </c>
      <c r="B220">
        <v>43686536</v>
      </c>
      <c r="C220">
        <v>43687091</v>
      </c>
      <c r="D220">
        <v>37802676</v>
      </c>
      <c r="E220">
        <v>1</v>
      </c>
      <c r="F220">
        <v>1</v>
      </c>
      <c r="G220">
        <v>1</v>
      </c>
      <c r="H220">
        <v>2</v>
      </c>
      <c r="I220" t="s">
        <v>937</v>
      </c>
      <c r="J220" t="s">
        <v>938</v>
      </c>
      <c r="K220" t="s">
        <v>939</v>
      </c>
      <c r="L220">
        <v>1368</v>
      </c>
      <c r="N220">
        <v>1011</v>
      </c>
      <c r="O220" t="s">
        <v>524</v>
      </c>
      <c r="P220" t="s">
        <v>524</v>
      </c>
      <c r="Q220">
        <v>1</v>
      </c>
      <c r="W220">
        <v>0</v>
      </c>
      <c r="X220">
        <v>1535524603</v>
      </c>
      <c r="Y220">
        <v>0.14000000000000001</v>
      </c>
      <c r="AA220">
        <v>0</v>
      </c>
      <c r="AB220">
        <v>39.619999999999997</v>
      </c>
      <c r="AC220">
        <v>0</v>
      </c>
      <c r="AD220">
        <v>0</v>
      </c>
      <c r="AE220">
        <v>0</v>
      </c>
      <c r="AF220">
        <v>6.4</v>
      </c>
      <c r="AG220">
        <v>0</v>
      </c>
      <c r="AH220">
        <v>0</v>
      </c>
      <c r="AI220">
        <v>1</v>
      </c>
      <c r="AJ220">
        <v>6.19</v>
      </c>
      <c r="AK220">
        <v>17.63</v>
      </c>
      <c r="AL220">
        <v>1</v>
      </c>
      <c r="AN220">
        <v>0</v>
      </c>
      <c r="AO220">
        <v>1</v>
      </c>
      <c r="AP220">
        <v>0</v>
      </c>
      <c r="AQ220">
        <v>0</v>
      </c>
      <c r="AR220">
        <v>0</v>
      </c>
      <c r="AS220" t="s">
        <v>3</v>
      </c>
      <c r="AT220">
        <v>0.14000000000000001</v>
      </c>
      <c r="AU220" t="s">
        <v>3</v>
      </c>
      <c r="AV220">
        <v>0</v>
      </c>
      <c r="AW220">
        <v>2</v>
      </c>
      <c r="AX220">
        <v>43687119</v>
      </c>
      <c r="AY220">
        <v>1</v>
      </c>
      <c r="AZ220">
        <v>0</v>
      </c>
      <c r="BA220">
        <v>227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X220">
        <f>Y220*Source!I88</f>
        <v>1.1998E-3</v>
      </c>
      <c r="CY220">
        <f t="shared" si="39"/>
        <v>39.619999999999997</v>
      </c>
      <c r="CZ220">
        <f t="shared" si="40"/>
        <v>6.4</v>
      </c>
      <c r="DA220">
        <f t="shared" si="41"/>
        <v>6.19</v>
      </c>
      <c r="DB220">
        <f t="shared" si="34"/>
        <v>1</v>
      </c>
      <c r="DC220">
        <f t="shared" si="35"/>
        <v>0</v>
      </c>
    </row>
    <row r="221" spans="1:107">
      <c r="A221">
        <f>ROW(Source!A88)</f>
        <v>88</v>
      </c>
      <c r="B221">
        <v>43686536</v>
      </c>
      <c r="C221">
        <v>43687091</v>
      </c>
      <c r="D221">
        <v>37804071</v>
      </c>
      <c r="E221">
        <v>1</v>
      </c>
      <c r="F221">
        <v>1</v>
      </c>
      <c r="G221">
        <v>1</v>
      </c>
      <c r="H221">
        <v>2</v>
      </c>
      <c r="I221" t="s">
        <v>756</v>
      </c>
      <c r="J221" t="s">
        <v>757</v>
      </c>
      <c r="K221" t="s">
        <v>758</v>
      </c>
      <c r="L221">
        <v>1368</v>
      </c>
      <c r="N221">
        <v>1011</v>
      </c>
      <c r="O221" t="s">
        <v>524</v>
      </c>
      <c r="P221" t="s">
        <v>524</v>
      </c>
      <c r="Q221">
        <v>1</v>
      </c>
      <c r="W221">
        <v>0</v>
      </c>
      <c r="X221">
        <v>254649463</v>
      </c>
      <c r="Y221">
        <v>0.41</v>
      </c>
      <c r="AA221">
        <v>0</v>
      </c>
      <c r="AB221">
        <v>18.95</v>
      </c>
      <c r="AC221">
        <v>0</v>
      </c>
      <c r="AD221">
        <v>0</v>
      </c>
      <c r="AE221">
        <v>0</v>
      </c>
      <c r="AF221">
        <v>5.4</v>
      </c>
      <c r="AG221">
        <v>0</v>
      </c>
      <c r="AH221">
        <v>0</v>
      </c>
      <c r="AI221">
        <v>1</v>
      </c>
      <c r="AJ221">
        <v>3.51</v>
      </c>
      <c r="AK221">
        <v>17.63</v>
      </c>
      <c r="AL221">
        <v>1</v>
      </c>
      <c r="AN221">
        <v>0</v>
      </c>
      <c r="AO221">
        <v>1</v>
      </c>
      <c r="AP221">
        <v>0</v>
      </c>
      <c r="AQ221">
        <v>0</v>
      </c>
      <c r="AR221">
        <v>0</v>
      </c>
      <c r="AS221" t="s">
        <v>3</v>
      </c>
      <c r="AT221">
        <v>0.41</v>
      </c>
      <c r="AU221" t="s">
        <v>3</v>
      </c>
      <c r="AV221">
        <v>0</v>
      </c>
      <c r="AW221">
        <v>2</v>
      </c>
      <c r="AX221">
        <v>43687120</v>
      </c>
      <c r="AY221">
        <v>1</v>
      </c>
      <c r="AZ221">
        <v>0</v>
      </c>
      <c r="BA221">
        <v>228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X221">
        <f>Y221*Source!I88</f>
        <v>3.5136999999999994E-3</v>
      </c>
      <c r="CY221">
        <f t="shared" si="39"/>
        <v>18.95</v>
      </c>
      <c r="CZ221">
        <f t="shared" si="40"/>
        <v>5.4</v>
      </c>
      <c r="DA221">
        <f t="shared" si="41"/>
        <v>3.51</v>
      </c>
      <c r="DB221">
        <f t="shared" si="34"/>
        <v>2</v>
      </c>
      <c r="DC221">
        <f t="shared" si="35"/>
        <v>0</v>
      </c>
    </row>
    <row r="222" spans="1:107">
      <c r="A222">
        <f>ROW(Source!A88)</f>
        <v>88</v>
      </c>
      <c r="B222">
        <v>43686536</v>
      </c>
      <c r="C222">
        <v>43687091</v>
      </c>
      <c r="D222">
        <v>37804456</v>
      </c>
      <c r="E222">
        <v>1</v>
      </c>
      <c r="F222">
        <v>1</v>
      </c>
      <c r="G222">
        <v>1</v>
      </c>
      <c r="H222">
        <v>2</v>
      </c>
      <c r="I222" t="s">
        <v>759</v>
      </c>
      <c r="J222" t="s">
        <v>760</v>
      </c>
      <c r="K222" t="s">
        <v>761</v>
      </c>
      <c r="L222">
        <v>1368</v>
      </c>
      <c r="N222">
        <v>1011</v>
      </c>
      <c r="O222" t="s">
        <v>524</v>
      </c>
      <c r="P222" t="s">
        <v>524</v>
      </c>
      <c r="Q222">
        <v>1</v>
      </c>
      <c r="W222">
        <v>0</v>
      </c>
      <c r="X222">
        <v>-671646184</v>
      </c>
      <c r="Y222">
        <v>0.19</v>
      </c>
      <c r="AA222">
        <v>0</v>
      </c>
      <c r="AB222">
        <v>714.81</v>
      </c>
      <c r="AC222">
        <v>182.47</v>
      </c>
      <c r="AD222">
        <v>0</v>
      </c>
      <c r="AE222">
        <v>0</v>
      </c>
      <c r="AF222">
        <v>91.76</v>
      </c>
      <c r="AG222">
        <v>10.35</v>
      </c>
      <c r="AH222">
        <v>0</v>
      </c>
      <c r="AI222">
        <v>1</v>
      </c>
      <c r="AJ222">
        <v>7.79</v>
      </c>
      <c r="AK222">
        <v>17.63</v>
      </c>
      <c r="AL222">
        <v>1</v>
      </c>
      <c r="AN222">
        <v>0</v>
      </c>
      <c r="AO222">
        <v>1</v>
      </c>
      <c r="AP222">
        <v>0</v>
      </c>
      <c r="AQ222">
        <v>0</v>
      </c>
      <c r="AR222">
        <v>0</v>
      </c>
      <c r="AS222" t="s">
        <v>3</v>
      </c>
      <c r="AT222">
        <v>0.19</v>
      </c>
      <c r="AU222" t="s">
        <v>3</v>
      </c>
      <c r="AV222">
        <v>0</v>
      </c>
      <c r="AW222">
        <v>2</v>
      </c>
      <c r="AX222">
        <v>43687121</v>
      </c>
      <c r="AY222">
        <v>1</v>
      </c>
      <c r="AZ222">
        <v>0</v>
      </c>
      <c r="BA222">
        <v>229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X222">
        <f>Y222*Source!I88</f>
        <v>1.6282999999999998E-3</v>
      </c>
      <c r="CY222">
        <f t="shared" si="39"/>
        <v>714.81</v>
      </c>
      <c r="CZ222">
        <f t="shared" si="40"/>
        <v>91.76</v>
      </c>
      <c r="DA222">
        <f t="shared" si="41"/>
        <v>7.79</v>
      </c>
      <c r="DB222">
        <f t="shared" si="34"/>
        <v>17</v>
      </c>
      <c r="DC222">
        <f t="shared" si="35"/>
        <v>2</v>
      </c>
    </row>
    <row r="223" spans="1:107">
      <c r="A223">
        <f>ROW(Source!A88)</f>
        <v>88</v>
      </c>
      <c r="B223">
        <v>43686536</v>
      </c>
      <c r="C223">
        <v>43687091</v>
      </c>
      <c r="D223">
        <v>37730053</v>
      </c>
      <c r="E223">
        <v>1</v>
      </c>
      <c r="F223">
        <v>1</v>
      </c>
      <c r="G223">
        <v>1</v>
      </c>
      <c r="H223">
        <v>3</v>
      </c>
      <c r="I223" t="s">
        <v>940</v>
      </c>
      <c r="J223" t="s">
        <v>941</v>
      </c>
      <c r="K223" t="s">
        <v>942</v>
      </c>
      <c r="L223">
        <v>1348</v>
      </c>
      <c r="N223">
        <v>1009</v>
      </c>
      <c r="O223" t="s">
        <v>278</v>
      </c>
      <c r="P223" t="s">
        <v>278</v>
      </c>
      <c r="Q223">
        <v>1000</v>
      </c>
      <c r="W223">
        <v>0</v>
      </c>
      <c r="X223">
        <v>-1280064888</v>
      </c>
      <c r="Y223">
        <v>1E-4</v>
      </c>
      <c r="AA223">
        <v>119006</v>
      </c>
      <c r="AB223">
        <v>0</v>
      </c>
      <c r="AC223">
        <v>0</v>
      </c>
      <c r="AD223">
        <v>0</v>
      </c>
      <c r="AE223">
        <v>37900</v>
      </c>
      <c r="AF223">
        <v>0</v>
      </c>
      <c r="AG223">
        <v>0</v>
      </c>
      <c r="AH223">
        <v>0</v>
      </c>
      <c r="AI223">
        <v>3.14</v>
      </c>
      <c r="AJ223">
        <v>1</v>
      </c>
      <c r="AK223">
        <v>1</v>
      </c>
      <c r="AL223">
        <v>1</v>
      </c>
      <c r="AN223">
        <v>0</v>
      </c>
      <c r="AO223">
        <v>1</v>
      </c>
      <c r="AP223">
        <v>0</v>
      </c>
      <c r="AQ223">
        <v>0</v>
      </c>
      <c r="AR223">
        <v>0</v>
      </c>
      <c r="AS223" t="s">
        <v>3</v>
      </c>
      <c r="AT223">
        <v>1E-4</v>
      </c>
      <c r="AU223" t="s">
        <v>3</v>
      </c>
      <c r="AV223">
        <v>0</v>
      </c>
      <c r="AW223">
        <v>2</v>
      </c>
      <c r="AX223">
        <v>43687122</v>
      </c>
      <c r="AY223">
        <v>1</v>
      </c>
      <c r="AZ223">
        <v>0</v>
      </c>
      <c r="BA223">
        <v>230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X223">
        <f>Y223*Source!I88</f>
        <v>8.5700000000000001E-7</v>
      </c>
      <c r="CY223">
        <f t="shared" ref="CY223:CY234" si="42">AA223</f>
        <v>119006</v>
      </c>
      <c r="CZ223">
        <f t="shared" ref="CZ223:CZ234" si="43">AE223</f>
        <v>37900</v>
      </c>
      <c r="DA223">
        <f t="shared" ref="DA223:DA234" si="44">AI223</f>
        <v>3.14</v>
      </c>
      <c r="DB223">
        <f t="shared" si="34"/>
        <v>4</v>
      </c>
      <c r="DC223">
        <f t="shared" si="35"/>
        <v>0</v>
      </c>
    </row>
    <row r="224" spans="1:107">
      <c r="A224">
        <f>ROW(Source!A88)</f>
        <v>88</v>
      </c>
      <c r="B224">
        <v>43686536</v>
      </c>
      <c r="C224">
        <v>43687091</v>
      </c>
      <c r="D224">
        <v>37729659</v>
      </c>
      <c r="E224">
        <v>1</v>
      </c>
      <c r="F224">
        <v>1</v>
      </c>
      <c r="G224">
        <v>1</v>
      </c>
      <c r="H224">
        <v>3</v>
      </c>
      <c r="I224" t="s">
        <v>826</v>
      </c>
      <c r="J224" t="s">
        <v>827</v>
      </c>
      <c r="K224" t="s">
        <v>828</v>
      </c>
      <c r="L224">
        <v>1339</v>
      </c>
      <c r="N224">
        <v>1007</v>
      </c>
      <c r="O224" t="s">
        <v>48</v>
      </c>
      <c r="P224" t="s">
        <v>48</v>
      </c>
      <c r="Q224">
        <v>1</v>
      </c>
      <c r="W224">
        <v>0</v>
      </c>
      <c r="X224">
        <v>-821751618</v>
      </c>
      <c r="Y224">
        <v>1.5</v>
      </c>
      <c r="AA224">
        <v>41.86</v>
      </c>
      <c r="AB224">
        <v>0</v>
      </c>
      <c r="AC224">
        <v>0</v>
      </c>
      <c r="AD224">
        <v>0</v>
      </c>
      <c r="AE224">
        <v>6.22</v>
      </c>
      <c r="AF224">
        <v>0</v>
      </c>
      <c r="AG224">
        <v>0</v>
      </c>
      <c r="AH224">
        <v>0</v>
      </c>
      <c r="AI224">
        <v>6.73</v>
      </c>
      <c r="AJ224">
        <v>1</v>
      </c>
      <c r="AK224">
        <v>1</v>
      </c>
      <c r="AL224">
        <v>1</v>
      </c>
      <c r="AN224">
        <v>0</v>
      </c>
      <c r="AO224">
        <v>1</v>
      </c>
      <c r="AP224">
        <v>0</v>
      </c>
      <c r="AQ224">
        <v>0</v>
      </c>
      <c r="AR224">
        <v>0</v>
      </c>
      <c r="AS224" t="s">
        <v>3</v>
      </c>
      <c r="AT224">
        <v>1.5</v>
      </c>
      <c r="AU224" t="s">
        <v>3</v>
      </c>
      <c r="AV224">
        <v>0</v>
      </c>
      <c r="AW224">
        <v>2</v>
      </c>
      <c r="AX224">
        <v>43687123</v>
      </c>
      <c r="AY224">
        <v>1</v>
      </c>
      <c r="AZ224">
        <v>0</v>
      </c>
      <c r="BA224">
        <v>231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X224">
        <f>Y224*Source!I88</f>
        <v>1.2854999999999998E-2</v>
      </c>
      <c r="CY224">
        <f t="shared" si="42"/>
        <v>41.86</v>
      </c>
      <c r="CZ224">
        <f t="shared" si="43"/>
        <v>6.22</v>
      </c>
      <c r="DA224">
        <f t="shared" si="44"/>
        <v>6.73</v>
      </c>
      <c r="DB224">
        <f t="shared" si="34"/>
        <v>9</v>
      </c>
      <c r="DC224">
        <f t="shared" si="35"/>
        <v>0</v>
      </c>
    </row>
    <row r="225" spans="1:107">
      <c r="A225">
        <f>ROW(Source!A88)</f>
        <v>88</v>
      </c>
      <c r="B225">
        <v>43686536</v>
      </c>
      <c r="C225">
        <v>43687091</v>
      </c>
      <c r="D225">
        <v>37736264</v>
      </c>
      <c r="E225">
        <v>1</v>
      </c>
      <c r="F225">
        <v>1</v>
      </c>
      <c r="G225">
        <v>1</v>
      </c>
      <c r="H225">
        <v>3</v>
      </c>
      <c r="I225" t="s">
        <v>943</v>
      </c>
      <c r="J225" t="s">
        <v>944</v>
      </c>
      <c r="K225" t="s">
        <v>945</v>
      </c>
      <c r="L225">
        <v>1348</v>
      </c>
      <c r="N225">
        <v>1009</v>
      </c>
      <c r="O225" t="s">
        <v>278</v>
      </c>
      <c r="P225" t="s">
        <v>278</v>
      </c>
      <c r="Q225">
        <v>1000</v>
      </c>
      <c r="W225">
        <v>0</v>
      </c>
      <c r="X225">
        <v>1941264678</v>
      </c>
      <c r="Y225">
        <v>3.0000000000000001E-5</v>
      </c>
      <c r="AA225">
        <v>15993.45</v>
      </c>
      <c r="AB225">
        <v>0</v>
      </c>
      <c r="AC225">
        <v>0</v>
      </c>
      <c r="AD225">
        <v>0</v>
      </c>
      <c r="AE225">
        <v>4455</v>
      </c>
      <c r="AF225">
        <v>0</v>
      </c>
      <c r="AG225">
        <v>0</v>
      </c>
      <c r="AH225">
        <v>0</v>
      </c>
      <c r="AI225">
        <v>3.59</v>
      </c>
      <c r="AJ225">
        <v>1</v>
      </c>
      <c r="AK225">
        <v>1</v>
      </c>
      <c r="AL225">
        <v>1</v>
      </c>
      <c r="AN225">
        <v>0</v>
      </c>
      <c r="AO225">
        <v>1</v>
      </c>
      <c r="AP225">
        <v>0</v>
      </c>
      <c r="AQ225">
        <v>0</v>
      </c>
      <c r="AR225">
        <v>0</v>
      </c>
      <c r="AS225" t="s">
        <v>3</v>
      </c>
      <c r="AT225">
        <v>3.0000000000000001E-5</v>
      </c>
      <c r="AU225" t="s">
        <v>3</v>
      </c>
      <c r="AV225">
        <v>0</v>
      </c>
      <c r="AW225">
        <v>2</v>
      </c>
      <c r="AX225">
        <v>43687124</v>
      </c>
      <c r="AY225">
        <v>1</v>
      </c>
      <c r="AZ225">
        <v>0</v>
      </c>
      <c r="BA225">
        <v>232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X225">
        <f>Y225*Source!I88</f>
        <v>2.5709999999999999E-7</v>
      </c>
      <c r="CY225">
        <f t="shared" si="42"/>
        <v>15993.45</v>
      </c>
      <c r="CZ225">
        <f t="shared" si="43"/>
        <v>4455</v>
      </c>
      <c r="DA225">
        <f t="shared" si="44"/>
        <v>3.59</v>
      </c>
      <c r="DB225">
        <f t="shared" si="34"/>
        <v>0</v>
      </c>
      <c r="DC225">
        <f t="shared" si="35"/>
        <v>0</v>
      </c>
    </row>
    <row r="226" spans="1:107">
      <c r="A226">
        <f>ROW(Source!A88)</f>
        <v>88</v>
      </c>
      <c r="B226">
        <v>43686536</v>
      </c>
      <c r="C226">
        <v>43687091</v>
      </c>
      <c r="D226">
        <v>37736447</v>
      </c>
      <c r="E226">
        <v>1</v>
      </c>
      <c r="F226">
        <v>1</v>
      </c>
      <c r="G226">
        <v>1</v>
      </c>
      <c r="H226">
        <v>3</v>
      </c>
      <c r="I226" t="s">
        <v>946</v>
      </c>
      <c r="J226" t="s">
        <v>947</v>
      </c>
      <c r="K226" t="s">
        <v>948</v>
      </c>
      <c r="L226">
        <v>1348</v>
      </c>
      <c r="N226">
        <v>1009</v>
      </c>
      <c r="O226" t="s">
        <v>278</v>
      </c>
      <c r="P226" t="s">
        <v>278</v>
      </c>
      <c r="Q226">
        <v>1000</v>
      </c>
      <c r="W226">
        <v>0</v>
      </c>
      <c r="X226">
        <v>-833443196</v>
      </c>
      <c r="Y226">
        <v>1.9400000000000001E-3</v>
      </c>
      <c r="AA226">
        <v>34883.519999999997</v>
      </c>
      <c r="AB226">
        <v>0</v>
      </c>
      <c r="AC226">
        <v>0</v>
      </c>
      <c r="AD226">
        <v>0</v>
      </c>
      <c r="AE226">
        <v>5191</v>
      </c>
      <c r="AF226">
        <v>0</v>
      </c>
      <c r="AG226">
        <v>0</v>
      </c>
      <c r="AH226">
        <v>0</v>
      </c>
      <c r="AI226">
        <v>6.72</v>
      </c>
      <c r="AJ226">
        <v>1</v>
      </c>
      <c r="AK226">
        <v>1</v>
      </c>
      <c r="AL226">
        <v>1</v>
      </c>
      <c r="AN226">
        <v>0</v>
      </c>
      <c r="AO226">
        <v>1</v>
      </c>
      <c r="AP226">
        <v>0</v>
      </c>
      <c r="AQ226">
        <v>0</v>
      </c>
      <c r="AR226">
        <v>0</v>
      </c>
      <c r="AS226" t="s">
        <v>3</v>
      </c>
      <c r="AT226">
        <v>1.9400000000000001E-3</v>
      </c>
      <c r="AU226" t="s">
        <v>3</v>
      </c>
      <c r="AV226">
        <v>0</v>
      </c>
      <c r="AW226">
        <v>2</v>
      </c>
      <c r="AX226">
        <v>43687125</v>
      </c>
      <c r="AY226">
        <v>1</v>
      </c>
      <c r="AZ226">
        <v>0</v>
      </c>
      <c r="BA226">
        <v>233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X226">
        <f>Y226*Source!I88</f>
        <v>1.6625799999999999E-5</v>
      </c>
      <c r="CY226">
        <f t="shared" si="42"/>
        <v>34883.519999999997</v>
      </c>
      <c r="CZ226">
        <f t="shared" si="43"/>
        <v>5191</v>
      </c>
      <c r="DA226">
        <f t="shared" si="44"/>
        <v>6.72</v>
      </c>
      <c r="DB226">
        <f t="shared" si="34"/>
        <v>10</v>
      </c>
      <c r="DC226">
        <f t="shared" si="35"/>
        <v>0</v>
      </c>
    </row>
    <row r="227" spans="1:107">
      <c r="A227">
        <f>ROW(Source!A88)</f>
        <v>88</v>
      </c>
      <c r="B227">
        <v>43686536</v>
      </c>
      <c r="C227">
        <v>43687091</v>
      </c>
      <c r="D227">
        <v>37736620</v>
      </c>
      <c r="E227">
        <v>1</v>
      </c>
      <c r="F227">
        <v>1</v>
      </c>
      <c r="G227">
        <v>1</v>
      </c>
      <c r="H227">
        <v>3</v>
      </c>
      <c r="I227" t="s">
        <v>949</v>
      </c>
      <c r="J227" t="s">
        <v>950</v>
      </c>
      <c r="K227" t="s">
        <v>951</v>
      </c>
      <c r="L227">
        <v>1348</v>
      </c>
      <c r="N227">
        <v>1009</v>
      </c>
      <c r="O227" t="s">
        <v>278</v>
      </c>
      <c r="P227" t="s">
        <v>278</v>
      </c>
      <c r="Q227">
        <v>1000</v>
      </c>
      <c r="W227">
        <v>0</v>
      </c>
      <c r="X227">
        <v>1476164246</v>
      </c>
      <c r="Y227">
        <v>1.4E-3</v>
      </c>
      <c r="AA227">
        <v>45866.7</v>
      </c>
      <c r="AB227">
        <v>0</v>
      </c>
      <c r="AC227">
        <v>0</v>
      </c>
      <c r="AD227">
        <v>0</v>
      </c>
      <c r="AE227">
        <v>10170</v>
      </c>
      <c r="AF227">
        <v>0</v>
      </c>
      <c r="AG227">
        <v>0</v>
      </c>
      <c r="AH227">
        <v>0</v>
      </c>
      <c r="AI227">
        <v>4.51</v>
      </c>
      <c r="AJ227">
        <v>1</v>
      </c>
      <c r="AK227">
        <v>1</v>
      </c>
      <c r="AL227">
        <v>1</v>
      </c>
      <c r="AN227">
        <v>0</v>
      </c>
      <c r="AO227">
        <v>1</v>
      </c>
      <c r="AP227">
        <v>0</v>
      </c>
      <c r="AQ227">
        <v>0</v>
      </c>
      <c r="AR227">
        <v>0</v>
      </c>
      <c r="AS227" t="s">
        <v>3</v>
      </c>
      <c r="AT227">
        <v>1.4E-3</v>
      </c>
      <c r="AU227" t="s">
        <v>3</v>
      </c>
      <c r="AV227">
        <v>0</v>
      </c>
      <c r="AW227">
        <v>2</v>
      </c>
      <c r="AX227">
        <v>43687126</v>
      </c>
      <c r="AY227">
        <v>1</v>
      </c>
      <c r="AZ227">
        <v>0</v>
      </c>
      <c r="BA227">
        <v>234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X227">
        <f>Y227*Source!I88</f>
        <v>1.1997999999999999E-5</v>
      </c>
      <c r="CY227">
        <f t="shared" si="42"/>
        <v>45866.7</v>
      </c>
      <c r="CZ227">
        <f t="shared" si="43"/>
        <v>10170</v>
      </c>
      <c r="DA227">
        <f t="shared" si="44"/>
        <v>4.51</v>
      </c>
      <c r="DB227">
        <f t="shared" si="34"/>
        <v>14</v>
      </c>
      <c r="DC227">
        <f t="shared" si="35"/>
        <v>0</v>
      </c>
    </row>
    <row r="228" spans="1:107">
      <c r="A228">
        <f>ROW(Source!A88)</f>
        <v>88</v>
      </c>
      <c r="B228">
        <v>43686536</v>
      </c>
      <c r="C228">
        <v>43687091</v>
      </c>
      <c r="D228">
        <v>37736859</v>
      </c>
      <c r="E228">
        <v>1</v>
      </c>
      <c r="F228">
        <v>1</v>
      </c>
      <c r="G228">
        <v>1</v>
      </c>
      <c r="H228">
        <v>3</v>
      </c>
      <c r="I228" t="s">
        <v>886</v>
      </c>
      <c r="J228" t="s">
        <v>887</v>
      </c>
      <c r="K228" t="s">
        <v>888</v>
      </c>
      <c r="L228">
        <v>1348</v>
      </c>
      <c r="N228">
        <v>1009</v>
      </c>
      <c r="O228" t="s">
        <v>278</v>
      </c>
      <c r="P228" t="s">
        <v>278</v>
      </c>
      <c r="Q228">
        <v>1000</v>
      </c>
      <c r="W228">
        <v>0</v>
      </c>
      <c r="X228">
        <v>-384985709</v>
      </c>
      <c r="Y228">
        <v>3.3E-3</v>
      </c>
      <c r="AA228">
        <v>49810.46</v>
      </c>
      <c r="AB228">
        <v>0</v>
      </c>
      <c r="AC228">
        <v>0</v>
      </c>
      <c r="AD228">
        <v>0</v>
      </c>
      <c r="AE228">
        <v>9040.01</v>
      </c>
      <c r="AF228">
        <v>0</v>
      </c>
      <c r="AG228">
        <v>0</v>
      </c>
      <c r="AH228">
        <v>0</v>
      </c>
      <c r="AI228">
        <v>5.51</v>
      </c>
      <c r="AJ228">
        <v>1</v>
      </c>
      <c r="AK228">
        <v>1</v>
      </c>
      <c r="AL228">
        <v>1</v>
      </c>
      <c r="AN228">
        <v>0</v>
      </c>
      <c r="AO228">
        <v>1</v>
      </c>
      <c r="AP228">
        <v>0</v>
      </c>
      <c r="AQ228">
        <v>0</v>
      </c>
      <c r="AR228">
        <v>0</v>
      </c>
      <c r="AS228" t="s">
        <v>3</v>
      </c>
      <c r="AT228">
        <v>3.3E-3</v>
      </c>
      <c r="AU228" t="s">
        <v>3</v>
      </c>
      <c r="AV228">
        <v>0</v>
      </c>
      <c r="AW228">
        <v>2</v>
      </c>
      <c r="AX228">
        <v>43687127</v>
      </c>
      <c r="AY228">
        <v>1</v>
      </c>
      <c r="AZ228">
        <v>0</v>
      </c>
      <c r="BA228">
        <v>235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X228">
        <f>Y228*Source!I88</f>
        <v>2.8280999999999999E-5</v>
      </c>
      <c r="CY228">
        <f t="shared" si="42"/>
        <v>49810.46</v>
      </c>
      <c r="CZ228">
        <f t="shared" si="43"/>
        <v>9040.01</v>
      </c>
      <c r="DA228">
        <f t="shared" si="44"/>
        <v>5.51</v>
      </c>
      <c r="DB228">
        <f t="shared" si="34"/>
        <v>30</v>
      </c>
      <c r="DC228">
        <f t="shared" si="35"/>
        <v>0</v>
      </c>
    </row>
    <row r="229" spans="1:107">
      <c r="A229">
        <f>ROW(Source!A88)</f>
        <v>88</v>
      </c>
      <c r="B229">
        <v>43686536</v>
      </c>
      <c r="C229">
        <v>43687091</v>
      </c>
      <c r="D229">
        <v>37736933</v>
      </c>
      <c r="E229">
        <v>1</v>
      </c>
      <c r="F229">
        <v>1</v>
      </c>
      <c r="G229">
        <v>1</v>
      </c>
      <c r="H229">
        <v>3</v>
      </c>
      <c r="I229" t="s">
        <v>952</v>
      </c>
      <c r="J229" t="s">
        <v>953</v>
      </c>
      <c r="K229" t="s">
        <v>954</v>
      </c>
      <c r="L229">
        <v>1348</v>
      </c>
      <c r="N229">
        <v>1009</v>
      </c>
      <c r="O229" t="s">
        <v>278</v>
      </c>
      <c r="P229" t="s">
        <v>278</v>
      </c>
      <c r="Q229">
        <v>1000</v>
      </c>
      <c r="W229">
        <v>0</v>
      </c>
      <c r="X229">
        <v>-667930777</v>
      </c>
      <c r="Y229">
        <v>1.0000000000000001E-5</v>
      </c>
      <c r="AA229">
        <v>44629.2</v>
      </c>
      <c r="AB229">
        <v>0</v>
      </c>
      <c r="AC229">
        <v>0</v>
      </c>
      <c r="AD229">
        <v>0</v>
      </c>
      <c r="AE229">
        <v>12936</v>
      </c>
      <c r="AF229">
        <v>0</v>
      </c>
      <c r="AG229">
        <v>0</v>
      </c>
      <c r="AH229">
        <v>0</v>
      </c>
      <c r="AI229">
        <v>3.45</v>
      </c>
      <c r="AJ229">
        <v>1</v>
      </c>
      <c r="AK229">
        <v>1</v>
      </c>
      <c r="AL229">
        <v>1</v>
      </c>
      <c r="AN229">
        <v>0</v>
      </c>
      <c r="AO229">
        <v>1</v>
      </c>
      <c r="AP229">
        <v>0</v>
      </c>
      <c r="AQ229">
        <v>0</v>
      </c>
      <c r="AR229">
        <v>0</v>
      </c>
      <c r="AS229" t="s">
        <v>3</v>
      </c>
      <c r="AT229">
        <v>1.0000000000000001E-5</v>
      </c>
      <c r="AU229" t="s">
        <v>3</v>
      </c>
      <c r="AV229">
        <v>0</v>
      </c>
      <c r="AW229">
        <v>2</v>
      </c>
      <c r="AX229">
        <v>43687128</v>
      </c>
      <c r="AY229">
        <v>1</v>
      </c>
      <c r="AZ229">
        <v>0</v>
      </c>
      <c r="BA229">
        <v>236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X229">
        <f>Y229*Source!I88</f>
        <v>8.5700000000000006E-8</v>
      </c>
      <c r="CY229">
        <f t="shared" si="42"/>
        <v>44629.2</v>
      </c>
      <c r="CZ229">
        <f t="shared" si="43"/>
        <v>12936</v>
      </c>
      <c r="DA229">
        <f t="shared" si="44"/>
        <v>3.45</v>
      </c>
      <c r="DB229">
        <f t="shared" si="34"/>
        <v>0</v>
      </c>
      <c r="DC229">
        <f t="shared" si="35"/>
        <v>0</v>
      </c>
    </row>
    <row r="230" spans="1:107">
      <c r="A230">
        <f>ROW(Source!A88)</f>
        <v>88</v>
      </c>
      <c r="B230">
        <v>43686536</v>
      </c>
      <c r="C230">
        <v>43687091</v>
      </c>
      <c r="D230">
        <v>37729662</v>
      </c>
      <c r="E230">
        <v>1</v>
      </c>
      <c r="F230">
        <v>1</v>
      </c>
      <c r="G230">
        <v>1</v>
      </c>
      <c r="H230">
        <v>3</v>
      </c>
      <c r="I230" t="s">
        <v>774</v>
      </c>
      <c r="J230" t="s">
        <v>775</v>
      </c>
      <c r="K230" t="s">
        <v>776</v>
      </c>
      <c r="L230">
        <v>1346</v>
      </c>
      <c r="N230">
        <v>1009</v>
      </c>
      <c r="O230" t="s">
        <v>717</v>
      </c>
      <c r="P230" t="s">
        <v>717</v>
      </c>
      <c r="Q230">
        <v>1</v>
      </c>
      <c r="W230">
        <v>0</v>
      </c>
      <c r="X230">
        <v>873943321</v>
      </c>
      <c r="Y230">
        <v>0.45</v>
      </c>
      <c r="AA230">
        <v>36.28</v>
      </c>
      <c r="AB230">
        <v>0</v>
      </c>
      <c r="AC230">
        <v>0</v>
      </c>
      <c r="AD230">
        <v>0</v>
      </c>
      <c r="AE230">
        <v>6.62</v>
      </c>
      <c r="AF230">
        <v>0</v>
      </c>
      <c r="AG230">
        <v>0</v>
      </c>
      <c r="AH230">
        <v>0</v>
      </c>
      <c r="AI230">
        <v>5.48</v>
      </c>
      <c r="AJ230">
        <v>1</v>
      </c>
      <c r="AK230">
        <v>1</v>
      </c>
      <c r="AL230">
        <v>1</v>
      </c>
      <c r="AN230">
        <v>0</v>
      </c>
      <c r="AO230">
        <v>1</v>
      </c>
      <c r="AP230">
        <v>0</v>
      </c>
      <c r="AQ230">
        <v>0</v>
      </c>
      <c r="AR230">
        <v>0</v>
      </c>
      <c r="AS230" t="s">
        <v>3</v>
      </c>
      <c r="AT230">
        <v>0.45</v>
      </c>
      <c r="AU230" t="s">
        <v>3</v>
      </c>
      <c r="AV230">
        <v>0</v>
      </c>
      <c r="AW230">
        <v>2</v>
      </c>
      <c r="AX230">
        <v>43687129</v>
      </c>
      <c r="AY230">
        <v>1</v>
      </c>
      <c r="AZ230">
        <v>0</v>
      </c>
      <c r="BA230">
        <v>237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X230">
        <f>Y230*Source!I88</f>
        <v>3.8564999999999997E-3</v>
      </c>
      <c r="CY230">
        <f t="shared" si="42"/>
        <v>36.28</v>
      </c>
      <c r="CZ230">
        <f t="shared" si="43"/>
        <v>6.62</v>
      </c>
      <c r="DA230">
        <f t="shared" si="44"/>
        <v>5.48</v>
      </c>
      <c r="DB230">
        <f t="shared" si="34"/>
        <v>3</v>
      </c>
      <c r="DC230">
        <f t="shared" si="35"/>
        <v>0</v>
      </c>
    </row>
    <row r="231" spans="1:107">
      <c r="A231">
        <f>ROW(Source!A88)</f>
        <v>88</v>
      </c>
      <c r="B231">
        <v>43686536</v>
      </c>
      <c r="C231">
        <v>43687091</v>
      </c>
      <c r="D231">
        <v>37732807</v>
      </c>
      <c r="E231">
        <v>1</v>
      </c>
      <c r="F231">
        <v>1</v>
      </c>
      <c r="G231">
        <v>1</v>
      </c>
      <c r="H231">
        <v>3</v>
      </c>
      <c r="I231" t="s">
        <v>844</v>
      </c>
      <c r="J231" t="s">
        <v>845</v>
      </c>
      <c r="K231" t="s">
        <v>846</v>
      </c>
      <c r="L231">
        <v>1348</v>
      </c>
      <c r="N231">
        <v>1009</v>
      </c>
      <c r="O231" t="s">
        <v>278</v>
      </c>
      <c r="P231" t="s">
        <v>278</v>
      </c>
      <c r="Q231">
        <v>1000</v>
      </c>
      <c r="W231">
        <v>0</v>
      </c>
      <c r="X231">
        <v>-250432139</v>
      </c>
      <c r="Y231">
        <v>5.9999999999999995E-4</v>
      </c>
      <c r="AA231">
        <v>55107</v>
      </c>
      <c r="AB231">
        <v>0</v>
      </c>
      <c r="AC231">
        <v>0</v>
      </c>
      <c r="AD231">
        <v>0</v>
      </c>
      <c r="AE231">
        <v>9420</v>
      </c>
      <c r="AF231">
        <v>0</v>
      </c>
      <c r="AG231">
        <v>0</v>
      </c>
      <c r="AH231">
        <v>0</v>
      </c>
      <c r="AI231">
        <v>5.85</v>
      </c>
      <c r="AJ231">
        <v>1</v>
      </c>
      <c r="AK231">
        <v>1</v>
      </c>
      <c r="AL231">
        <v>1</v>
      </c>
      <c r="AN231">
        <v>0</v>
      </c>
      <c r="AO231">
        <v>1</v>
      </c>
      <c r="AP231">
        <v>0</v>
      </c>
      <c r="AQ231">
        <v>0</v>
      </c>
      <c r="AR231">
        <v>0</v>
      </c>
      <c r="AS231" t="s">
        <v>3</v>
      </c>
      <c r="AT231">
        <v>5.9999999999999995E-4</v>
      </c>
      <c r="AU231" t="s">
        <v>3</v>
      </c>
      <c r="AV231">
        <v>0</v>
      </c>
      <c r="AW231">
        <v>2</v>
      </c>
      <c r="AX231">
        <v>43687130</v>
      </c>
      <c r="AY231">
        <v>1</v>
      </c>
      <c r="AZ231">
        <v>0</v>
      </c>
      <c r="BA231">
        <v>238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X231">
        <f>Y231*Source!I88</f>
        <v>5.1419999999999992E-6</v>
      </c>
      <c r="CY231">
        <f t="shared" si="42"/>
        <v>55107</v>
      </c>
      <c r="CZ231">
        <f t="shared" si="43"/>
        <v>9420</v>
      </c>
      <c r="DA231">
        <f t="shared" si="44"/>
        <v>5.85</v>
      </c>
      <c r="DB231">
        <f t="shared" si="34"/>
        <v>6</v>
      </c>
      <c r="DC231">
        <f t="shared" si="35"/>
        <v>0</v>
      </c>
    </row>
    <row r="232" spans="1:107">
      <c r="A232">
        <f>ROW(Source!A88)</f>
        <v>88</v>
      </c>
      <c r="B232">
        <v>43686536</v>
      </c>
      <c r="C232">
        <v>43687091</v>
      </c>
      <c r="D232">
        <v>37744698</v>
      </c>
      <c r="E232">
        <v>1</v>
      </c>
      <c r="F232">
        <v>1</v>
      </c>
      <c r="G232">
        <v>1</v>
      </c>
      <c r="H232">
        <v>3</v>
      </c>
      <c r="I232" t="s">
        <v>815</v>
      </c>
      <c r="J232" t="s">
        <v>816</v>
      </c>
      <c r="K232" t="s">
        <v>817</v>
      </c>
      <c r="L232">
        <v>1348</v>
      </c>
      <c r="N232">
        <v>1009</v>
      </c>
      <c r="O232" t="s">
        <v>278</v>
      </c>
      <c r="P232" t="s">
        <v>278</v>
      </c>
      <c r="Q232">
        <v>1000</v>
      </c>
      <c r="W232">
        <v>0</v>
      </c>
      <c r="X232">
        <v>-763406924</v>
      </c>
      <c r="Y232">
        <v>3.1E-4</v>
      </c>
      <c r="AA232">
        <v>52483.199999999997</v>
      </c>
      <c r="AB232">
        <v>0</v>
      </c>
      <c r="AC232">
        <v>0</v>
      </c>
      <c r="AD232">
        <v>0</v>
      </c>
      <c r="AE232">
        <v>15620</v>
      </c>
      <c r="AF232">
        <v>0</v>
      </c>
      <c r="AG232">
        <v>0</v>
      </c>
      <c r="AH232">
        <v>0</v>
      </c>
      <c r="AI232">
        <v>3.36</v>
      </c>
      <c r="AJ232">
        <v>1</v>
      </c>
      <c r="AK232">
        <v>1</v>
      </c>
      <c r="AL232">
        <v>1</v>
      </c>
      <c r="AN232">
        <v>0</v>
      </c>
      <c r="AO232">
        <v>1</v>
      </c>
      <c r="AP232">
        <v>0</v>
      </c>
      <c r="AQ232">
        <v>0</v>
      </c>
      <c r="AR232">
        <v>0</v>
      </c>
      <c r="AS232" t="s">
        <v>3</v>
      </c>
      <c r="AT232">
        <v>3.1E-4</v>
      </c>
      <c r="AU232" t="s">
        <v>3</v>
      </c>
      <c r="AV232">
        <v>0</v>
      </c>
      <c r="AW232">
        <v>2</v>
      </c>
      <c r="AX232">
        <v>43687131</v>
      </c>
      <c r="AY232">
        <v>1</v>
      </c>
      <c r="AZ232">
        <v>0</v>
      </c>
      <c r="BA232">
        <v>239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X232">
        <f>Y232*Source!I88</f>
        <v>2.6566999999999999E-6</v>
      </c>
      <c r="CY232">
        <f t="shared" si="42"/>
        <v>52483.199999999997</v>
      </c>
      <c r="CZ232">
        <f t="shared" si="43"/>
        <v>15620</v>
      </c>
      <c r="DA232">
        <f t="shared" si="44"/>
        <v>3.36</v>
      </c>
      <c r="DB232">
        <f t="shared" si="34"/>
        <v>5</v>
      </c>
      <c r="DC232">
        <f t="shared" si="35"/>
        <v>0</v>
      </c>
    </row>
    <row r="233" spans="1:107">
      <c r="A233">
        <f>ROW(Source!A88)</f>
        <v>88</v>
      </c>
      <c r="B233">
        <v>43686536</v>
      </c>
      <c r="C233">
        <v>43687091</v>
      </c>
      <c r="D233">
        <v>37750153</v>
      </c>
      <c r="E233">
        <v>1</v>
      </c>
      <c r="F233">
        <v>1</v>
      </c>
      <c r="G233">
        <v>1</v>
      </c>
      <c r="H233">
        <v>3</v>
      </c>
      <c r="I233" t="s">
        <v>310</v>
      </c>
      <c r="J233" t="s">
        <v>312</v>
      </c>
      <c r="K233" t="s">
        <v>311</v>
      </c>
      <c r="L233">
        <v>1348</v>
      </c>
      <c r="N233">
        <v>1009</v>
      </c>
      <c r="O233" t="s">
        <v>278</v>
      </c>
      <c r="P233" t="s">
        <v>278</v>
      </c>
      <c r="Q233">
        <v>1000</v>
      </c>
      <c r="W233">
        <v>0</v>
      </c>
      <c r="X233">
        <v>-494558740</v>
      </c>
      <c r="Y233">
        <v>1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1</v>
      </c>
      <c r="AJ233">
        <v>1</v>
      </c>
      <c r="AK233">
        <v>1</v>
      </c>
      <c r="AL233">
        <v>1</v>
      </c>
      <c r="AN233">
        <v>0</v>
      </c>
      <c r="AO233">
        <v>0</v>
      </c>
      <c r="AP233">
        <v>1</v>
      </c>
      <c r="AQ233">
        <v>0</v>
      </c>
      <c r="AR233">
        <v>0</v>
      </c>
      <c r="AS233" t="s">
        <v>3</v>
      </c>
      <c r="AT233">
        <v>1</v>
      </c>
      <c r="AU233" t="s">
        <v>3</v>
      </c>
      <c r="AV233">
        <v>0</v>
      </c>
      <c r="AW233">
        <v>2</v>
      </c>
      <c r="AX233">
        <v>43687132</v>
      </c>
      <c r="AY233">
        <v>1</v>
      </c>
      <c r="AZ233">
        <v>0</v>
      </c>
      <c r="BA233">
        <v>240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X233">
        <f>Y233*Source!I88</f>
        <v>8.5699999999999995E-3</v>
      </c>
      <c r="CY233">
        <f t="shared" si="42"/>
        <v>0</v>
      </c>
      <c r="CZ233">
        <f t="shared" si="43"/>
        <v>0</v>
      </c>
      <c r="DA233">
        <f t="shared" si="44"/>
        <v>1</v>
      </c>
      <c r="DB233">
        <f t="shared" si="34"/>
        <v>0</v>
      </c>
      <c r="DC233">
        <f t="shared" si="35"/>
        <v>0</v>
      </c>
    </row>
    <row r="234" spans="1:107">
      <c r="A234">
        <f>ROW(Source!A88)</f>
        <v>88</v>
      </c>
      <c r="B234">
        <v>43686536</v>
      </c>
      <c r="C234">
        <v>43687091</v>
      </c>
      <c r="D234">
        <v>37790931</v>
      </c>
      <c r="E234">
        <v>1</v>
      </c>
      <c r="F234">
        <v>1</v>
      </c>
      <c r="G234">
        <v>1</v>
      </c>
      <c r="H234">
        <v>3</v>
      </c>
      <c r="I234" t="s">
        <v>955</v>
      </c>
      <c r="J234" t="s">
        <v>956</v>
      </c>
      <c r="K234" t="s">
        <v>957</v>
      </c>
      <c r="L234">
        <v>1302</v>
      </c>
      <c r="N234">
        <v>1003</v>
      </c>
      <c r="O234" t="s">
        <v>72</v>
      </c>
      <c r="P234" t="s">
        <v>72</v>
      </c>
      <c r="Q234">
        <v>10</v>
      </c>
      <c r="W234">
        <v>0</v>
      </c>
      <c r="X234">
        <v>-802941189</v>
      </c>
      <c r="Y234">
        <v>1.8700000000000001E-2</v>
      </c>
      <c r="AA234">
        <v>169.46</v>
      </c>
      <c r="AB234">
        <v>0</v>
      </c>
      <c r="AC234">
        <v>0</v>
      </c>
      <c r="AD234">
        <v>0</v>
      </c>
      <c r="AE234">
        <v>71.5</v>
      </c>
      <c r="AF234">
        <v>0</v>
      </c>
      <c r="AG234">
        <v>0</v>
      </c>
      <c r="AH234">
        <v>0</v>
      </c>
      <c r="AI234">
        <v>2.37</v>
      </c>
      <c r="AJ234">
        <v>1</v>
      </c>
      <c r="AK234">
        <v>1</v>
      </c>
      <c r="AL234">
        <v>1</v>
      </c>
      <c r="AN234">
        <v>0</v>
      </c>
      <c r="AO234">
        <v>1</v>
      </c>
      <c r="AP234">
        <v>0</v>
      </c>
      <c r="AQ234">
        <v>0</v>
      </c>
      <c r="AR234">
        <v>0</v>
      </c>
      <c r="AS234" t="s">
        <v>3</v>
      </c>
      <c r="AT234">
        <v>1.8700000000000001E-2</v>
      </c>
      <c r="AU234" t="s">
        <v>3</v>
      </c>
      <c r="AV234">
        <v>0</v>
      </c>
      <c r="AW234">
        <v>2</v>
      </c>
      <c r="AX234">
        <v>43687133</v>
      </c>
      <c r="AY234">
        <v>1</v>
      </c>
      <c r="AZ234">
        <v>0</v>
      </c>
      <c r="BA234">
        <v>241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X234">
        <f>Y234*Source!I88</f>
        <v>1.60259E-4</v>
      </c>
      <c r="CY234">
        <f t="shared" si="42"/>
        <v>169.46</v>
      </c>
      <c r="CZ234">
        <f t="shared" si="43"/>
        <v>71.5</v>
      </c>
      <c r="DA234">
        <f t="shared" si="44"/>
        <v>2.37</v>
      </c>
      <c r="DB234">
        <f t="shared" si="34"/>
        <v>1</v>
      </c>
      <c r="DC234">
        <f t="shared" si="35"/>
        <v>0</v>
      </c>
    </row>
    <row r="235" spans="1:107">
      <c r="A235">
        <f>ROW(Source!A91)</f>
        <v>91</v>
      </c>
      <c r="B235">
        <v>43686536</v>
      </c>
      <c r="C235">
        <v>43687136</v>
      </c>
      <c r="D235">
        <v>23135499</v>
      </c>
      <c r="E235">
        <v>1</v>
      </c>
      <c r="F235">
        <v>1</v>
      </c>
      <c r="G235">
        <v>1</v>
      </c>
      <c r="H235">
        <v>1</v>
      </c>
      <c r="I235" t="s">
        <v>689</v>
      </c>
      <c r="J235" t="s">
        <v>3</v>
      </c>
      <c r="K235" t="s">
        <v>690</v>
      </c>
      <c r="L235">
        <v>1369</v>
      </c>
      <c r="N235">
        <v>1013</v>
      </c>
      <c r="O235" t="s">
        <v>653</v>
      </c>
      <c r="P235" t="s">
        <v>653</v>
      </c>
      <c r="Q235">
        <v>1</v>
      </c>
      <c r="W235">
        <v>0</v>
      </c>
      <c r="X235">
        <v>-499460097</v>
      </c>
      <c r="Y235">
        <v>84.4</v>
      </c>
      <c r="AA235">
        <v>0</v>
      </c>
      <c r="AB235">
        <v>0</v>
      </c>
      <c r="AC235">
        <v>0</v>
      </c>
      <c r="AD235">
        <v>8.99</v>
      </c>
      <c r="AE235">
        <v>0</v>
      </c>
      <c r="AF235">
        <v>0</v>
      </c>
      <c r="AG235">
        <v>0</v>
      </c>
      <c r="AH235">
        <v>8.99</v>
      </c>
      <c r="AI235">
        <v>1</v>
      </c>
      <c r="AJ235">
        <v>1</v>
      </c>
      <c r="AK235">
        <v>1</v>
      </c>
      <c r="AL235">
        <v>1</v>
      </c>
      <c r="AN235">
        <v>0</v>
      </c>
      <c r="AO235">
        <v>1</v>
      </c>
      <c r="AP235">
        <v>0</v>
      </c>
      <c r="AQ235">
        <v>0</v>
      </c>
      <c r="AR235">
        <v>0</v>
      </c>
      <c r="AS235" t="s">
        <v>3</v>
      </c>
      <c r="AT235">
        <v>84.4</v>
      </c>
      <c r="AU235" t="s">
        <v>3</v>
      </c>
      <c r="AV235">
        <v>1</v>
      </c>
      <c r="AW235">
        <v>2</v>
      </c>
      <c r="AX235">
        <v>43687143</v>
      </c>
      <c r="AY235">
        <v>1</v>
      </c>
      <c r="AZ235">
        <v>0</v>
      </c>
      <c r="BA235">
        <v>242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X235">
        <f>Y235*Source!I91</f>
        <v>0.48952000000000001</v>
      </c>
      <c r="CY235">
        <f>AD235</f>
        <v>8.99</v>
      </c>
      <c r="CZ235">
        <f>AH235</f>
        <v>8.99</v>
      </c>
      <c r="DA235">
        <f>AL235</f>
        <v>1</v>
      </c>
      <c r="DB235">
        <f t="shared" si="34"/>
        <v>759</v>
      </c>
      <c r="DC235">
        <f t="shared" si="35"/>
        <v>0</v>
      </c>
    </row>
    <row r="236" spans="1:107">
      <c r="A236">
        <f>ROW(Source!A91)</f>
        <v>91</v>
      </c>
      <c r="B236">
        <v>43686536</v>
      </c>
      <c r="C236">
        <v>43687136</v>
      </c>
      <c r="D236">
        <v>37802537</v>
      </c>
      <c r="E236">
        <v>1</v>
      </c>
      <c r="F236">
        <v>1</v>
      </c>
      <c r="G236">
        <v>1</v>
      </c>
      <c r="H236">
        <v>2</v>
      </c>
      <c r="I236" t="s">
        <v>958</v>
      </c>
      <c r="J236" t="s">
        <v>959</v>
      </c>
      <c r="K236" t="s">
        <v>960</v>
      </c>
      <c r="L236">
        <v>1368</v>
      </c>
      <c r="N236">
        <v>1011</v>
      </c>
      <c r="O236" t="s">
        <v>524</v>
      </c>
      <c r="P236" t="s">
        <v>524</v>
      </c>
      <c r="Q236">
        <v>1</v>
      </c>
      <c r="W236">
        <v>0</v>
      </c>
      <c r="X236">
        <v>-1482577081</v>
      </c>
      <c r="Y236">
        <v>26.08</v>
      </c>
      <c r="AA236">
        <v>0</v>
      </c>
      <c r="AB236">
        <v>4.28</v>
      </c>
      <c r="AC236">
        <v>0</v>
      </c>
      <c r="AD236">
        <v>0</v>
      </c>
      <c r="AE236">
        <v>0</v>
      </c>
      <c r="AF236">
        <v>0.82</v>
      </c>
      <c r="AG236">
        <v>0</v>
      </c>
      <c r="AH236">
        <v>0</v>
      </c>
      <c r="AI236">
        <v>1</v>
      </c>
      <c r="AJ236">
        <v>5.22</v>
      </c>
      <c r="AK236">
        <v>17.63</v>
      </c>
      <c r="AL236">
        <v>1</v>
      </c>
      <c r="AN236">
        <v>0</v>
      </c>
      <c r="AO236">
        <v>1</v>
      </c>
      <c r="AP236">
        <v>0</v>
      </c>
      <c r="AQ236">
        <v>0</v>
      </c>
      <c r="AR236">
        <v>0</v>
      </c>
      <c r="AS236" t="s">
        <v>3</v>
      </c>
      <c r="AT236">
        <v>26.08</v>
      </c>
      <c r="AU236" t="s">
        <v>3</v>
      </c>
      <c r="AV236">
        <v>0</v>
      </c>
      <c r="AW236">
        <v>2</v>
      </c>
      <c r="AX236">
        <v>43687144</v>
      </c>
      <c r="AY236">
        <v>1</v>
      </c>
      <c r="AZ236">
        <v>0</v>
      </c>
      <c r="BA236">
        <v>243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X236">
        <f>Y236*Source!I91</f>
        <v>0.15126399999999998</v>
      </c>
      <c r="CY236">
        <f>AB236</f>
        <v>4.28</v>
      </c>
      <c r="CZ236">
        <f>AF236</f>
        <v>0.82</v>
      </c>
      <c r="DA236">
        <f>AJ236</f>
        <v>5.22</v>
      </c>
      <c r="DB236">
        <f t="shared" si="34"/>
        <v>21</v>
      </c>
      <c r="DC236">
        <f t="shared" si="35"/>
        <v>0</v>
      </c>
    </row>
    <row r="237" spans="1:107">
      <c r="A237">
        <f>ROW(Source!A91)</f>
        <v>91</v>
      </c>
      <c r="B237">
        <v>43686536</v>
      </c>
      <c r="C237">
        <v>43687136</v>
      </c>
      <c r="D237">
        <v>37804456</v>
      </c>
      <c r="E237">
        <v>1</v>
      </c>
      <c r="F237">
        <v>1</v>
      </c>
      <c r="G237">
        <v>1</v>
      </c>
      <c r="H237">
        <v>2</v>
      </c>
      <c r="I237" t="s">
        <v>759</v>
      </c>
      <c r="J237" t="s">
        <v>760</v>
      </c>
      <c r="K237" t="s">
        <v>761</v>
      </c>
      <c r="L237">
        <v>1368</v>
      </c>
      <c r="N237">
        <v>1011</v>
      </c>
      <c r="O237" t="s">
        <v>524</v>
      </c>
      <c r="P237" t="s">
        <v>524</v>
      </c>
      <c r="Q237">
        <v>1</v>
      </c>
      <c r="W237">
        <v>0</v>
      </c>
      <c r="X237">
        <v>-671646184</v>
      </c>
      <c r="Y237">
        <v>0.17</v>
      </c>
      <c r="AA237">
        <v>0</v>
      </c>
      <c r="AB237">
        <v>714.81</v>
      </c>
      <c r="AC237">
        <v>182.47</v>
      </c>
      <c r="AD237">
        <v>0</v>
      </c>
      <c r="AE237">
        <v>0</v>
      </c>
      <c r="AF237">
        <v>91.76</v>
      </c>
      <c r="AG237">
        <v>10.35</v>
      </c>
      <c r="AH237">
        <v>0</v>
      </c>
      <c r="AI237">
        <v>1</v>
      </c>
      <c r="AJ237">
        <v>7.79</v>
      </c>
      <c r="AK237">
        <v>17.63</v>
      </c>
      <c r="AL237">
        <v>1</v>
      </c>
      <c r="AN237">
        <v>0</v>
      </c>
      <c r="AO237">
        <v>1</v>
      </c>
      <c r="AP237">
        <v>0</v>
      </c>
      <c r="AQ237">
        <v>0</v>
      </c>
      <c r="AR237">
        <v>0</v>
      </c>
      <c r="AS237" t="s">
        <v>3</v>
      </c>
      <c r="AT237">
        <v>0.17</v>
      </c>
      <c r="AU237" t="s">
        <v>3</v>
      </c>
      <c r="AV237">
        <v>0</v>
      </c>
      <c r="AW237">
        <v>2</v>
      </c>
      <c r="AX237">
        <v>43687145</v>
      </c>
      <c r="AY237">
        <v>1</v>
      </c>
      <c r="AZ237">
        <v>0</v>
      </c>
      <c r="BA237">
        <v>244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X237">
        <f>Y237*Source!I91</f>
        <v>9.859999999999999E-4</v>
      </c>
      <c r="CY237">
        <f>AB237</f>
        <v>714.81</v>
      </c>
      <c r="CZ237">
        <f>AF237</f>
        <v>91.76</v>
      </c>
      <c r="DA237">
        <f>AJ237</f>
        <v>7.79</v>
      </c>
      <c r="DB237">
        <f t="shared" si="34"/>
        <v>16</v>
      </c>
      <c r="DC237">
        <f t="shared" si="35"/>
        <v>2</v>
      </c>
    </row>
    <row r="238" spans="1:107">
      <c r="A238">
        <f>ROW(Source!A91)</f>
        <v>91</v>
      </c>
      <c r="B238">
        <v>43686536</v>
      </c>
      <c r="C238">
        <v>43687136</v>
      </c>
      <c r="D238">
        <v>37735405</v>
      </c>
      <c r="E238">
        <v>1</v>
      </c>
      <c r="F238">
        <v>1</v>
      </c>
      <c r="G238">
        <v>1</v>
      </c>
      <c r="H238">
        <v>3</v>
      </c>
      <c r="I238" t="s">
        <v>329</v>
      </c>
      <c r="J238" t="s">
        <v>331</v>
      </c>
      <c r="K238" t="s">
        <v>330</v>
      </c>
      <c r="L238">
        <v>1348</v>
      </c>
      <c r="N238">
        <v>1009</v>
      </c>
      <c r="O238" t="s">
        <v>278</v>
      </c>
      <c r="P238" t="s">
        <v>278</v>
      </c>
      <c r="Q238">
        <v>1000</v>
      </c>
      <c r="W238">
        <v>0</v>
      </c>
      <c r="X238">
        <v>-2108161735</v>
      </c>
      <c r="Y238">
        <v>5.3800000000000001E-2</v>
      </c>
      <c r="AA238">
        <v>33238.949999999997</v>
      </c>
      <c r="AB238">
        <v>0</v>
      </c>
      <c r="AC238">
        <v>0</v>
      </c>
      <c r="AD238">
        <v>0</v>
      </c>
      <c r="AE238">
        <v>5989</v>
      </c>
      <c r="AF238">
        <v>0</v>
      </c>
      <c r="AG238">
        <v>0</v>
      </c>
      <c r="AH238">
        <v>0</v>
      </c>
      <c r="AI238">
        <v>5.55</v>
      </c>
      <c r="AJ238">
        <v>1</v>
      </c>
      <c r="AK238">
        <v>1</v>
      </c>
      <c r="AL238">
        <v>1</v>
      </c>
      <c r="AN238">
        <v>0</v>
      </c>
      <c r="AO238">
        <v>1</v>
      </c>
      <c r="AP238">
        <v>0</v>
      </c>
      <c r="AQ238">
        <v>0</v>
      </c>
      <c r="AR238">
        <v>0</v>
      </c>
      <c r="AS238" t="s">
        <v>3</v>
      </c>
      <c r="AT238">
        <v>5.3800000000000001E-2</v>
      </c>
      <c r="AU238" t="s">
        <v>3</v>
      </c>
      <c r="AV238">
        <v>0</v>
      </c>
      <c r="AW238">
        <v>2</v>
      </c>
      <c r="AX238">
        <v>43687146</v>
      </c>
      <c r="AY238">
        <v>1</v>
      </c>
      <c r="AZ238">
        <v>0</v>
      </c>
      <c r="BA238">
        <v>245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X238">
        <f>Y238*Source!I91</f>
        <v>3.1203999999999997E-4</v>
      </c>
      <c r="CY238">
        <f>AA238</f>
        <v>33238.949999999997</v>
      </c>
      <c r="CZ238">
        <f>AE238</f>
        <v>5989</v>
      </c>
      <c r="DA238">
        <f>AI238</f>
        <v>5.55</v>
      </c>
      <c r="DB238">
        <f t="shared" si="34"/>
        <v>322</v>
      </c>
      <c r="DC238">
        <f t="shared" si="35"/>
        <v>0</v>
      </c>
    </row>
    <row r="239" spans="1:107">
      <c r="A239">
        <f>ROW(Source!A91)</f>
        <v>91</v>
      </c>
      <c r="B239">
        <v>43686536</v>
      </c>
      <c r="C239">
        <v>43687136</v>
      </c>
      <c r="D239">
        <v>37732224</v>
      </c>
      <c r="E239">
        <v>1</v>
      </c>
      <c r="F239">
        <v>1</v>
      </c>
      <c r="G239">
        <v>1</v>
      </c>
      <c r="H239">
        <v>3</v>
      </c>
      <c r="I239" t="s">
        <v>961</v>
      </c>
      <c r="J239" t="s">
        <v>962</v>
      </c>
      <c r="K239" t="s">
        <v>963</v>
      </c>
      <c r="L239">
        <v>1346</v>
      </c>
      <c r="N239">
        <v>1009</v>
      </c>
      <c r="O239" t="s">
        <v>717</v>
      </c>
      <c r="P239" t="s">
        <v>717</v>
      </c>
      <c r="Q239">
        <v>1</v>
      </c>
      <c r="W239">
        <v>0</v>
      </c>
      <c r="X239">
        <v>-1384020285</v>
      </c>
      <c r="Y239">
        <v>22.6</v>
      </c>
      <c r="AA239">
        <v>81.540000000000006</v>
      </c>
      <c r="AB239">
        <v>0</v>
      </c>
      <c r="AC239">
        <v>0</v>
      </c>
      <c r="AD239">
        <v>0</v>
      </c>
      <c r="AE239">
        <v>24.86</v>
      </c>
      <c r="AF239">
        <v>0</v>
      </c>
      <c r="AG239">
        <v>0</v>
      </c>
      <c r="AH239">
        <v>0</v>
      </c>
      <c r="AI239">
        <v>3.28</v>
      </c>
      <c r="AJ239">
        <v>1</v>
      </c>
      <c r="AK239">
        <v>1</v>
      </c>
      <c r="AL239">
        <v>1</v>
      </c>
      <c r="AN239">
        <v>0</v>
      </c>
      <c r="AO239">
        <v>1</v>
      </c>
      <c r="AP239">
        <v>0</v>
      </c>
      <c r="AQ239">
        <v>0</v>
      </c>
      <c r="AR239">
        <v>0</v>
      </c>
      <c r="AS239" t="s">
        <v>3</v>
      </c>
      <c r="AT239">
        <v>22.6</v>
      </c>
      <c r="AU239" t="s">
        <v>3</v>
      </c>
      <c r="AV239">
        <v>0</v>
      </c>
      <c r="AW239">
        <v>2</v>
      </c>
      <c r="AX239">
        <v>43687147</v>
      </c>
      <c r="AY239">
        <v>1</v>
      </c>
      <c r="AZ239">
        <v>0</v>
      </c>
      <c r="BA239">
        <v>246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X239">
        <f>Y239*Source!I91</f>
        <v>0.13108</v>
      </c>
      <c r="CY239">
        <f>AA239</f>
        <v>81.540000000000006</v>
      </c>
      <c r="CZ239">
        <f>AE239</f>
        <v>24.86</v>
      </c>
      <c r="DA239">
        <f>AI239</f>
        <v>3.28</v>
      </c>
      <c r="DB239">
        <f t="shared" si="34"/>
        <v>562</v>
      </c>
      <c r="DC239">
        <f t="shared" si="35"/>
        <v>0</v>
      </c>
    </row>
    <row r="240" spans="1:107">
      <c r="A240">
        <f>ROW(Source!A91)</f>
        <v>91</v>
      </c>
      <c r="B240">
        <v>43686536</v>
      </c>
      <c r="C240">
        <v>43687136</v>
      </c>
      <c r="D240">
        <v>37729879</v>
      </c>
      <c r="E240">
        <v>1</v>
      </c>
      <c r="F240">
        <v>1</v>
      </c>
      <c r="G240">
        <v>1</v>
      </c>
      <c r="H240">
        <v>3</v>
      </c>
      <c r="I240" t="s">
        <v>964</v>
      </c>
      <c r="J240" t="s">
        <v>965</v>
      </c>
      <c r="K240" t="s">
        <v>966</v>
      </c>
      <c r="L240">
        <v>1348</v>
      </c>
      <c r="N240">
        <v>1009</v>
      </c>
      <c r="O240" t="s">
        <v>278</v>
      </c>
      <c r="P240" t="s">
        <v>278</v>
      </c>
      <c r="Q240">
        <v>1000</v>
      </c>
      <c r="W240">
        <v>0</v>
      </c>
      <c r="X240">
        <v>-1121770783</v>
      </c>
      <c r="Y240">
        <v>3.7000000000000002E-3</v>
      </c>
      <c r="AA240">
        <v>52657.9</v>
      </c>
      <c r="AB240">
        <v>0</v>
      </c>
      <c r="AC240">
        <v>0</v>
      </c>
      <c r="AD240">
        <v>0</v>
      </c>
      <c r="AE240">
        <v>9662</v>
      </c>
      <c r="AF240">
        <v>0</v>
      </c>
      <c r="AG240">
        <v>0</v>
      </c>
      <c r="AH240">
        <v>0</v>
      </c>
      <c r="AI240">
        <v>5.45</v>
      </c>
      <c r="AJ240">
        <v>1</v>
      </c>
      <c r="AK240">
        <v>1</v>
      </c>
      <c r="AL240">
        <v>1</v>
      </c>
      <c r="AN240">
        <v>0</v>
      </c>
      <c r="AO240">
        <v>1</v>
      </c>
      <c r="AP240">
        <v>0</v>
      </c>
      <c r="AQ240">
        <v>0</v>
      </c>
      <c r="AR240">
        <v>0</v>
      </c>
      <c r="AS240" t="s">
        <v>3</v>
      </c>
      <c r="AT240">
        <v>3.7000000000000002E-3</v>
      </c>
      <c r="AU240" t="s">
        <v>3</v>
      </c>
      <c r="AV240">
        <v>0</v>
      </c>
      <c r="AW240">
        <v>2</v>
      </c>
      <c r="AX240">
        <v>43687148</v>
      </c>
      <c r="AY240">
        <v>1</v>
      </c>
      <c r="AZ240">
        <v>0</v>
      </c>
      <c r="BA240">
        <v>247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X240">
        <f>Y240*Source!I91</f>
        <v>2.1459999999999998E-5</v>
      </c>
      <c r="CY240">
        <f>AA240</f>
        <v>52657.9</v>
      </c>
      <c r="CZ240">
        <f>AE240</f>
        <v>9662</v>
      </c>
      <c r="DA240">
        <f>AI240</f>
        <v>5.45</v>
      </c>
      <c r="DB240">
        <f t="shared" si="34"/>
        <v>36</v>
      </c>
      <c r="DC240">
        <f t="shared" si="35"/>
        <v>0</v>
      </c>
    </row>
    <row r="241" spans="1:107">
      <c r="A241">
        <f>ROW(Source!A92)</f>
        <v>92</v>
      </c>
      <c r="B241">
        <v>43686536</v>
      </c>
      <c r="C241">
        <v>43687149</v>
      </c>
      <c r="D241">
        <v>23134555</v>
      </c>
      <c r="E241">
        <v>1</v>
      </c>
      <c r="F241">
        <v>1</v>
      </c>
      <c r="G241">
        <v>1</v>
      </c>
      <c r="H241">
        <v>1</v>
      </c>
      <c r="I241" t="s">
        <v>862</v>
      </c>
      <c r="J241" t="s">
        <v>3</v>
      </c>
      <c r="K241" t="s">
        <v>863</v>
      </c>
      <c r="L241">
        <v>1369</v>
      </c>
      <c r="N241">
        <v>1013</v>
      </c>
      <c r="O241" t="s">
        <v>653</v>
      </c>
      <c r="P241" t="s">
        <v>653</v>
      </c>
      <c r="Q241">
        <v>1</v>
      </c>
      <c r="W241">
        <v>0</v>
      </c>
      <c r="X241">
        <v>-1593017532</v>
      </c>
      <c r="Y241">
        <v>0.72250000000000003</v>
      </c>
      <c r="AA241">
        <v>0</v>
      </c>
      <c r="AB241">
        <v>0</v>
      </c>
      <c r="AC241">
        <v>0</v>
      </c>
      <c r="AD241">
        <v>8.3800000000000008</v>
      </c>
      <c r="AE241">
        <v>0</v>
      </c>
      <c r="AF241">
        <v>0</v>
      </c>
      <c r="AG241">
        <v>0</v>
      </c>
      <c r="AH241">
        <v>8.3800000000000008</v>
      </c>
      <c r="AI241">
        <v>1</v>
      </c>
      <c r="AJ241">
        <v>1</v>
      </c>
      <c r="AK241">
        <v>1</v>
      </c>
      <c r="AL241">
        <v>1</v>
      </c>
      <c r="AN241">
        <v>0</v>
      </c>
      <c r="AO241">
        <v>1</v>
      </c>
      <c r="AP241">
        <v>1</v>
      </c>
      <c r="AQ241">
        <v>0</v>
      </c>
      <c r="AR241">
        <v>0</v>
      </c>
      <c r="AS241" t="s">
        <v>3</v>
      </c>
      <c r="AT241">
        <v>2.89</v>
      </c>
      <c r="AU241" t="s">
        <v>327</v>
      </c>
      <c r="AV241">
        <v>1</v>
      </c>
      <c r="AW241">
        <v>2</v>
      </c>
      <c r="AX241">
        <v>43687159</v>
      </c>
      <c r="AY241">
        <v>1</v>
      </c>
      <c r="AZ241">
        <v>0</v>
      </c>
      <c r="BA241">
        <v>248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X241">
        <f>Y241*Source!I92</f>
        <v>0.72250000000000003</v>
      </c>
      <c r="CY241">
        <f>AD241</f>
        <v>8.3800000000000008</v>
      </c>
      <c r="CZ241">
        <f>AH241</f>
        <v>8.3800000000000008</v>
      </c>
      <c r="DA241">
        <f>AL241</f>
        <v>1</v>
      </c>
      <c r="DB241">
        <f t="shared" ref="DB241:DB249" si="45">ROUND((ROUND(AT241*CZ241,2)*0.25),0)</f>
        <v>6</v>
      </c>
      <c r="DC241">
        <f t="shared" ref="DC241:DC249" si="46">ROUND((ROUND(AT241*AG241,2)*0.25),0)</f>
        <v>0</v>
      </c>
    </row>
    <row r="242" spans="1:107">
      <c r="A242">
        <f>ROW(Source!A92)</f>
        <v>92</v>
      </c>
      <c r="B242">
        <v>43686536</v>
      </c>
      <c r="C242">
        <v>43687149</v>
      </c>
      <c r="D242">
        <v>37802644</v>
      </c>
      <c r="E242">
        <v>1</v>
      </c>
      <c r="F242">
        <v>1</v>
      </c>
      <c r="G242">
        <v>1</v>
      </c>
      <c r="H242">
        <v>2</v>
      </c>
      <c r="I242" t="s">
        <v>747</v>
      </c>
      <c r="J242" t="s">
        <v>748</v>
      </c>
      <c r="K242" t="s">
        <v>749</v>
      </c>
      <c r="L242">
        <v>1368</v>
      </c>
      <c r="N242">
        <v>1011</v>
      </c>
      <c r="O242" t="s">
        <v>524</v>
      </c>
      <c r="P242" t="s">
        <v>524</v>
      </c>
      <c r="Q242">
        <v>1</v>
      </c>
      <c r="W242">
        <v>0</v>
      </c>
      <c r="X242">
        <v>1153725797</v>
      </c>
      <c r="Y242">
        <v>0.11749999999999999</v>
      </c>
      <c r="AA242">
        <v>0</v>
      </c>
      <c r="AB242">
        <v>85.97</v>
      </c>
      <c r="AC242">
        <v>0</v>
      </c>
      <c r="AD242">
        <v>0</v>
      </c>
      <c r="AE242">
        <v>0</v>
      </c>
      <c r="AF242">
        <v>14.14</v>
      </c>
      <c r="AG242">
        <v>0</v>
      </c>
      <c r="AH242">
        <v>0</v>
      </c>
      <c r="AI242">
        <v>1</v>
      </c>
      <c r="AJ242">
        <v>6.08</v>
      </c>
      <c r="AK242">
        <v>17.63</v>
      </c>
      <c r="AL242">
        <v>1</v>
      </c>
      <c r="AN242">
        <v>0</v>
      </c>
      <c r="AO242">
        <v>1</v>
      </c>
      <c r="AP242">
        <v>1</v>
      </c>
      <c r="AQ242">
        <v>0</v>
      </c>
      <c r="AR242">
        <v>0</v>
      </c>
      <c r="AS242" t="s">
        <v>3</v>
      </c>
      <c r="AT242">
        <v>0.47</v>
      </c>
      <c r="AU242" t="s">
        <v>327</v>
      </c>
      <c r="AV242">
        <v>0</v>
      </c>
      <c r="AW242">
        <v>2</v>
      </c>
      <c r="AX242">
        <v>43687160</v>
      </c>
      <c r="AY242">
        <v>1</v>
      </c>
      <c r="AZ242">
        <v>0</v>
      </c>
      <c r="BA242">
        <v>249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X242">
        <f>Y242*Source!I92</f>
        <v>0.11749999999999999</v>
      </c>
      <c r="CY242">
        <f>AB242</f>
        <v>85.97</v>
      </c>
      <c r="CZ242">
        <f>AF242</f>
        <v>14.14</v>
      </c>
      <c r="DA242">
        <f>AJ242</f>
        <v>6.08</v>
      </c>
      <c r="DB242">
        <f t="shared" si="45"/>
        <v>2</v>
      </c>
      <c r="DC242">
        <f t="shared" si="46"/>
        <v>0</v>
      </c>
    </row>
    <row r="243" spans="1:107">
      <c r="A243">
        <f>ROW(Source!A92)</f>
        <v>92</v>
      </c>
      <c r="B243">
        <v>43686536</v>
      </c>
      <c r="C243">
        <v>43687149</v>
      </c>
      <c r="D243">
        <v>37803075</v>
      </c>
      <c r="E243">
        <v>1</v>
      </c>
      <c r="F243">
        <v>1</v>
      </c>
      <c r="G243">
        <v>1</v>
      </c>
      <c r="H243">
        <v>2</v>
      </c>
      <c r="I243" t="s">
        <v>967</v>
      </c>
      <c r="J243" t="s">
        <v>968</v>
      </c>
      <c r="K243" t="s">
        <v>969</v>
      </c>
      <c r="L243">
        <v>1368</v>
      </c>
      <c r="N243">
        <v>1011</v>
      </c>
      <c r="O243" t="s">
        <v>524</v>
      </c>
      <c r="P243" t="s">
        <v>524</v>
      </c>
      <c r="Q243">
        <v>1</v>
      </c>
      <c r="W243">
        <v>0</v>
      </c>
      <c r="X243">
        <v>590385320</v>
      </c>
      <c r="Y243">
        <v>0.28749999999999998</v>
      </c>
      <c r="AA243">
        <v>0</v>
      </c>
      <c r="AB243">
        <v>138.4</v>
      </c>
      <c r="AC243">
        <v>0</v>
      </c>
      <c r="AD243">
        <v>0</v>
      </c>
      <c r="AE243">
        <v>0</v>
      </c>
      <c r="AF243">
        <v>33.19</v>
      </c>
      <c r="AG243">
        <v>0</v>
      </c>
      <c r="AH243">
        <v>0</v>
      </c>
      <c r="AI243">
        <v>1</v>
      </c>
      <c r="AJ243">
        <v>4.17</v>
      </c>
      <c r="AK243">
        <v>17.63</v>
      </c>
      <c r="AL243">
        <v>1</v>
      </c>
      <c r="AN243">
        <v>0</v>
      </c>
      <c r="AO243">
        <v>1</v>
      </c>
      <c r="AP243">
        <v>1</v>
      </c>
      <c r="AQ243">
        <v>0</v>
      </c>
      <c r="AR243">
        <v>0</v>
      </c>
      <c r="AS243" t="s">
        <v>3</v>
      </c>
      <c r="AT243">
        <v>1.1499999999999999</v>
      </c>
      <c r="AU243" t="s">
        <v>327</v>
      </c>
      <c r="AV243">
        <v>0</v>
      </c>
      <c r="AW243">
        <v>2</v>
      </c>
      <c r="AX243">
        <v>43687161</v>
      </c>
      <c r="AY243">
        <v>1</v>
      </c>
      <c r="AZ243">
        <v>0</v>
      </c>
      <c r="BA243">
        <v>250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X243">
        <f>Y243*Source!I92</f>
        <v>0.28749999999999998</v>
      </c>
      <c r="CY243">
        <f>AB243</f>
        <v>138.4</v>
      </c>
      <c r="CZ243">
        <f>AF243</f>
        <v>33.19</v>
      </c>
      <c r="DA243">
        <f>AJ243</f>
        <v>4.17</v>
      </c>
      <c r="DB243">
        <f t="shared" si="45"/>
        <v>10</v>
      </c>
      <c r="DC243">
        <f t="shared" si="46"/>
        <v>0</v>
      </c>
    </row>
    <row r="244" spans="1:107">
      <c r="A244">
        <f>ROW(Source!A92)</f>
        <v>92</v>
      </c>
      <c r="B244">
        <v>43686536</v>
      </c>
      <c r="C244">
        <v>43687149</v>
      </c>
      <c r="D244">
        <v>37804456</v>
      </c>
      <c r="E244">
        <v>1</v>
      </c>
      <c r="F244">
        <v>1</v>
      </c>
      <c r="G244">
        <v>1</v>
      </c>
      <c r="H244">
        <v>2</v>
      </c>
      <c r="I244" t="s">
        <v>759</v>
      </c>
      <c r="J244" t="s">
        <v>760</v>
      </c>
      <c r="K244" t="s">
        <v>761</v>
      </c>
      <c r="L244">
        <v>1368</v>
      </c>
      <c r="N244">
        <v>1011</v>
      </c>
      <c r="O244" t="s">
        <v>524</v>
      </c>
      <c r="P244" t="s">
        <v>524</v>
      </c>
      <c r="Q244">
        <v>1</v>
      </c>
      <c r="W244">
        <v>0</v>
      </c>
      <c r="X244">
        <v>-671646184</v>
      </c>
      <c r="Y244">
        <v>0.01</v>
      </c>
      <c r="AA244">
        <v>0</v>
      </c>
      <c r="AB244">
        <v>714.81</v>
      </c>
      <c r="AC244">
        <v>182.47</v>
      </c>
      <c r="AD244">
        <v>0</v>
      </c>
      <c r="AE244">
        <v>0</v>
      </c>
      <c r="AF244">
        <v>91.76</v>
      </c>
      <c r="AG244">
        <v>10.35</v>
      </c>
      <c r="AH244">
        <v>0</v>
      </c>
      <c r="AI244">
        <v>1</v>
      </c>
      <c r="AJ244">
        <v>7.79</v>
      </c>
      <c r="AK244">
        <v>17.63</v>
      </c>
      <c r="AL244">
        <v>1</v>
      </c>
      <c r="AN244">
        <v>0</v>
      </c>
      <c r="AO244">
        <v>1</v>
      </c>
      <c r="AP244">
        <v>1</v>
      </c>
      <c r="AQ244">
        <v>0</v>
      </c>
      <c r="AR244">
        <v>0</v>
      </c>
      <c r="AS244" t="s">
        <v>3</v>
      </c>
      <c r="AT244">
        <v>0.04</v>
      </c>
      <c r="AU244" t="s">
        <v>327</v>
      </c>
      <c r="AV244">
        <v>0</v>
      </c>
      <c r="AW244">
        <v>2</v>
      </c>
      <c r="AX244">
        <v>43687162</v>
      </c>
      <c r="AY244">
        <v>1</v>
      </c>
      <c r="AZ244">
        <v>0</v>
      </c>
      <c r="BA244">
        <v>251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X244">
        <f>Y244*Source!I92</f>
        <v>0.01</v>
      </c>
      <c r="CY244">
        <f>AB244</f>
        <v>714.81</v>
      </c>
      <c r="CZ244">
        <f>AF244</f>
        <v>91.76</v>
      </c>
      <c r="DA244">
        <f>AJ244</f>
        <v>7.79</v>
      </c>
      <c r="DB244">
        <f t="shared" si="45"/>
        <v>1</v>
      </c>
      <c r="DC244">
        <f t="shared" si="46"/>
        <v>0</v>
      </c>
    </row>
    <row r="245" spans="1:107">
      <c r="A245">
        <f>ROW(Source!A92)</f>
        <v>92</v>
      </c>
      <c r="B245">
        <v>43686536</v>
      </c>
      <c r="C245">
        <v>43687149</v>
      </c>
      <c r="D245">
        <v>37730431</v>
      </c>
      <c r="E245">
        <v>1</v>
      </c>
      <c r="F245">
        <v>1</v>
      </c>
      <c r="G245">
        <v>1</v>
      </c>
      <c r="H245">
        <v>3</v>
      </c>
      <c r="I245" t="s">
        <v>970</v>
      </c>
      <c r="J245" t="s">
        <v>971</v>
      </c>
      <c r="K245" t="s">
        <v>972</v>
      </c>
      <c r="L245">
        <v>1348</v>
      </c>
      <c r="N245">
        <v>1009</v>
      </c>
      <c r="O245" t="s">
        <v>278</v>
      </c>
      <c r="P245" t="s">
        <v>278</v>
      </c>
      <c r="Q245">
        <v>1000</v>
      </c>
      <c r="W245">
        <v>0</v>
      </c>
      <c r="X245">
        <v>-1477418341</v>
      </c>
      <c r="Y245">
        <v>3.0000000000000001E-3</v>
      </c>
      <c r="AA245">
        <v>20583.22</v>
      </c>
      <c r="AB245">
        <v>0</v>
      </c>
      <c r="AC245">
        <v>0</v>
      </c>
      <c r="AD245">
        <v>0</v>
      </c>
      <c r="AE245">
        <v>1631</v>
      </c>
      <c r="AF245">
        <v>0</v>
      </c>
      <c r="AG245">
        <v>0</v>
      </c>
      <c r="AH245">
        <v>0</v>
      </c>
      <c r="AI245">
        <v>12.62</v>
      </c>
      <c r="AJ245">
        <v>1</v>
      </c>
      <c r="AK245">
        <v>1</v>
      </c>
      <c r="AL245">
        <v>1</v>
      </c>
      <c r="AN245">
        <v>0</v>
      </c>
      <c r="AO245">
        <v>1</v>
      </c>
      <c r="AP245">
        <v>1</v>
      </c>
      <c r="AQ245">
        <v>0</v>
      </c>
      <c r="AR245">
        <v>0</v>
      </c>
      <c r="AS245" t="s">
        <v>3</v>
      </c>
      <c r="AT245">
        <v>1.2E-2</v>
      </c>
      <c r="AU245" t="s">
        <v>327</v>
      </c>
      <c r="AV245">
        <v>0</v>
      </c>
      <c r="AW245">
        <v>2</v>
      </c>
      <c r="AX245">
        <v>43687163</v>
      </c>
      <c r="AY245">
        <v>1</v>
      </c>
      <c r="AZ245">
        <v>0</v>
      </c>
      <c r="BA245">
        <v>252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CX245">
        <f>Y245*Source!I92</f>
        <v>3.0000000000000001E-3</v>
      </c>
      <c r="CY245">
        <f>AA245</f>
        <v>20583.22</v>
      </c>
      <c r="CZ245">
        <f>AE245</f>
        <v>1631</v>
      </c>
      <c r="DA245">
        <f>AI245</f>
        <v>12.62</v>
      </c>
      <c r="DB245">
        <f t="shared" si="45"/>
        <v>5</v>
      </c>
      <c r="DC245">
        <f t="shared" si="46"/>
        <v>0</v>
      </c>
    </row>
    <row r="246" spans="1:107">
      <c r="A246">
        <f>ROW(Source!A92)</f>
        <v>92</v>
      </c>
      <c r="B246">
        <v>43686536</v>
      </c>
      <c r="C246">
        <v>43687149</v>
      </c>
      <c r="D246">
        <v>37730045</v>
      </c>
      <c r="E246">
        <v>1</v>
      </c>
      <c r="F246">
        <v>1</v>
      </c>
      <c r="G246">
        <v>1</v>
      </c>
      <c r="H246">
        <v>3</v>
      </c>
      <c r="I246" t="s">
        <v>973</v>
      </c>
      <c r="J246" t="s">
        <v>974</v>
      </c>
      <c r="K246" t="s">
        <v>975</v>
      </c>
      <c r="L246">
        <v>1348</v>
      </c>
      <c r="N246">
        <v>1009</v>
      </c>
      <c r="O246" t="s">
        <v>278</v>
      </c>
      <c r="P246" t="s">
        <v>278</v>
      </c>
      <c r="Q246">
        <v>1000</v>
      </c>
      <c r="W246">
        <v>0</v>
      </c>
      <c r="X246">
        <v>-1390828491</v>
      </c>
      <c r="Y246">
        <v>1.0499999999999999E-3</v>
      </c>
      <c r="AA246">
        <v>76876.800000000003</v>
      </c>
      <c r="AB246">
        <v>0</v>
      </c>
      <c r="AC246">
        <v>0</v>
      </c>
      <c r="AD246">
        <v>0</v>
      </c>
      <c r="AE246">
        <v>30030</v>
      </c>
      <c r="AF246">
        <v>0</v>
      </c>
      <c r="AG246">
        <v>0</v>
      </c>
      <c r="AH246">
        <v>0</v>
      </c>
      <c r="AI246">
        <v>2.56</v>
      </c>
      <c r="AJ246">
        <v>1</v>
      </c>
      <c r="AK246">
        <v>1</v>
      </c>
      <c r="AL246">
        <v>1</v>
      </c>
      <c r="AN246">
        <v>0</v>
      </c>
      <c r="AO246">
        <v>1</v>
      </c>
      <c r="AP246">
        <v>1</v>
      </c>
      <c r="AQ246">
        <v>0</v>
      </c>
      <c r="AR246">
        <v>0</v>
      </c>
      <c r="AS246" t="s">
        <v>3</v>
      </c>
      <c r="AT246">
        <v>4.1999999999999997E-3</v>
      </c>
      <c r="AU246" t="s">
        <v>327</v>
      </c>
      <c r="AV246">
        <v>0</v>
      </c>
      <c r="AW246">
        <v>2</v>
      </c>
      <c r="AX246">
        <v>43687164</v>
      </c>
      <c r="AY246">
        <v>1</v>
      </c>
      <c r="AZ246">
        <v>0</v>
      </c>
      <c r="BA246">
        <v>253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X246">
        <f>Y246*Source!I92</f>
        <v>1.0499999999999999E-3</v>
      </c>
      <c r="CY246">
        <f>AA246</f>
        <v>76876.800000000003</v>
      </c>
      <c r="CZ246">
        <f>AE246</f>
        <v>30030</v>
      </c>
      <c r="DA246">
        <f>AI246</f>
        <v>2.56</v>
      </c>
      <c r="DB246">
        <f t="shared" si="45"/>
        <v>32</v>
      </c>
      <c r="DC246">
        <f t="shared" si="46"/>
        <v>0</v>
      </c>
    </row>
    <row r="247" spans="1:107">
      <c r="A247">
        <f>ROW(Source!A92)</f>
        <v>92</v>
      </c>
      <c r="B247">
        <v>43686536</v>
      </c>
      <c r="C247">
        <v>43687149</v>
      </c>
      <c r="D247">
        <v>37735405</v>
      </c>
      <c r="E247">
        <v>1</v>
      </c>
      <c r="F247">
        <v>1</v>
      </c>
      <c r="G247">
        <v>1</v>
      </c>
      <c r="H247">
        <v>3</v>
      </c>
      <c r="I247" t="s">
        <v>329</v>
      </c>
      <c r="J247" t="s">
        <v>331</v>
      </c>
      <c r="K247" t="s">
        <v>330</v>
      </c>
      <c r="L247">
        <v>1348</v>
      </c>
      <c r="N247">
        <v>1009</v>
      </c>
      <c r="O247" t="s">
        <v>278</v>
      </c>
      <c r="P247" t="s">
        <v>278</v>
      </c>
      <c r="Q247">
        <v>1000</v>
      </c>
      <c r="W247">
        <v>0</v>
      </c>
      <c r="X247">
        <v>-2108161735</v>
      </c>
      <c r="Y247">
        <v>0</v>
      </c>
      <c r="AA247">
        <v>33238.949999999997</v>
      </c>
      <c r="AB247">
        <v>0</v>
      </c>
      <c r="AC247">
        <v>0</v>
      </c>
      <c r="AD247">
        <v>0</v>
      </c>
      <c r="AE247">
        <v>5989</v>
      </c>
      <c r="AF247">
        <v>0</v>
      </c>
      <c r="AG247">
        <v>0</v>
      </c>
      <c r="AH247">
        <v>0</v>
      </c>
      <c r="AI247">
        <v>5.55</v>
      </c>
      <c r="AJ247">
        <v>1</v>
      </c>
      <c r="AK247">
        <v>1</v>
      </c>
      <c r="AL247">
        <v>1</v>
      </c>
      <c r="AN247">
        <v>1</v>
      </c>
      <c r="AO247">
        <v>0</v>
      </c>
      <c r="AP247">
        <v>1</v>
      </c>
      <c r="AQ247">
        <v>0</v>
      </c>
      <c r="AR247">
        <v>0</v>
      </c>
      <c r="AS247" t="s">
        <v>3</v>
      </c>
      <c r="AT247">
        <v>0</v>
      </c>
      <c r="AU247" t="s">
        <v>327</v>
      </c>
      <c r="AV247">
        <v>0</v>
      </c>
      <c r="AW247">
        <v>2</v>
      </c>
      <c r="AX247">
        <v>43687165</v>
      </c>
      <c r="AY247">
        <v>1</v>
      </c>
      <c r="AZ247">
        <v>0</v>
      </c>
      <c r="BA247">
        <v>254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CX247">
        <f>Y247*Source!I92</f>
        <v>0</v>
      </c>
      <c r="CY247">
        <f>AA247</f>
        <v>33238.949999999997</v>
      </c>
      <c r="CZ247">
        <f>AE247</f>
        <v>5989</v>
      </c>
      <c r="DA247">
        <f>AI247</f>
        <v>5.55</v>
      </c>
      <c r="DB247">
        <f t="shared" si="45"/>
        <v>0</v>
      </c>
      <c r="DC247">
        <f t="shared" si="46"/>
        <v>0</v>
      </c>
    </row>
    <row r="248" spans="1:107">
      <c r="A248">
        <f>ROW(Source!A92)</f>
        <v>92</v>
      </c>
      <c r="B248">
        <v>43686536</v>
      </c>
      <c r="C248">
        <v>43687149</v>
      </c>
      <c r="D248">
        <v>37736609</v>
      </c>
      <c r="E248">
        <v>1</v>
      </c>
      <c r="F248">
        <v>1</v>
      </c>
      <c r="G248">
        <v>1</v>
      </c>
      <c r="H248">
        <v>3</v>
      </c>
      <c r="I248" t="s">
        <v>919</v>
      </c>
      <c r="J248" t="s">
        <v>920</v>
      </c>
      <c r="K248" t="s">
        <v>921</v>
      </c>
      <c r="L248">
        <v>1348</v>
      </c>
      <c r="N248">
        <v>1009</v>
      </c>
      <c r="O248" t="s">
        <v>278</v>
      </c>
      <c r="P248" t="s">
        <v>278</v>
      </c>
      <c r="Q248">
        <v>1000</v>
      </c>
      <c r="W248">
        <v>0</v>
      </c>
      <c r="X248">
        <v>1483167196</v>
      </c>
      <c r="Y248">
        <v>1.4999999999999999E-4</v>
      </c>
      <c r="AA248">
        <v>48555</v>
      </c>
      <c r="AB248">
        <v>0</v>
      </c>
      <c r="AC248">
        <v>0</v>
      </c>
      <c r="AD248">
        <v>0</v>
      </c>
      <c r="AE248">
        <v>9750</v>
      </c>
      <c r="AF248">
        <v>0</v>
      </c>
      <c r="AG248">
        <v>0</v>
      </c>
      <c r="AH248">
        <v>0</v>
      </c>
      <c r="AI248">
        <v>4.9800000000000004</v>
      </c>
      <c r="AJ248">
        <v>1</v>
      </c>
      <c r="AK248">
        <v>1</v>
      </c>
      <c r="AL248">
        <v>1</v>
      </c>
      <c r="AN248">
        <v>0</v>
      </c>
      <c r="AO248">
        <v>1</v>
      </c>
      <c r="AP248">
        <v>1</v>
      </c>
      <c r="AQ248">
        <v>0</v>
      </c>
      <c r="AR248">
        <v>0</v>
      </c>
      <c r="AS248" t="s">
        <v>3</v>
      </c>
      <c r="AT248">
        <v>5.9999999999999995E-4</v>
      </c>
      <c r="AU248" t="s">
        <v>327</v>
      </c>
      <c r="AV248">
        <v>0</v>
      </c>
      <c r="AW248">
        <v>2</v>
      </c>
      <c r="AX248">
        <v>43687166</v>
      </c>
      <c r="AY248">
        <v>1</v>
      </c>
      <c r="AZ248">
        <v>0</v>
      </c>
      <c r="BA248">
        <v>255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X248">
        <f>Y248*Source!I92</f>
        <v>1.4999999999999999E-4</v>
      </c>
      <c r="CY248">
        <f>AA248</f>
        <v>48555</v>
      </c>
      <c r="CZ248">
        <f>AE248</f>
        <v>9750</v>
      </c>
      <c r="DA248">
        <f>AI248</f>
        <v>4.9800000000000004</v>
      </c>
      <c r="DB248">
        <f t="shared" si="45"/>
        <v>1</v>
      </c>
      <c r="DC248">
        <f t="shared" si="46"/>
        <v>0</v>
      </c>
    </row>
    <row r="249" spans="1:107">
      <c r="A249">
        <f>ROW(Source!A92)</f>
        <v>92</v>
      </c>
      <c r="B249">
        <v>43686536</v>
      </c>
      <c r="C249">
        <v>43687149</v>
      </c>
      <c r="D249">
        <v>37738229</v>
      </c>
      <c r="E249">
        <v>1</v>
      </c>
      <c r="F249">
        <v>1</v>
      </c>
      <c r="G249">
        <v>1</v>
      </c>
      <c r="H249">
        <v>3</v>
      </c>
      <c r="I249" t="s">
        <v>976</v>
      </c>
      <c r="J249" t="s">
        <v>977</v>
      </c>
      <c r="K249" t="s">
        <v>978</v>
      </c>
      <c r="L249">
        <v>1339</v>
      </c>
      <c r="N249">
        <v>1007</v>
      </c>
      <c r="O249" t="s">
        <v>48</v>
      </c>
      <c r="P249" t="s">
        <v>48</v>
      </c>
      <c r="Q249">
        <v>1</v>
      </c>
      <c r="W249">
        <v>0</v>
      </c>
      <c r="X249">
        <v>1200083516</v>
      </c>
      <c r="Y249">
        <v>4.7500000000000003E-5</v>
      </c>
      <c r="AA249">
        <v>4388.3500000000004</v>
      </c>
      <c r="AB249">
        <v>0</v>
      </c>
      <c r="AC249">
        <v>0</v>
      </c>
      <c r="AD249">
        <v>0</v>
      </c>
      <c r="AE249">
        <v>919.99</v>
      </c>
      <c r="AF249">
        <v>0</v>
      </c>
      <c r="AG249">
        <v>0</v>
      </c>
      <c r="AH249">
        <v>0</v>
      </c>
      <c r="AI249">
        <v>4.7699999999999996</v>
      </c>
      <c r="AJ249">
        <v>1</v>
      </c>
      <c r="AK249">
        <v>1</v>
      </c>
      <c r="AL249">
        <v>1</v>
      </c>
      <c r="AN249">
        <v>0</v>
      </c>
      <c r="AO249">
        <v>1</v>
      </c>
      <c r="AP249">
        <v>1</v>
      </c>
      <c r="AQ249">
        <v>0</v>
      </c>
      <c r="AR249">
        <v>0</v>
      </c>
      <c r="AS249" t="s">
        <v>3</v>
      </c>
      <c r="AT249">
        <v>1.9000000000000001E-4</v>
      </c>
      <c r="AU249" t="s">
        <v>327</v>
      </c>
      <c r="AV249">
        <v>0</v>
      </c>
      <c r="AW249">
        <v>2</v>
      </c>
      <c r="AX249">
        <v>43687167</v>
      </c>
      <c r="AY249">
        <v>1</v>
      </c>
      <c r="AZ249">
        <v>0</v>
      </c>
      <c r="BA249">
        <v>256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CX249">
        <f>Y249*Source!I92</f>
        <v>4.7500000000000003E-5</v>
      </c>
      <c r="CY249">
        <f>AA249</f>
        <v>4388.3500000000004</v>
      </c>
      <c r="CZ249">
        <f>AE249</f>
        <v>919.99</v>
      </c>
      <c r="DA249">
        <f>AI249</f>
        <v>4.7699999999999996</v>
      </c>
      <c r="DB249">
        <f t="shared" si="45"/>
        <v>0</v>
      </c>
      <c r="DC249">
        <f t="shared" si="46"/>
        <v>0</v>
      </c>
    </row>
    <row r="250" spans="1:107">
      <c r="A250">
        <f>ROW(Source!A94)</f>
        <v>94</v>
      </c>
      <c r="B250">
        <v>43686536</v>
      </c>
      <c r="C250">
        <v>43687169</v>
      </c>
      <c r="D250">
        <v>23176489</v>
      </c>
      <c r="E250">
        <v>1</v>
      </c>
      <c r="F250">
        <v>1</v>
      </c>
      <c r="G250">
        <v>1</v>
      </c>
      <c r="H250">
        <v>1</v>
      </c>
      <c r="I250" t="s">
        <v>694</v>
      </c>
      <c r="J250" t="s">
        <v>3</v>
      </c>
      <c r="K250" t="s">
        <v>695</v>
      </c>
      <c r="L250">
        <v>1369</v>
      </c>
      <c r="N250">
        <v>1013</v>
      </c>
      <c r="O250" t="s">
        <v>653</v>
      </c>
      <c r="P250" t="s">
        <v>653</v>
      </c>
      <c r="Q250">
        <v>1</v>
      </c>
      <c r="W250">
        <v>0</v>
      </c>
      <c r="X250">
        <v>725539904</v>
      </c>
      <c r="Y250">
        <v>1.9</v>
      </c>
      <c r="AA250">
        <v>0</v>
      </c>
      <c r="AB250">
        <v>0</v>
      </c>
      <c r="AC250">
        <v>0</v>
      </c>
      <c r="AD250">
        <v>10.36</v>
      </c>
      <c r="AE250">
        <v>0</v>
      </c>
      <c r="AF250">
        <v>0</v>
      </c>
      <c r="AG250">
        <v>0</v>
      </c>
      <c r="AH250">
        <v>10.36</v>
      </c>
      <c r="AI250">
        <v>1</v>
      </c>
      <c r="AJ250">
        <v>1</v>
      </c>
      <c r="AK250">
        <v>1</v>
      </c>
      <c r="AL250">
        <v>1</v>
      </c>
      <c r="AN250">
        <v>0</v>
      </c>
      <c r="AO250">
        <v>1</v>
      </c>
      <c r="AP250">
        <v>0</v>
      </c>
      <c r="AQ250">
        <v>0</v>
      </c>
      <c r="AR250">
        <v>0</v>
      </c>
      <c r="AS250" t="s">
        <v>3</v>
      </c>
      <c r="AT250">
        <v>1.9</v>
      </c>
      <c r="AU250" t="s">
        <v>3</v>
      </c>
      <c r="AV250">
        <v>1</v>
      </c>
      <c r="AW250">
        <v>2</v>
      </c>
      <c r="AX250">
        <v>43687177</v>
      </c>
      <c r="AY250">
        <v>1</v>
      </c>
      <c r="AZ250">
        <v>0</v>
      </c>
      <c r="BA250">
        <v>257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X250">
        <f>Y250*Source!I94</f>
        <v>1.9</v>
      </c>
      <c r="CY250">
        <f>AD250</f>
        <v>10.36</v>
      </c>
      <c r="CZ250">
        <f>AH250</f>
        <v>10.36</v>
      </c>
      <c r="DA250">
        <f>AL250</f>
        <v>1</v>
      </c>
      <c r="DB250">
        <f t="shared" ref="DB250:DB281" si="47">ROUND(ROUND(AT250*CZ250,2),0)</f>
        <v>20</v>
      </c>
      <c r="DC250">
        <f t="shared" ref="DC250:DC281" si="48">ROUND(ROUND(AT250*AG250,2),0)</f>
        <v>0</v>
      </c>
    </row>
    <row r="251" spans="1:107">
      <c r="A251">
        <f>ROW(Source!A94)</f>
        <v>94</v>
      </c>
      <c r="B251">
        <v>43686536</v>
      </c>
      <c r="C251">
        <v>43687169</v>
      </c>
      <c r="D251">
        <v>37804379</v>
      </c>
      <c r="E251">
        <v>1</v>
      </c>
      <c r="F251">
        <v>1</v>
      </c>
      <c r="G251">
        <v>1</v>
      </c>
      <c r="H251">
        <v>2</v>
      </c>
      <c r="I251" t="s">
        <v>708</v>
      </c>
      <c r="J251" t="s">
        <v>709</v>
      </c>
      <c r="K251" t="s">
        <v>710</v>
      </c>
      <c r="L251">
        <v>1368</v>
      </c>
      <c r="N251">
        <v>1011</v>
      </c>
      <c r="O251" t="s">
        <v>524</v>
      </c>
      <c r="P251" t="s">
        <v>524</v>
      </c>
      <c r="Q251">
        <v>1</v>
      </c>
      <c r="W251">
        <v>0</v>
      </c>
      <c r="X251">
        <v>1563149101</v>
      </c>
      <c r="Y251">
        <v>0.72</v>
      </c>
      <c r="AA251">
        <v>0</v>
      </c>
      <c r="AB251">
        <v>39.28</v>
      </c>
      <c r="AC251">
        <v>0</v>
      </c>
      <c r="AD251">
        <v>0</v>
      </c>
      <c r="AE251">
        <v>0</v>
      </c>
      <c r="AF251">
        <v>20.46</v>
      </c>
      <c r="AG251">
        <v>0</v>
      </c>
      <c r="AH251">
        <v>0</v>
      </c>
      <c r="AI251">
        <v>1</v>
      </c>
      <c r="AJ251">
        <v>1.92</v>
      </c>
      <c r="AK251">
        <v>17.63</v>
      </c>
      <c r="AL251">
        <v>1</v>
      </c>
      <c r="AN251">
        <v>0</v>
      </c>
      <c r="AO251">
        <v>1</v>
      </c>
      <c r="AP251">
        <v>0</v>
      </c>
      <c r="AQ251">
        <v>0</v>
      </c>
      <c r="AR251">
        <v>0</v>
      </c>
      <c r="AS251" t="s">
        <v>3</v>
      </c>
      <c r="AT251">
        <v>0.72</v>
      </c>
      <c r="AU251" t="s">
        <v>3</v>
      </c>
      <c r="AV251">
        <v>0</v>
      </c>
      <c r="AW251">
        <v>2</v>
      </c>
      <c r="AX251">
        <v>43687178</v>
      </c>
      <c r="AY251">
        <v>1</v>
      </c>
      <c r="AZ251">
        <v>0</v>
      </c>
      <c r="BA251">
        <v>258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X251">
        <f>Y251*Source!I94</f>
        <v>0.72</v>
      </c>
      <c r="CY251">
        <f>AB251</f>
        <v>39.28</v>
      </c>
      <c r="CZ251">
        <f>AF251</f>
        <v>20.46</v>
      </c>
      <c r="DA251">
        <f>AJ251</f>
        <v>1.92</v>
      </c>
      <c r="DB251">
        <f t="shared" si="47"/>
        <v>15</v>
      </c>
      <c r="DC251">
        <f t="shared" si="48"/>
        <v>0</v>
      </c>
    </row>
    <row r="252" spans="1:107">
      <c r="A252">
        <f>ROW(Source!A94)</f>
        <v>94</v>
      </c>
      <c r="B252">
        <v>43686536</v>
      </c>
      <c r="C252">
        <v>43687169</v>
      </c>
      <c r="D252">
        <v>37804398</v>
      </c>
      <c r="E252">
        <v>1</v>
      </c>
      <c r="F252">
        <v>1</v>
      </c>
      <c r="G252">
        <v>1</v>
      </c>
      <c r="H252">
        <v>2</v>
      </c>
      <c r="I252" t="s">
        <v>699</v>
      </c>
      <c r="J252" t="s">
        <v>700</v>
      </c>
      <c r="K252" t="s">
        <v>701</v>
      </c>
      <c r="L252">
        <v>1368</v>
      </c>
      <c r="N252">
        <v>1011</v>
      </c>
      <c r="O252" t="s">
        <v>524</v>
      </c>
      <c r="P252" t="s">
        <v>524</v>
      </c>
      <c r="Q252">
        <v>1</v>
      </c>
      <c r="W252">
        <v>0</v>
      </c>
      <c r="X252">
        <v>416921217</v>
      </c>
      <c r="Y252">
        <v>0.72</v>
      </c>
      <c r="AA252">
        <v>0</v>
      </c>
      <c r="AB252">
        <v>54.65</v>
      </c>
      <c r="AC252">
        <v>0</v>
      </c>
      <c r="AD252">
        <v>0</v>
      </c>
      <c r="AE252">
        <v>0</v>
      </c>
      <c r="AF252">
        <v>20.94</v>
      </c>
      <c r="AG252">
        <v>0</v>
      </c>
      <c r="AH252">
        <v>0</v>
      </c>
      <c r="AI252">
        <v>1</v>
      </c>
      <c r="AJ252">
        <v>2.61</v>
      </c>
      <c r="AK252">
        <v>17.63</v>
      </c>
      <c r="AL252">
        <v>1</v>
      </c>
      <c r="AN252">
        <v>0</v>
      </c>
      <c r="AO252">
        <v>1</v>
      </c>
      <c r="AP252">
        <v>0</v>
      </c>
      <c r="AQ252">
        <v>0</v>
      </c>
      <c r="AR252">
        <v>0</v>
      </c>
      <c r="AS252" t="s">
        <v>3</v>
      </c>
      <c r="AT252">
        <v>0.72</v>
      </c>
      <c r="AU252" t="s">
        <v>3</v>
      </c>
      <c r="AV252">
        <v>0</v>
      </c>
      <c r="AW252">
        <v>2</v>
      </c>
      <c r="AX252">
        <v>43687179</v>
      </c>
      <c r="AY252">
        <v>1</v>
      </c>
      <c r="AZ252">
        <v>0</v>
      </c>
      <c r="BA252">
        <v>259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X252">
        <f>Y252*Source!I94</f>
        <v>0.72</v>
      </c>
      <c r="CY252">
        <f>AB252</f>
        <v>54.65</v>
      </c>
      <c r="CZ252">
        <f>AF252</f>
        <v>20.94</v>
      </c>
      <c r="DA252">
        <f>AJ252</f>
        <v>2.61</v>
      </c>
      <c r="DB252">
        <f t="shared" si="47"/>
        <v>15</v>
      </c>
      <c r="DC252">
        <f t="shared" si="48"/>
        <v>0</v>
      </c>
    </row>
    <row r="253" spans="1:107">
      <c r="A253">
        <f>ROW(Source!A94)</f>
        <v>94</v>
      </c>
      <c r="B253">
        <v>43686536</v>
      </c>
      <c r="C253">
        <v>43687169</v>
      </c>
      <c r="D253">
        <v>37804435</v>
      </c>
      <c r="E253">
        <v>1</v>
      </c>
      <c r="F253">
        <v>1</v>
      </c>
      <c r="G253">
        <v>1</v>
      </c>
      <c r="H253">
        <v>2</v>
      </c>
      <c r="I253" t="s">
        <v>721</v>
      </c>
      <c r="J253" t="s">
        <v>722</v>
      </c>
      <c r="K253" t="s">
        <v>723</v>
      </c>
      <c r="L253">
        <v>1368</v>
      </c>
      <c r="N253">
        <v>1011</v>
      </c>
      <c r="O253" t="s">
        <v>524</v>
      </c>
      <c r="P253" t="s">
        <v>524</v>
      </c>
      <c r="Q253">
        <v>1</v>
      </c>
      <c r="W253">
        <v>0</v>
      </c>
      <c r="X253">
        <v>396056493</v>
      </c>
      <c r="Y253">
        <v>0.78</v>
      </c>
      <c r="AA253">
        <v>0</v>
      </c>
      <c r="AB253">
        <v>29.05</v>
      </c>
      <c r="AC253">
        <v>0</v>
      </c>
      <c r="AD253">
        <v>0</v>
      </c>
      <c r="AE253">
        <v>0</v>
      </c>
      <c r="AF253">
        <v>15.79</v>
      </c>
      <c r="AG253">
        <v>0</v>
      </c>
      <c r="AH253">
        <v>0</v>
      </c>
      <c r="AI253">
        <v>1</v>
      </c>
      <c r="AJ253">
        <v>1.84</v>
      </c>
      <c r="AK253">
        <v>17.63</v>
      </c>
      <c r="AL253">
        <v>1</v>
      </c>
      <c r="AN253">
        <v>0</v>
      </c>
      <c r="AO253">
        <v>1</v>
      </c>
      <c r="AP253">
        <v>0</v>
      </c>
      <c r="AQ253">
        <v>0</v>
      </c>
      <c r="AR253">
        <v>0</v>
      </c>
      <c r="AS253" t="s">
        <v>3</v>
      </c>
      <c r="AT253">
        <v>0.78</v>
      </c>
      <c r="AU253" t="s">
        <v>3</v>
      </c>
      <c r="AV253">
        <v>0</v>
      </c>
      <c r="AW253">
        <v>2</v>
      </c>
      <c r="AX253">
        <v>43687180</v>
      </c>
      <c r="AY253">
        <v>1</v>
      </c>
      <c r="AZ253">
        <v>0</v>
      </c>
      <c r="BA253">
        <v>260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CX253">
        <f>Y253*Source!I94</f>
        <v>0.78</v>
      </c>
      <c r="CY253">
        <f>AB253</f>
        <v>29.05</v>
      </c>
      <c r="CZ253">
        <f>AF253</f>
        <v>15.79</v>
      </c>
      <c r="DA253">
        <f>AJ253</f>
        <v>1.84</v>
      </c>
      <c r="DB253">
        <f t="shared" si="47"/>
        <v>12</v>
      </c>
      <c r="DC253">
        <f t="shared" si="48"/>
        <v>0</v>
      </c>
    </row>
    <row r="254" spans="1:107">
      <c r="A254">
        <f>ROW(Source!A94)</f>
        <v>94</v>
      </c>
      <c r="B254">
        <v>43686536</v>
      </c>
      <c r="C254">
        <v>43687169</v>
      </c>
      <c r="D254">
        <v>37745115</v>
      </c>
      <c r="E254">
        <v>1</v>
      </c>
      <c r="F254">
        <v>1</v>
      </c>
      <c r="G254">
        <v>1</v>
      </c>
      <c r="H254">
        <v>3</v>
      </c>
      <c r="I254" t="s">
        <v>714</v>
      </c>
      <c r="J254" t="s">
        <v>715</v>
      </c>
      <c r="K254" t="s">
        <v>716</v>
      </c>
      <c r="L254">
        <v>1346</v>
      </c>
      <c r="N254">
        <v>1009</v>
      </c>
      <c r="O254" t="s">
        <v>717</v>
      </c>
      <c r="P254" t="s">
        <v>717</v>
      </c>
      <c r="Q254">
        <v>1</v>
      </c>
      <c r="W254">
        <v>0</v>
      </c>
      <c r="X254">
        <v>-1836642514</v>
      </c>
      <c r="Y254">
        <v>0.13</v>
      </c>
      <c r="AA254">
        <v>391.71</v>
      </c>
      <c r="AB254">
        <v>0</v>
      </c>
      <c r="AC254">
        <v>0</v>
      </c>
      <c r="AD254">
        <v>0</v>
      </c>
      <c r="AE254">
        <v>86.28</v>
      </c>
      <c r="AF254">
        <v>0</v>
      </c>
      <c r="AG254">
        <v>0</v>
      </c>
      <c r="AH254">
        <v>0</v>
      </c>
      <c r="AI254">
        <v>4.54</v>
      </c>
      <c r="AJ254">
        <v>1</v>
      </c>
      <c r="AK254">
        <v>1</v>
      </c>
      <c r="AL254">
        <v>1</v>
      </c>
      <c r="AN254">
        <v>0</v>
      </c>
      <c r="AO254">
        <v>1</v>
      </c>
      <c r="AP254">
        <v>0</v>
      </c>
      <c r="AQ254">
        <v>0</v>
      </c>
      <c r="AR254">
        <v>0</v>
      </c>
      <c r="AS254" t="s">
        <v>3</v>
      </c>
      <c r="AT254">
        <v>0.13</v>
      </c>
      <c r="AU254" t="s">
        <v>3</v>
      </c>
      <c r="AV254">
        <v>0</v>
      </c>
      <c r="AW254">
        <v>2</v>
      </c>
      <c r="AX254">
        <v>43687181</v>
      </c>
      <c r="AY254">
        <v>1</v>
      </c>
      <c r="AZ254">
        <v>0</v>
      </c>
      <c r="BA254">
        <v>261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CX254">
        <f>Y254*Source!I94</f>
        <v>0.13</v>
      </c>
      <c r="CY254">
        <f>AA254</f>
        <v>391.71</v>
      </c>
      <c r="CZ254">
        <f>AE254</f>
        <v>86.28</v>
      </c>
      <c r="DA254">
        <f>AI254</f>
        <v>4.54</v>
      </c>
      <c r="DB254">
        <f t="shared" si="47"/>
        <v>11</v>
      </c>
      <c r="DC254">
        <f t="shared" si="48"/>
        <v>0</v>
      </c>
    </row>
    <row r="255" spans="1:107">
      <c r="A255">
        <f>ROW(Source!A94)</f>
        <v>94</v>
      </c>
      <c r="B255">
        <v>43686536</v>
      </c>
      <c r="C255">
        <v>43687169</v>
      </c>
      <c r="D255">
        <v>37790596</v>
      </c>
      <c r="E255">
        <v>1</v>
      </c>
      <c r="F255">
        <v>1</v>
      </c>
      <c r="G255">
        <v>1</v>
      </c>
      <c r="H255">
        <v>3</v>
      </c>
      <c r="I255" t="s">
        <v>718</v>
      </c>
      <c r="J255" t="s">
        <v>719</v>
      </c>
      <c r="K255" t="s">
        <v>720</v>
      </c>
      <c r="L255">
        <v>1354</v>
      </c>
      <c r="N255">
        <v>1010</v>
      </c>
      <c r="O255" t="s">
        <v>124</v>
      </c>
      <c r="P255" t="s">
        <v>124</v>
      </c>
      <c r="Q255">
        <v>1</v>
      </c>
      <c r="W255">
        <v>0</v>
      </c>
      <c r="X255">
        <v>-93412420</v>
      </c>
      <c r="Y255">
        <v>1</v>
      </c>
      <c r="AA255">
        <v>639.79</v>
      </c>
      <c r="AB255">
        <v>0</v>
      </c>
      <c r="AC255">
        <v>0</v>
      </c>
      <c r="AD255">
        <v>0</v>
      </c>
      <c r="AE255">
        <v>285.62</v>
      </c>
      <c r="AF255">
        <v>0</v>
      </c>
      <c r="AG255">
        <v>0</v>
      </c>
      <c r="AH255">
        <v>0</v>
      </c>
      <c r="AI255">
        <v>2.2400000000000002</v>
      </c>
      <c r="AJ255">
        <v>1</v>
      </c>
      <c r="AK255">
        <v>1</v>
      </c>
      <c r="AL255">
        <v>1</v>
      </c>
      <c r="AN255">
        <v>0</v>
      </c>
      <c r="AO255">
        <v>1</v>
      </c>
      <c r="AP255">
        <v>0</v>
      </c>
      <c r="AQ255">
        <v>0</v>
      </c>
      <c r="AR255">
        <v>0</v>
      </c>
      <c r="AS255" t="s">
        <v>3</v>
      </c>
      <c r="AT255">
        <v>1</v>
      </c>
      <c r="AU255" t="s">
        <v>3</v>
      </c>
      <c r="AV255">
        <v>0</v>
      </c>
      <c r="AW255">
        <v>2</v>
      </c>
      <c r="AX255">
        <v>43687182</v>
      </c>
      <c r="AY255">
        <v>1</v>
      </c>
      <c r="AZ255">
        <v>0</v>
      </c>
      <c r="BA255">
        <v>262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CX255">
        <f>Y255*Source!I94</f>
        <v>1</v>
      </c>
      <c r="CY255">
        <f>AA255</f>
        <v>639.79</v>
      </c>
      <c r="CZ255">
        <f>AE255</f>
        <v>285.62</v>
      </c>
      <c r="DA255">
        <f>AI255</f>
        <v>2.2400000000000002</v>
      </c>
      <c r="DB255">
        <f t="shared" si="47"/>
        <v>286</v>
      </c>
      <c r="DC255">
        <f t="shared" si="48"/>
        <v>0</v>
      </c>
    </row>
    <row r="256" spans="1:107">
      <c r="A256">
        <f>ROW(Source!A94)</f>
        <v>94</v>
      </c>
      <c r="B256">
        <v>43686536</v>
      </c>
      <c r="C256">
        <v>43687169</v>
      </c>
      <c r="D256">
        <v>37790860</v>
      </c>
      <c r="E256">
        <v>1</v>
      </c>
      <c r="F256">
        <v>1</v>
      </c>
      <c r="G256">
        <v>1</v>
      </c>
      <c r="H256">
        <v>3</v>
      </c>
      <c r="I256" t="s">
        <v>122</v>
      </c>
      <c r="J256" t="s">
        <v>125</v>
      </c>
      <c r="K256" t="s">
        <v>123</v>
      </c>
      <c r="L256">
        <v>1354</v>
      </c>
      <c r="N256">
        <v>1010</v>
      </c>
      <c r="O256" t="s">
        <v>124</v>
      </c>
      <c r="P256" t="s">
        <v>124</v>
      </c>
      <c r="Q256">
        <v>1</v>
      </c>
      <c r="W256">
        <v>0</v>
      </c>
      <c r="X256">
        <v>1641279928</v>
      </c>
      <c r="Y256">
        <v>1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1</v>
      </c>
      <c r="AJ256">
        <v>1</v>
      </c>
      <c r="AK256">
        <v>1</v>
      </c>
      <c r="AL256">
        <v>1</v>
      </c>
      <c r="AN256">
        <v>0</v>
      </c>
      <c r="AO256">
        <v>0</v>
      </c>
      <c r="AP256">
        <v>1</v>
      </c>
      <c r="AQ256">
        <v>0</v>
      </c>
      <c r="AR256">
        <v>0</v>
      </c>
      <c r="AS256" t="s">
        <v>3</v>
      </c>
      <c r="AT256">
        <v>1</v>
      </c>
      <c r="AU256" t="s">
        <v>3</v>
      </c>
      <c r="AV256">
        <v>0</v>
      </c>
      <c r="AW256">
        <v>2</v>
      </c>
      <c r="AX256">
        <v>43687183</v>
      </c>
      <c r="AY256">
        <v>1</v>
      </c>
      <c r="AZ256">
        <v>0</v>
      </c>
      <c r="BA256">
        <v>263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CX256">
        <f>Y256*Source!I94</f>
        <v>1</v>
      </c>
      <c r="CY256">
        <f>AA256</f>
        <v>0</v>
      </c>
      <c r="CZ256">
        <f>AE256</f>
        <v>0</v>
      </c>
      <c r="DA256">
        <f>AI256</f>
        <v>1</v>
      </c>
      <c r="DB256">
        <f t="shared" si="47"/>
        <v>0</v>
      </c>
      <c r="DC256">
        <f t="shared" si="48"/>
        <v>0</v>
      </c>
    </row>
    <row r="257" spans="1:107">
      <c r="A257">
        <f>ROW(Source!A97)</f>
        <v>97</v>
      </c>
      <c r="B257">
        <v>43686536</v>
      </c>
      <c r="C257">
        <v>43687186</v>
      </c>
      <c r="D257">
        <v>23134705</v>
      </c>
      <c r="E257">
        <v>1</v>
      </c>
      <c r="F257">
        <v>1</v>
      </c>
      <c r="G257">
        <v>1</v>
      </c>
      <c r="H257">
        <v>1</v>
      </c>
      <c r="I257" t="s">
        <v>884</v>
      </c>
      <c r="J257" t="s">
        <v>3</v>
      </c>
      <c r="K257" t="s">
        <v>885</v>
      </c>
      <c r="L257">
        <v>1369</v>
      </c>
      <c r="N257">
        <v>1013</v>
      </c>
      <c r="O257" t="s">
        <v>653</v>
      </c>
      <c r="P257" t="s">
        <v>653</v>
      </c>
      <c r="Q257">
        <v>1</v>
      </c>
      <c r="W257">
        <v>0</v>
      </c>
      <c r="X257">
        <v>1261209950</v>
      </c>
      <c r="Y257">
        <v>489</v>
      </c>
      <c r="AA257">
        <v>0</v>
      </c>
      <c r="AB257">
        <v>0</v>
      </c>
      <c r="AC257">
        <v>0</v>
      </c>
      <c r="AD257">
        <v>9.68</v>
      </c>
      <c r="AE257">
        <v>0</v>
      </c>
      <c r="AF257">
        <v>0</v>
      </c>
      <c r="AG257">
        <v>0</v>
      </c>
      <c r="AH257">
        <v>9.68</v>
      </c>
      <c r="AI257">
        <v>1</v>
      </c>
      <c r="AJ257">
        <v>1</v>
      </c>
      <c r="AK257">
        <v>1</v>
      </c>
      <c r="AL257">
        <v>1</v>
      </c>
      <c r="AN257">
        <v>0</v>
      </c>
      <c r="AO257">
        <v>1</v>
      </c>
      <c r="AP257">
        <v>0</v>
      </c>
      <c r="AQ257">
        <v>0</v>
      </c>
      <c r="AR257">
        <v>0</v>
      </c>
      <c r="AS257" t="s">
        <v>3</v>
      </c>
      <c r="AT257">
        <v>489</v>
      </c>
      <c r="AU257" t="s">
        <v>3</v>
      </c>
      <c r="AV257">
        <v>1</v>
      </c>
      <c r="AW257">
        <v>2</v>
      </c>
      <c r="AX257">
        <v>43687204</v>
      </c>
      <c r="AY257">
        <v>1</v>
      </c>
      <c r="AZ257">
        <v>0</v>
      </c>
      <c r="BA257">
        <v>264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CX257">
        <f>Y257*Source!I97</f>
        <v>0.28361999999999998</v>
      </c>
      <c r="CY257">
        <f>AD257</f>
        <v>9.68</v>
      </c>
      <c r="CZ257">
        <f>AH257</f>
        <v>9.68</v>
      </c>
      <c r="DA257">
        <f>AL257</f>
        <v>1</v>
      </c>
      <c r="DB257">
        <f t="shared" si="47"/>
        <v>4734</v>
      </c>
      <c r="DC257">
        <f t="shared" si="48"/>
        <v>0</v>
      </c>
    </row>
    <row r="258" spans="1:107">
      <c r="A258">
        <f>ROW(Source!A97)</f>
        <v>97</v>
      </c>
      <c r="B258">
        <v>43686536</v>
      </c>
      <c r="C258">
        <v>43687186</v>
      </c>
      <c r="D258">
        <v>121548</v>
      </c>
      <c r="E258">
        <v>1</v>
      </c>
      <c r="F258">
        <v>1</v>
      </c>
      <c r="G258">
        <v>1</v>
      </c>
      <c r="H258">
        <v>1</v>
      </c>
      <c r="I258" t="s">
        <v>22</v>
      </c>
      <c r="J258" t="s">
        <v>3</v>
      </c>
      <c r="K258" t="s">
        <v>656</v>
      </c>
      <c r="L258">
        <v>608254</v>
      </c>
      <c r="N258">
        <v>1013</v>
      </c>
      <c r="O258" t="s">
        <v>657</v>
      </c>
      <c r="P258" t="s">
        <v>657</v>
      </c>
      <c r="Q258">
        <v>1</v>
      </c>
      <c r="W258">
        <v>0</v>
      </c>
      <c r="X258">
        <v>-185737400</v>
      </c>
      <c r="Y258">
        <v>121.47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1</v>
      </c>
      <c r="AJ258">
        <v>1</v>
      </c>
      <c r="AK258">
        <v>1</v>
      </c>
      <c r="AL258">
        <v>1</v>
      </c>
      <c r="AN258">
        <v>0</v>
      </c>
      <c r="AO258">
        <v>1</v>
      </c>
      <c r="AP258">
        <v>0</v>
      </c>
      <c r="AQ258">
        <v>0</v>
      </c>
      <c r="AR258">
        <v>0</v>
      </c>
      <c r="AS258" t="s">
        <v>3</v>
      </c>
      <c r="AT258">
        <v>121.47</v>
      </c>
      <c r="AU258" t="s">
        <v>3</v>
      </c>
      <c r="AV258">
        <v>2</v>
      </c>
      <c r="AW258">
        <v>2</v>
      </c>
      <c r="AX258">
        <v>43687205</v>
      </c>
      <c r="AY258">
        <v>1</v>
      </c>
      <c r="AZ258">
        <v>0</v>
      </c>
      <c r="BA258">
        <v>265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CX258">
        <f>Y258*Source!I97</f>
        <v>7.0452600000000004E-2</v>
      </c>
      <c r="CY258">
        <f>AD258</f>
        <v>0</v>
      </c>
      <c r="CZ258">
        <f>AH258</f>
        <v>0</v>
      </c>
      <c r="DA258">
        <f>AL258</f>
        <v>1</v>
      </c>
      <c r="DB258">
        <f t="shared" si="47"/>
        <v>0</v>
      </c>
      <c r="DC258">
        <f t="shared" si="48"/>
        <v>0</v>
      </c>
    </row>
    <row r="259" spans="1:107">
      <c r="A259">
        <f>ROW(Source!A97)</f>
        <v>97</v>
      </c>
      <c r="B259">
        <v>43686536</v>
      </c>
      <c r="C259">
        <v>43687186</v>
      </c>
      <c r="D259">
        <v>37802635</v>
      </c>
      <c r="E259">
        <v>1</v>
      </c>
      <c r="F259">
        <v>1</v>
      </c>
      <c r="G259">
        <v>1</v>
      </c>
      <c r="H259">
        <v>2</v>
      </c>
      <c r="I259" t="s">
        <v>901</v>
      </c>
      <c r="J259" t="s">
        <v>902</v>
      </c>
      <c r="K259" t="s">
        <v>903</v>
      </c>
      <c r="L259">
        <v>1368</v>
      </c>
      <c r="N259">
        <v>1011</v>
      </c>
      <c r="O259" t="s">
        <v>524</v>
      </c>
      <c r="P259" t="s">
        <v>524</v>
      </c>
      <c r="Q259">
        <v>1</v>
      </c>
      <c r="W259">
        <v>0</v>
      </c>
      <c r="X259">
        <v>245639009</v>
      </c>
      <c r="Y259">
        <v>23.52</v>
      </c>
      <c r="AA259">
        <v>0</v>
      </c>
      <c r="AB259">
        <v>321.27</v>
      </c>
      <c r="AC259">
        <v>182.47</v>
      </c>
      <c r="AD259">
        <v>0</v>
      </c>
      <c r="AE259">
        <v>0</v>
      </c>
      <c r="AF259">
        <v>29.26</v>
      </c>
      <c r="AG259">
        <v>10.35</v>
      </c>
      <c r="AH259">
        <v>0</v>
      </c>
      <c r="AI259">
        <v>1</v>
      </c>
      <c r="AJ259">
        <v>10.98</v>
      </c>
      <c r="AK259">
        <v>17.63</v>
      </c>
      <c r="AL259">
        <v>1</v>
      </c>
      <c r="AN259">
        <v>0</v>
      </c>
      <c r="AO259">
        <v>1</v>
      </c>
      <c r="AP259">
        <v>0</v>
      </c>
      <c r="AQ259">
        <v>0</v>
      </c>
      <c r="AR259">
        <v>0</v>
      </c>
      <c r="AS259" t="s">
        <v>3</v>
      </c>
      <c r="AT259">
        <v>23.52</v>
      </c>
      <c r="AU259" t="s">
        <v>3</v>
      </c>
      <c r="AV259">
        <v>0</v>
      </c>
      <c r="AW259">
        <v>2</v>
      </c>
      <c r="AX259">
        <v>43687206</v>
      </c>
      <c r="AY259">
        <v>1</v>
      </c>
      <c r="AZ259">
        <v>0</v>
      </c>
      <c r="BA259">
        <v>266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X259">
        <f>Y259*Source!I97</f>
        <v>1.36416E-2</v>
      </c>
      <c r="CY259">
        <f t="shared" ref="CY259:CY267" si="49">AB259</f>
        <v>321.27</v>
      </c>
      <c r="CZ259">
        <f t="shared" ref="CZ259:CZ267" si="50">AF259</f>
        <v>29.26</v>
      </c>
      <c r="DA259">
        <f t="shared" ref="DA259:DA267" si="51">AJ259</f>
        <v>10.98</v>
      </c>
      <c r="DB259">
        <f t="shared" si="47"/>
        <v>688</v>
      </c>
      <c r="DC259">
        <f t="shared" si="48"/>
        <v>243</v>
      </c>
    </row>
    <row r="260" spans="1:107">
      <c r="A260">
        <f>ROW(Source!A97)</f>
        <v>97</v>
      </c>
      <c r="B260">
        <v>43686536</v>
      </c>
      <c r="C260">
        <v>43687186</v>
      </c>
      <c r="D260">
        <v>37802677</v>
      </c>
      <c r="E260">
        <v>1</v>
      </c>
      <c r="F260">
        <v>1</v>
      </c>
      <c r="G260">
        <v>1</v>
      </c>
      <c r="H260">
        <v>2</v>
      </c>
      <c r="I260" t="s">
        <v>904</v>
      </c>
      <c r="J260" t="s">
        <v>905</v>
      </c>
      <c r="K260" t="s">
        <v>906</v>
      </c>
      <c r="L260">
        <v>1368</v>
      </c>
      <c r="N260">
        <v>1011</v>
      </c>
      <c r="O260" t="s">
        <v>524</v>
      </c>
      <c r="P260" t="s">
        <v>524</v>
      </c>
      <c r="Q260">
        <v>1</v>
      </c>
      <c r="W260">
        <v>0</v>
      </c>
      <c r="X260">
        <v>-1904279148</v>
      </c>
      <c r="Y260">
        <v>7.8</v>
      </c>
      <c r="AA260">
        <v>0</v>
      </c>
      <c r="AB260">
        <v>67.650000000000006</v>
      </c>
      <c r="AC260">
        <v>0</v>
      </c>
      <c r="AD260">
        <v>0</v>
      </c>
      <c r="AE260">
        <v>0</v>
      </c>
      <c r="AF260">
        <v>15.48</v>
      </c>
      <c r="AG260">
        <v>0</v>
      </c>
      <c r="AH260">
        <v>0</v>
      </c>
      <c r="AI260">
        <v>1</v>
      </c>
      <c r="AJ260">
        <v>4.37</v>
      </c>
      <c r="AK260">
        <v>17.63</v>
      </c>
      <c r="AL260">
        <v>1</v>
      </c>
      <c r="AN260">
        <v>0</v>
      </c>
      <c r="AO260">
        <v>1</v>
      </c>
      <c r="AP260">
        <v>0</v>
      </c>
      <c r="AQ260">
        <v>0</v>
      </c>
      <c r="AR260">
        <v>0</v>
      </c>
      <c r="AS260" t="s">
        <v>3</v>
      </c>
      <c r="AT260">
        <v>7.8</v>
      </c>
      <c r="AU260" t="s">
        <v>3</v>
      </c>
      <c r="AV260">
        <v>0</v>
      </c>
      <c r="AW260">
        <v>2</v>
      </c>
      <c r="AX260">
        <v>43687207</v>
      </c>
      <c r="AY260">
        <v>1</v>
      </c>
      <c r="AZ260">
        <v>0</v>
      </c>
      <c r="BA260">
        <v>267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CX260">
        <f>Y260*Source!I97</f>
        <v>4.5240000000000002E-3</v>
      </c>
      <c r="CY260">
        <f t="shared" si="49"/>
        <v>67.650000000000006</v>
      </c>
      <c r="CZ260">
        <f t="shared" si="50"/>
        <v>15.48</v>
      </c>
      <c r="DA260">
        <f t="shared" si="51"/>
        <v>4.37</v>
      </c>
      <c r="DB260">
        <f t="shared" si="47"/>
        <v>121</v>
      </c>
      <c r="DC260">
        <f t="shared" si="48"/>
        <v>0</v>
      </c>
    </row>
    <row r="261" spans="1:107">
      <c r="A261">
        <f>ROW(Source!A97)</f>
        <v>97</v>
      </c>
      <c r="B261">
        <v>43686536</v>
      </c>
      <c r="C261">
        <v>43687186</v>
      </c>
      <c r="D261">
        <v>37802696</v>
      </c>
      <c r="E261">
        <v>1</v>
      </c>
      <c r="F261">
        <v>1</v>
      </c>
      <c r="G261">
        <v>1</v>
      </c>
      <c r="H261">
        <v>2</v>
      </c>
      <c r="I261" t="s">
        <v>907</v>
      </c>
      <c r="J261" t="s">
        <v>908</v>
      </c>
      <c r="K261" t="s">
        <v>909</v>
      </c>
      <c r="L261">
        <v>1368</v>
      </c>
      <c r="N261">
        <v>1011</v>
      </c>
      <c r="O261" t="s">
        <v>524</v>
      </c>
      <c r="P261" t="s">
        <v>524</v>
      </c>
      <c r="Q261">
        <v>1</v>
      </c>
      <c r="W261">
        <v>0</v>
      </c>
      <c r="X261">
        <v>923635407</v>
      </c>
      <c r="Y261">
        <v>30</v>
      </c>
      <c r="AA261">
        <v>0</v>
      </c>
      <c r="AB261">
        <v>94.41</v>
      </c>
      <c r="AC261">
        <v>0</v>
      </c>
      <c r="AD261">
        <v>0</v>
      </c>
      <c r="AE261">
        <v>0</v>
      </c>
      <c r="AF261">
        <v>29.97</v>
      </c>
      <c r="AG261">
        <v>0</v>
      </c>
      <c r="AH261">
        <v>0</v>
      </c>
      <c r="AI261">
        <v>1</v>
      </c>
      <c r="AJ261">
        <v>3.15</v>
      </c>
      <c r="AK261">
        <v>17.63</v>
      </c>
      <c r="AL261">
        <v>1</v>
      </c>
      <c r="AN261">
        <v>0</v>
      </c>
      <c r="AO261">
        <v>1</v>
      </c>
      <c r="AP261">
        <v>0</v>
      </c>
      <c r="AQ261">
        <v>0</v>
      </c>
      <c r="AR261">
        <v>0</v>
      </c>
      <c r="AS261" t="s">
        <v>3</v>
      </c>
      <c r="AT261">
        <v>30</v>
      </c>
      <c r="AU261" t="s">
        <v>3</v>
      </c>
      <c r="AV261">
        <v>0</v>
      </c>
      <c r="AW261">
        <v>2</v>
      </c>
      <c r="AX261">
        <v>43687208</v>
      </c>
      <c r="AY261">
        <v>1</v>
      </c>
      <c r="AZ261">
        <v>0</v>
      </c>
      <c r="BA261">
        <v>268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X261">
        <f>Y261*Source!I97</f>
        <v>1.7399999999999999E-2</v>
      </c>
      <c r="CY261">
        <f t="shared" si="49"/>
        <v>94.41</v>
      </c>
      <c r="CZ261">
        <f t="shared" si="50"/>
        <v>29.97</v>
      </c>
      <c r="DA261">
        <f t="shared" si="51"/>
        <v>3.15</v>
      </c>
      <c r="DB261">
        <f t="shared" si="47"/>
        <v>899</v>
      </c>
      <c r="DC261">
        <f t="shared" si="48"/>
        <v>0</v>
      </c>
    </row>
    <row r="262" spans="1:107">
      <c r="A262">
        <f>ROW(Source!A97)</f>
        <v>97</v>
      </c>
      <c r="B262">
        <v>43686536</v>
      </c>
      <c r="C262">
        <v>43687186</v>
      </c>
      <c r="D262">
        <v>37802796</v>
      </c>
      <c r="E262">
        <v>1</v>
      </c>
      <c r="F262">
        <v>1</v>
      </c>
      <c r="G262">
        <v>1</v>
      </c>
      <c r="H262">
        <v>2</v>
      </c>
      <c r="I262" t="s">
        <v>910</v>
      </c>
      <c r="J262" t="s">
        <v>911</v>
      </c>
      <c r="K262" t="s">
        <v>912</v>
      </c>
      <c r="L262">
        <v>1368</v>
      </c>
      <c r="N262">
        <v>1011</v>
      </c>
      <c r="O262" t="s">
        <v>524</v>
      </c>
      <c r="P262" t="s">
        <v>524</v>
      </c>
      <c r="Q262">
        <v>1</v>
      </c>
      <c r="W262">
        <v>0</v>
      </c>
      <c r="X262">
        <v>-1699036070</v>
      </c>
      <c r="Y262">
        <v>1.65</v>
      </c>
      <c r="AA262">
        <v>0</v>
      </c>
      <c r="AB262">
        <v>926.49</v>
      </c>
      <c r="AC262">
        <v>213.32</v>
      </c>
      <c r="AD262">
        <v>0</v>
      </c>
      <c r="AE262">
        <v>0</v>
      </c>
      <c r="AF262">
        <v>160.57</v>
      </c>
      <c r="AG262">
        <v>12.1</v>
      </c>
      <c r="AH262">
        <v>0</v>
      </c>
      <c r="AI262">
        <v>1</v>
      </c>
      <c r="AJ262">
        <v>5.77</v>
      </c>
      <c r="AK262">
        <v>17.63</v>
      </c>
      <c r="AL262">
        <v>1</v>
      </c>
      <c r="AN262">
        <v>0</v>
      </c>
      <c r="AO262">
        <v>1</v>
      </c>
      <c r="AP262">
        <v>0</v>
      </c>
      <c r="AQ262">
        <v>0</v>
      </c>
      <c r="AR262">
        <v>0</v>
      </c>
      <c r="AS262" t="s">
        <v>3</v>
      </c>
      <c r="AT262">
        <v>1.65</v>
      </c>
      <c r="AU262" t="s">
        <v>3</v>
      </c>
      <c r="AV262">
        <v>0</v>
      </c>
      <c r="AW262">
        <v>2</v>
      </c>
      <c r="AX262">
        <v>43687209</v>
      </c>
      <c r="AY262">
        <v>1</v>
      </c>
      <c r="AZ262">
        <v>0</v>
      </c>
      <c r="BA262">
        <v>269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CX262">
        <f>Y262*Source!I97</f>
        <v>9.5699999999999995E-4</v>
      </c>
      <c r="CY262">
        <f t="shared" si="49"/>
        <v>926.49</v>
      </c>
      <c r="CZ262">
        <f t="shared" si="50"/>
        <v>160.57</v>
      </c>
      <c r="DA262">
        <f t="shared" si="51"/>
        <v>5.77</v>
      </c>
      <c r="DB262">
        <f t="shared" si="47"/>
        <v>265</v>
      </c>
      <c r="DC262">
        <f t="shared" si="48"/>
        <v>20</v>
      </c>
    </row>
    <row r="263" spans="1:107">
      <c r="A263">
        <f>ROW(Source!A97)</f>
        <v>97</v>
      </c>
      <c r="B263">
        <v>43686536</v>
      </c>
      <c r="C263">
        <v>43687186</v>
      </c>
      <c r="D263">
        <v>37803381</v>
      </c>
      <c r="E263">
        <v>1</v>
      </c>
      <c r="F263">
        <v>1</v>
      </c>
      <c r="G263">
        <v>1</v>
      </c>
      <c r="H263">
        <v>2</v>
      </c>
      <c r="I263" t="s">
        <v>913</v>
      </c>
      <c r="J263" t="s">
        <v>914</v>
      </c>
      <c r="K263" t="s">
        <v>915</v>
      </c>
      <c r="L263">
        <v>1368</v>
      </c>
      <c r="N263">
        <v>1011</v>
      </c>
      <c r="O263" t="s">
        <v>524</v>
      </c>
      <c r="P263" t="s">
        <v>524</v>
      </c>
      <c r="Q263">
        <v>1</v>
      </c>
      <c r="W263">
        <v>0</v>
      </c>
      <c r="X263">
        <v>452917394</v>
      </c>
      <c r="Y263">
        <v>80.78</v>
      </c>
      <c r="AA263">
        <v>0</v>
      </c>
      <c r="AB263">
        <v>779.28</v>
      </c>
      <c r="AC263">
        <v>213.32</v>
      </c>
      <c r="AD263">
        <v>0</v>
      </c>
      <c r="AE263">
        <v>0</v>
      </c>
      <c r="AF263">
        <v>133.21</v>
      </c>
      <c r="AG263">
        <v>12.1</v>
      </c>
      <c r="AH263">
        <v>0</v>
      </c>
      <c r="AI263">
        <v>1</v>
      </c>
      <c r="AJ263">
        <v>5.85</v>
      </c>
      <c r="AK263">
        <v>17.63</v>
      </c>
      <c r="AL263">
        <v>1</v>
      </c>
      <c r="AN263">
        <v>0</v>
      </c>
      <c r="AO263">
        <v>1</v>
      </c>
      <c r="AP263">
        <v>0</v>
      </c>
      <c r="AQ263">
        <v>0</v>
      </c>
      <c r="AR263">
        <v>0</v>
      </c>
      <c r="AS263" t="s">
        <v>3</v>
      </c>
      <c r="AT263">
        <v>80.78</v>
      </c>
      <c r="AU263" t="s">
        <v>3</v>
      </c>
      <c r="AV263">
        <v>0</v>
      </c>
      <c r="AW263">
        <v>2</v>
      </c>
      <c r="AX263">
        <v>43687210</v>
      </c>
      <c r="AY263">
        <v>1</v>
      </c>
      <c r="AZ263">
        <v>0</v>
      </c>
      <c r="BA263">
        <v>270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CX263">
        <f>Y263*Source!I97</f>
        <v>4.6852400000000002E-2</v>
      </c>
      <c r="CY263">
        <f t="shared" si="49"/>
        <v>779.28</v>
      </c>
      <c r="CZ263">
        <f t="shared" si="50"/>
        <v>133.21</v>
      </c>
      <c r="DA263">
        <f t="shared" si="51"/>
        <v>5.85</v>
      </c>
      <c r="DB263">
        <f t="shared" si="47"/>
        <v>10761</v>
      </c>
      <c r="DC263">
        <f t="shared" si="48"/>
        <v>977</v>
      </c>
    </row>
    <row r="264" spans="1:107">
      <c r="A264">
        <f>ROW(Source!A97)</f>
        <v>97</v>
      </c>
      <c r="B264">
        <v>43686536</v>
      </c>
      <c r="C264">
        <v>43687186</v>
      </c>
      <c r="D264">
        <v>37803392</v>
      </c>
      <c r="E264">
        <v>1</v>
      </c>
      <c r="F264">
        <v>1</v>
      </c>
      <c r="G264">
        <v>1</v>
      </c>
      <c r="H264">
        <v>2</v>
      </c>
      <c r="I264" t="s">
        <v>835</v>
      </c>
      <c r="J264" t="s">
        <v>836</v>
      </c>
      <c r="K264" t="s">
        <v>837</v>
      </c>
      <c r="L264">
        <v>1368</v>
      </c>
      <c r="N264">
        <v>1011</v>
      </c>
      <c r="O264" t="s">
        <v>524</v>
      </c>
      <c r="P264" t="s">
        <v>524</v>
      </c>
      <c r="Q264">
        <v>1</v>
      </c>
      <c r="W264">
        <v>0</v>
      </c>
      <c r="X264">
        <v>924719454</v>
      </c>
      <c r="Y264">
        <v>13.55</v>
      </c>
      <c r="AA264">
        <v>0</v>
      </c>
      <c r="AB264">
        <v>876.81</v>
      </c>
      <c r="AC264">
        <v>227.43</v>
      </c>
      <c r="AD264">
        <v>0</v>
      </c>
      <c r="AE264">
        <v>0</v>
      </c>
      <c r="AF264">
        <v>163.89</v>
      </c>
      <c r="AG264">
        <v>12.9</v>
      </c>
      <c r="AH264">
        <v>0</v>
      </c>
      <c r="AI264">
        <v>1</v>
      </c>
      <c r="AJ264">
        <v>5.35</v>
      </c>
      <c r="AK264">
        <v>17.63</v>
      </c>
      <c r="AL264">
        <v>1</v>
      </c>
      <c r="AN264">
        <v>0</v>
      </c>
      <c r="AO264">
        <v>1</v>
      </c>
      <c r="AP264">
        <v>0</v>
      </c>
      <c r="AQ264">
        <v>0</v>
      </c>
      <c r="AR264">
        <v>0</v>
      </c>
      <c r="AS264" t="s">
        <v>3</v>
      </c>
      <c r="AT264">
        <v>13.55</v>
      </c>
      <c r="AU264" t="s">
        <v>3</v>
      </c>
      <c r="AV264">
        <v>0</v>
      </c>
      <c r="AW264">
        <v>2</v>
      </c>
      <c r="AX264">
        <v>43687211</v>
      </c>
      <c r="AY264">
        <v>1</v>
      </c>
      <c r="AZ264">
        <v>0</v>
      </c>
      <c r="BA264">
        <v>271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CX264">
        <f>Y264*Source!I97</f>
        <v>7.8589999999999997E-3</v>
      </c>
      <c r="CY264">
        <f t="shared" si="49"/>
        <v>876.81</v>
      </c>
      <c r="CZ264">
        <f t="shared" si="50"/>
        <v>163.89</v>
      </c>
      <c r="DA264">
        <f t="shared" si="51"/>
        <v>5.35</v>
      </c>
      <c r="DB264">
        <f t="shared" si="47"/>
        <v>2221</v>
      </c>
      <c r="DC264">
        <f t="shared" si="48"/>
        <v>175</v>
      </c>
    </row>
    <row r="265" spans="1:107">
      <c r="A265">
        <f>ROW(Source!A97)</f>
        <v>97</v>
      </c>
      <c r="B265">
        <v>43686536</v>
      </c>
      <c r="C265">
        <v>43687186</v>
      </c>
      <c r="D265">
        <v>37803439</v>
      </c>
      <c r="E265">
        <v>1</v>
      </c>
      <c r="F265">
        <v>1</v>
      </c>
      <c r="G265">
        <v>1</v>
      </c>
      <c r="H265">
        <v>2</v>
      </c>
      <c r="I265" t="s">
        <v>916</v>
      </c>
      <c r="J265" t="s">
        <v>917</v>
      </c>
      <c r="K265" t="s">
        <v>918</v>
      </c>
      <c r="L265">
        <v>1368</v>
      </c>
      <c r="N265">
        <v>1011</v>
      </c>
      <c r="O265" t="s">
        <v>524</v>
      </c>
      <c r="P265" t="s">
        <v>524</v>
      </c>
      <c r="Q265">
        <v>1</v>
      </c>
      <c r="W265">
        <v>0</v>
      </c>
      <c r="X265">
        <v>1804306592</v>
      </c>
      <c r="Y265">
        <v>1.97</v>
      </c>
      <c r="AA265">
        <v>0</v>
      </c>
      <c r="AB265">
        <v>310.01</v>
      </c>
      <c r="AC265">
        <v>182.47</v>
      </c>
      <c r="AD265">
        <v>0</v>
      </c>
      <c r="AE265">
        <v>0</v>
      </c>
      <c r="AF265">
        <v>36.950000000000003</v>
      </c>
      <c r="AG265">
        <v>10.35</v>
      </c>
      <c r="AH265">
        <v>0</v>
      </c>
      <c r="AI265">
        <v>1</v>
      </c>
      <c r="AJ265">
        <v>8.39</v>
      </c>
      <c r="AK265">
        <v>17.63</v>
      </c>
      <c r="AL265">
        <v>1</v>
      </c>
      <c r="AN265">
        <v>0</v>
      </c>
      <c r="AO265">
        <v>1</v>
      </c>
      <c r="AP265">
        <v>0</v>
      </c>
      <c r="AQ265">
        <v>0</v>
      </c>
      <c r="AR265">
        <v>0</v>
      </c>
      <c r="AS265" t="s">
        <v>3</v>
      </c>
      <c r="AT265">
        <v>1.97</v>
      </c>
      <c r="AU265" t="s">
        <v>3</v>
      </c>
      <c r="AV265">
        <v>0</v>
      </c>
      <c r="AW265">
        <v>2</v>
      </c>
      <c r="AX265">
        <v>43687212</v>
      </c>
      <c r="AY265">
        <v>1</v>
      </c>
      <c r="AZ265">
        <v>0</v>
      </c>
      <c r="BA265">
        <v>272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CX265">
        <f>Y265*Source!I97</f>
        <v>1.1425999999999999E-3</v>
      </c>
      <c r="CY265">
        <f t="shared" si="49"/>
        <v>310.01</v>
      </c>
      <c r="CZ265">
        <f t="shared" si="50"/>
        <v>36.950000000000003</v>
      </c>
      <c r="DA265">
        <f t="shared" si="51"/>
        <v>8.39</v>
      </c>
      <c r="DB265">
        <f t="shared" si="47"/>
        <v>73</v>
      </c>
      <c r="DC265">
        <f t="shared" si="48"/>
        <v>20</v>
      </c>
    </row>
    <row r="266" spans="1:107">
      <c r="A266">
        <f>ROW(Source!A97)</f>
        <v>97</v>
      </c>
      <c r="B266">
        <v>43686536</v>
      </c>
      <c r="C266">
        <v>43687186</v>
      </c>
      <c r="D266">
        <v>37804071</v>
      </c>
      <c r="E266">
        <v>1</v>
      </c>
      <c r="F266">
        <v>1</v>
      </c>
      <c r="G266">
        <v>1</v>
      </c>
      <c r="H266">
        <v>2</v>
      </c>
      <c r="I266" t="s">
        <v>756</v>
      </c>
      <c r="J266" t="s">
        <v>757</v>
      </c>
      <c r="K266" t="s">
        <v>758</v>
      </c>
      <c r="L266">
        <v>1368</v>
      </c>
      <c r="N266">
        <v>1011</v>
      </c>
      <c r="O266" t="s">
        <v>524</v>
      </c>
      <c r="P266" t="s">
        <v>524</v>
      </c>
      <c r="Q266">
        <v>1</v>
      </c>
      <c r="W266">
        <v>0</v>
      </c>
      <c r="X266">
        <v>254649463</v>
      </c>
      <c r="Y266">
        <v>33</v>
      </c>
      <c r="AA266">
        <v>0</v>
      </c>
      <c r="AB266">
        <v>18.95</v>
      </c>
      <c r="AC266">
        <v>0</v>
      </c>
      <c r="AD266">
        <v>0</v>
      </c>
      <c r="AE266">
        <v>0</v>
      </c>
      <c r="AF266">
        <v>5.4</v>
      </c>
      <c r="AG266">
        <v>0</v>
      </c>
      <c r="AH266">
        <v>0</v>
      </c>
      <c r="AI266">
        <v>1</v>
      </c>
      <c r="AJ266">
        <v>3.51</v>
      </c>
      <c r="AK266">
        <v>17.63</v>
      </c>
      <c r="AL266">
        <v>1</v>
      </c>
      <c r="AN266">
        <v>0</v>
      </c>
      <c r="AO266">
        <v>1</v>
      </c>
      <c r="AP266">
        <v>0</v>
      </c>
      <c r="AQ266">
        <v>0</v>
      </c>
      <c r="AR266">
        <v>0</v>
      </c>
      <c r="AS266" t="s">
        <v>3</v>
      </c>
      <c r="AT266">
        <v>33</v>
      </c>
      <c r="AU266" t="s">
        <v>3</v>
      </c>
      <c r="AV266">
        <v>0</v>
      </c>
      <c r="AW266">
        <v>2</v>
      </c>
      <c r="AX266">
        <v>43687213</v>
      </c>
      <c r="AY266">
        <v>1</v>
      </c>
      <c r="AZ266">
        <v>0</v>
      </c>
      <c r="BA266">
        <v>273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X266">
        <f>Y266*Source!I97</f>
        <v>1.9140000000000001E-2</v>
      </c>
      <c r="CY266">
        <f t="shared" si="49"/>
        <v>18.95</v>
      </c>
      <c r="CZ266">
        <f t="shared" si="50"/>
        <v>5.4</v>
      </c>
      <c r="DA266">
        <f t="shared" si="51"/>
        <v>3.51</v>
      </c>
      <c r="DB266">
        <f t="shared" si="47"/>
        <v>178</v>
      </c>
      <c r="DC266">
        <f t="shared" si="48"/>
        <v>0</v>
      </c>
    </row>
    <row r="267" spans="1:107">
      <c r="A267">
        <f>ROW(Source!A97)</f>
        <v>97</v>
      </c>
      <c r="B267">
        <v>43686536</v>
      </c>
      <c r="C267">
        <v>43687186</v>
      </c>
      <c r="D267">
        <v>37804456</v>
      </c>
      <c r="E267">
        <v>1</v>
      </c>
      <c r="F267">
        <v>1</v>
      </c>
      <c r="G267">
        <v>1</v>
      </c>
      <c r="H267">
        <v>2</v>
      </c>
      <c r="I267" t="s">
        <v>759</v>
      </c>
      <c r="J267" t="s">
        <v>760</v>
      </c>
      <c r="K267" t="s">
        <v>761</v>
      </c>
      <c r="L267">
        <v>1368</v>
      </c>
      <c r="N267">
        <v>1011</v>
      </c>
      <c r="O267" t="s">
        <v>524</v>
      </c>
      <c r="P267" t="s">
        <v>524</v>
      </c>
      <c r="Q267">
        <v>1</v>
      </c>
      <c r="W267">
        <v>0</v>
      </c>
      <c r="X267">
        <v>-671646184</v>
      </c>
      <c r="Y267">
        <v>0.43</v>
      </c>
      <c r="AA267">
        <v>0</v>
      </c>
      <c r="AB267">
        <v>714.81</v>
      </c>
      <c r="AC267">
        <v>182.47</v>
      </c>
      <c r="AD267">
        <v>0</v>
      </c>
      <c r="AE267">
        <v>0</v>
      </c>
      <c r="AF267">
        <v>91.76</v>
      </c>
      <c r="AG267">
        <v>10.35</v>
      </c>
      <c r="AH267">
        <v>0</v>
      </c>
      <c r="AI267">
        <v>1</v>
      </c>
      <c r="AJ267">
        <v>7.79</v>
      </c>
      <c r="AK267">
        <v>17.63</v>
      </c>
      <c r="AL267">
        <v>1</v>
      </c>
      <c r="AN267">
        <v>0</v>
      </c>
      <c r="AO267">
        <v>1</v>
      </c>
      <c r="AP267">
        <v>0</v>
      </c>
      <c r="AQ267">
        <v>0</v>
      </c>
      <c r="AR267">
        <v>0</v>
      </c>
      <c r="AS267" t="s">
        <v>3</v>
      </c>
      <c r="AT267">
        <v>0.43</v>
      </c>
      <c r="AU267" t="s">
        <v>3</v>
      </c>
      <c r="AV267">
        <v>0</v>
      </c>
      <c r="AW267">
        <v>2</v>
      </c>
      <c r="AX267">
        <v>43687214</v>
      </c>
      <c r="AY267">
        <v>1</v>
      </c>
      <c r="AZ267">
        <v>0</v>
      </c>
      <c r="BA267">
        <v>274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CX267">
        <f>Y267*Source!I97</f>
        <v>2.4939999999999999E-4</v>
      </c>
      <c r="CY267">
        <f t="shared" si="49"/>
        <v>714.81</v>
      </c>
      <c r="CZ267">
        <f t="shared" si="50"/>
        <v>91.76</v>
      </c>
      <c r="DA267">
        <f t="shared" si="51"/>
        <v>7.79</v>
      </c>
      <c r="DB267">
        <f t="shared" si="47"/>
        <v>39</v>
      </c>
      <c r="DC267">
        <f t="shared" si="48"/>
        <v>4</v>
      </c>
    </row>
    <row r="268" spans="1:107">
      <c r="A268">
        <f>ROW(Source!A97)</f>
        <v>97</v>
      </c>
      <c r="B268">
        <v>43686536</v>
      </c>
      <c r="C268">
        <v>43687186</v>
      </c>
      <c r="D268">
        <v>37736557</v>
      </c>
      <c r="E268">
        <v>1</v>
      </c>
      <c r="F268">
        <v>1</v>
      </c>
      <c r="G268">
        <v>1</v>
      </c>
      <c r="H268">
        <v>3</v>
      </c>
      <c r="I268" t="s">
        <v>979</v>
      </c>
      <c r="J268" t="s">
        <v>980</v>
      </c>
      <c r="K268" t="s">
        <v>981</v>
      </c>
      <c r="L268">
        <v>1348</v>
      </c>
      <c r="N268">
        <v>1009</v>
      </c>
      <c r="O268" t="s">
        <v>278</v>
      </c>
      <c r="P268" t="s">
        <v>278</v>
      </c>
      <c r="Q268">
        <v>1000</v>
      </c>
      <c r="W268">
        <v>0</v>
      </c>
      <c r="X268">
        <v>-535625866</v>
      </c>
      <c r="Y268">
        <v>0.05</v>
      </c>
      <c r="AA268">
        <v>45561.599999999999</v>
      </c>
      <c r="AB268">
        <v>0</v>
      </c>
      <c r="AC268">
        <v>0</v>
      </c>
      <c r="AD268">
        <v>0</v>
      </c>
      <c r="AE268">
        <v>13560</v>
      </c>
      <c r="AF268">
        <v>0</v>
      </c>
      <c r="AG268">
        <v>0</v>
      </c>
      <c r="AH268">
        <v>0</v>
      </c>
      <c r="AI268">
        <v>3.36</v>
      </c>
      <c r="AJ268">
        <v>1</v>
      </c>
      <c r="AK268">
        <v>1</v>
      </c>
      <c r="AL268">
        <v>1</v>
      </c>
      <c r="AN268">
        <v>0</v>
      </c>
      <c r="AO268">
        <v>1</v>
      </c>
      <c r="AP268">
        <v>0</v>
      </c>
      <c r="AQ268">
        <v>0</v>
      </c>
      <c r="AR268">
        <v>0</v>
      </c>
      <c r="AS268" t="s">
        <v>3</v>
      </c>
      <c r="AT268">
        <v>0.05</v>
      </c>
      <c r="AU268" t="s">
        <v>3</v>
      </c>
      <c r="AV268">
        <v>0</v>
      </c>
      <c r="AW268">
        <v>2</v>
      </c>
      <c r="AX268">
        <v>43687215</v>
      </c>
      <c r="AY268">
        <v>1</v>
      </c>
      <c r="AZ268">
        <v>0</v>
      </c>
      <c r="BA268">
        <v>275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CX268">
        <f>Y268*Source!I97</f>
        <v>2.9E-5</v>
      </c>
      <c r="CY268">
        <f t="shared" ref="CY268:CY273" si="52">AA268</f>
        <v>45561.599999999999</v>
      </c>
      <c r="CZ268">
        <f t="shared" ref="CZ268:CZ273" si="53">AE268</f>
        <v>13560</v>
      </c>
      <c r="DA268">
        <f t="shared" ref="DA268:DA273" si="54">AI268</f>
        <v>3.36</v>
      </c>
      <c r="DB268">
        <f t="shared" si="47"/>
        <v>678</v>
      </c>
      <c r="DC268">
        <f t="shared" si="48"/>
        <v>0</v>
      </c>
    </row>
    <row r="269" spans="1:107">
      <c r="A269">
        <f>ROW(Source!A97)</f>
        <v>97</v>
      </c>
      <c r="B269">
        <v>43686536</v>
      </c>
      <c r="C269">
        <v>43687186</v>
      </c>
      <c r="D269">
        <v>37736609</v>
      </c>
      <c r="E269">
        <v>1</v>
      </c>
      <c r="F269">
        <v>1</v>
      </c>
      <c r="G269">
        <v>1</v>
      </c>
      <c r="H269">
        <v>3</v>
      </c>
      <c r="I269" t="s">
        <v>919</v>
      </c>
      <c r="J269" t="s">
        <v>920</v>
      </c>
      <c r="K269" t="s">
        <v>921</v>
      </c>
      <c r="L269">
        <v>1348</v>
      </c>
      <c r="N269">
        <v>1009</v>
      </c>
      <c r="O269" t="s">
        <v>278</v>
      </c>
      <c r="P269" t="s">
        <v>278</v>
      </c>
      <c r="Q269">
        <v>1000</v>
      </c>
      <c r="W269">
        <v>0</v>
      </c>
      <c r="X269">
        <v>1483167196</v>
      </c>
      <c r="Y269">
        <v>0.13</v>
      </c>
      <c r="AA269">
        <v>48555</v>
      </c>
      <c r="AB269">
        <v>0</v>
      </c>
      <c r="AC269">
        <v>0</v>
      </c>
      <c r="AD269">
        <v>0</v>
      </c>
      <c r="AE269">
        <v>9750</v>
      </c>
      <c r="AF269">
        <v>0</v>
      </c>
      <c r="AG269">
        <v>0</v>
      </c>
      <c r="AH269">
        <v>0</v>
      </c>
      <c r="AI269">
        <v>4.9800000000000004</v>
      </c>
      <c r="AJ269">
        <v>1</v>
      </c>
      <c r="AK269">
        <v>1</v>
      </c>
      <c r="AL269">
        <v>1</v>
      </c>
      <c r="AN269">
        <v>0</v>
      </c>
      <c r="AO269">
        <v>1</v>
      </c>
      <c r="AP269">
        <v>0</v>
      </c>
      <c r="AQ269">
        <v>0</v>
      </c>
      <c r="AR269">
        <v>0</v>
      </c>
      <c r="AS269" t="s">
        <v>3</v>
      </c>
      <c r="AT269">
        <v>0.13</v>
      </c>
      <c r="AU269" t="s">
        <v>3</v>
      </c>
      <c r="AV269">
        <v>0</v>
      </c>
      <c r="AW269">
        <v>2</v>
      </c>
      <c r="AX269">
        <v>43687216</v>
      </c>
      <c r="AY269">
        <v>1</v>
      </c>
      <c r="AZ269">
        <v>0</v>
      </c>
      <c r="BA269">
        <v>276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CX269">
        <f>Y269*Source!I97</f>
        <v>7.5400000000000003E-5</v>
      </c>
      <c r="CY269">
        <f t="shared" si="52"/>
        <v>48555</v>
      </c>
      <c r="CZ269">
        <f t="shared" si="53"/>
        <v>9750</v>
      </c>
      <c r="DA269">
        <f t="shared" si="54"/>
        <v>4.9800000000000004</v>
      </c>
      <c r="DB269">
        <f t="shared" si="47"/>
        <v>1268</v>
      </c>
      <c r="DC269">
        <f t="shared" si="48"/>
        <v>0</v>
      </c>
    </row>
    <row r="270" spans="1:107">
      <c r="A270">
        <f>ROW(Source!A97)</f>
        <v>97</v>
      </c>
      <c r="B270">
        <v>43686536</v>
      </c>
      <c r="C270">
        <v>43687186</v>
      </c>
      <c r="D270">
        <v>37736592</v>
      </c>
      <c r="E270">
        <v>1</v>
      </c>
      <c r="F270">
        <v>1</v>
      </c>
      <c r="G270">
        <v>1</v>
      </c>
      <c r="H270">
        <v>3</v>
      </c>
      <c r="I270" t="s">
        <v>982</v>
      </c>
      <c r="J270" t="s">
        <v>983</v>
      </c>
      <c r="K270" t="s">
        <v>984</v>
      </c>
      <c r="L270">
        <v>1348</v>
      </c>
      <c r="N270">
        <v>1009</v>
      </c>
      <c r="O270" t="s">
        <v>278</v>
      </c>
      <c r="P270" t="s">
        <v>278</v>
      </c>
      <c r="Q270">
        <v>1000</v>
      </c>
      <c r="W270">
        <v>0</v>
      </c>
      <c r="X270">
        <v>-531586865</v>
      </c>
      <c r="Y270">
        <v>7.0000000000000007E-2</v>
      </c>
      <c r="AA270">
        <v>36780</v>
      </c>
      <c r="AB270">
        <v>0</v>
      </c>
      <c r="AC270">
        <v>0</v>
      </c>
      <c r="AD270">
        <v>0</v>
      </c>
      <c r="AE270">
        <v>6000</v>
      </c>
      <c r="AF270">
        <v>0</v>
      </c>
      <c r="AG270">
        <v>0</v>
      </c>
      <c r="AH270">
        <v>0</v>
      </c>
      <c r="AI270">
        <v>6.13</v>
      </c>
      <c r="AJ270">
        <v>1</v>
      </c>
      <c r="AK270">
        <v>1</v>
      </c>
      <c r="AL270">
        <v>1</v>
      </c>
      <c r="AN270">
        <v>0</v>
      </c>
      <c r="AO270">
        <v>1</v>
      </c>
      <c r="AP270">
        <v>0</v>
      </c>
      <c r="AQ270">
        <v>0</v>
      </c>
      <c r="AR270">
        <v>0</v>
      </c>
      <c r="AS270" t="s">
        <v>3</v>
      </c>
      <c r="AT270">
        <v>7.0000000000000007E-2</v>
      </c>
      <c r="AU270" t="s">
        <v>3</v>
      </c>
      <c r="AV270">
        <v>0</v>
      </c>
      <c r="AW270">
        <v>2</v>
      </c>
      <c r="AX270">
        <v>43687217</v>
      </c>
      <c r="AY270">
        <v>1</v>
      </c>
      <c r="AZ270">
        <v>0</v>
      </c>
      <c r="BA270">
        <v>277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CX270">
        <f>Y270*Source!I97</f>
        <v>4.0600000000000004E-5</v>
      </c>
      <c r="CY270">
        <f t="shared" si="52"/>
        <v>36780</v>
      </c>
      <c r="CZ270">
        <f t="shared" si="53"/>
        <v>6000</v>
      </c>
      <c r="DA270">
        <f t="shared" si="54"/>
        <v>6.13</v>
      </c>
      <c r="DB270">
        <f t="shared" si="47"/>
        <v>420</v>
      </c>
      <c r="DC270">
        <f t="shared" si="48"/>
        <v>0</v>
      </c>
    </row>
    <row r="271" spans="1:107">
      <c r="A271">
        <f>ROW(Source!A97)</f>
        <v>97</v>
      </c>
      <c r="B271">
        <v>43686536</v>
      </c>
      <c r="C271">
        <v>43687186</v>
      </c>
      <c r="D271">
        <v>37738049</v>
      </c>
      <c r="E271">
        <v>1</v>
      </c>
      <c r="F271">
        <v>1</v>
      </c>
      <c r="G271">
        <v>1</v>
      </c>
      <c r="H271">
        <v>3</v>
      </c>
      <c r="I271" t="s">
        <v>922</v>
      </c>
      <c r="J271" t="s">
        <v>923</v>
      </c>
      <c r="K271" t="s">
        <v>924</v>
      </c>
      <c r="L271">
        <v>1339</v>
      </c>
      <c r="N271">
        <v>1007</v>
      </c>
      <c r="O271" t="s">
        <v>48</v>
      </c>
      <c r="P271" t="s">
        <v>48</v>
      </c>
      <c r="Q271">
        <v>1</v>
      </c>
      <c r="W271">
        <v>0</v>
      </c>
      <c r="X271">
        <v>-1020626185</v>
      </c>
      <c r="Y271">
        <v>0.2</v>
      </c>
      <c r="AA271">
        <v>5164.8</v>
      </c>
      <c r="AB271">
        <v>0</v>
      </c>
      <c r="AC271">
        <v>0</v>
      </c>
      <c r="AD271">
        <v>0</v>
      </c>
      <c r="AE271">
        <v>1076</v>
      </c>
      <c r="AF271">
        <v>0</v>
      </c>
      <c r="AG271">
        <v>0</v>
      </c>
      <c r="AH271">
        <v>0</v>
      </c>
      <c r="AI271">
        <v>4.8</v>
      </c>
      <c r="AJ271">
        <v>1</v>
      </c>
      <c r="AK271">
        <v>1</v>
      </c>
      <c r="AL271">
        <v>1</v>
      </c>
      <c r="AN271">
        <v>0</v>
      </c>
      <c r="AO271">
        <v>1</v>
      </c>
      <c r="AP271">
        <v>0</v>
      </c>
      <c r="AQ271">
        <v>0</v>
      </c>
      <c r="AR271">
        <v>0</v>
      </c>
      <c r="AS271" t="s">
        <v>3</v>
      </c>
      <c r="AT271">
        <v>0.2</v>
      </c>
      <c r="AU271" t="s">
        <v>3</v>
      </c>
      <c r="AV271">
        <v>0</v>
      </c>
      <c r="AW271">
        <v>2</v>
      </c>
      <c r="AX271">
        <v>43687218</v>
      </c>
      <c r="AY271">
        <v>1</v>
      </c>
      <c r="AZ271">
        <v>0</v>
      </c>
      <c r="BA271">
        <v>278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CX271">
        <f>Y271*Source!I97</f>
        <v>1.16E-4</v>
      </c>
      <c r="CY271">
        <f t="shared" si="52"/>
        <v>5164.8</v>
      </c>
      <c r="CZ271">
        <f t="shared" si="53"/>
        <v>1076</v>
      </c>
      <c r="DA271">
        <f t="shared" si="54"/>
        <v>4.8</v>
      </c>
      <c r="DB271">
        <f t="shared" si="47"/>
        <v>215</v>
      </c>
      <c r="DC271">
        <f t="shared" si="48"/>
        <v>0</v>
      </c>
    </row>
    <row r="272" spans="1:107">
      <c r="A272">
        <f>ROW(Source!A97)</f>
        <v>97</v>
      </c>
      <c r="B272">
        <v>43686536</v>
      </c>
      <c r="C272">
        <v>43687186</v>
      </c>
      <c r="D272">
        <v>37738544</v>
      </c>
      <c r="E272">
        <v>1</v>
      </c>
      <c r="F272">
        <v>1</v>
      </c>
      <c r="G272">
        <v>1</v>
      </c>
      <c r="H272">
        <v>3</v>
      </c>
      <c r="I272" t="s">
        <v>985</v>
      </c>
      <c r="J272" t="s">
        <v>986</v>
      </c>
      <c r="K272" t="s">
        <v>987</v>
      </c>
      <c r="L272">
        <v>1301</v>
      </c>
      <c r="N272">
        <v>1003</v>
      </c>
      <c r="O272" t="s">
        <v>80</v>
      </c>
      <c r="P272" t="s">
        <v>80</v>
      </c>
      <c r="Q272">
        <v>1</v>
      </c>
      <c r="W272">
        <v>0</v>
      </c>
      <c r="X272">
        <v>1522115308</v>
      </c>
      <c r="Y272">
        <v>1004</v>
      </c>
      <c r="AA272">
        <v>1109.5899999999999</v>
      </c>
      <c r="AB272">
        <v>0</v>
      </c>
      <c r="AC272">
        <v>0</v>
      </c>
      <c r="AD272">
        <v>0</v>
      </c>
      <c r="AE272">
        <v>217.14</v>
      </c>
      <c r="AF272">
        <v>0</v>
      </c>
      <c r="AG272">
        <v>0</v>
      </c>
      <c r="AH272">
        <v>0</v>
      </c>
      <c r="AI272">
        <v>5.1100000000000003</v>
      </c>
      <c r="AJ272">
        <v>1</v>
      </c>
      <c r="AK272">
        <v>1</v>
      </c>
      <c r="AL272">
        <v>1</v>
      </c>
      <c r="AN272">
        <v>0</v>
      </c>
      <c r="AO272">
        <v>1</v>
      </c>
      <c r="AP272">
        <v>0</v>
      </c>
      <c r="AQ272">
        <v>0</v>
      </c>
      <c r="AR272">
        <v>0</v>
      </c>
      <c r="AS272" t="s">
        <v>3</v>
      </c>
      <c r="AT272">
        <v>1004</v>
      </c>
      <c r="AU272" t="s">
        <v>3</v>
      </c>
      <c r="AV272">
        <v>0</v>
      </c>
      <c r="AW272">
        <v>2</v>
      </c>
      <c r="AX272">
        <v>43687219</v>
      </c>
      <c r="AY272">
        <v>1</v>
      </c>
      <c r="AZ272">
        <v>0</v>
      </c>
      <c r="BA272">
        <v>279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CX272">
        <f>Y272*Source!I97</f>
        <v>0.58231999999999995</v>
      </c>
      <c r="CY272">
        <f t="shared" si="52"/>
        <v>1109.5899999999999</v>
      </c>
      <c r="CZ272">
        <f t="shared" si="53"/>
        <v>217.14</v>
      </c>
      <c r="DA272">
        <f t="shared" si="54"/>
        <v>5.1100000000000003</v>
      </c>
      <c r="DB272">
        <f t="shared" si="47"/>
        <v>218009</v>
      </c>
      <c r="DC272">
        <f t="shared" si="48"/>
        <v>0</v>
      </c>
    </row>
    <row r="273" spans="1:107">
      <c r="A273">
        <f>ROW(Source!A97)</f>
        <v>97</v>
      </c>
      <c r="B273">
        <v>43686536</v>
      </c>
      <c r="C273">
        <v>43687186</v>
      </c>
      <c r="D273">
        <v>37777802</v>
      </c>
      <c r="E273">
        <v>1</v>
      </c>
      <c r="F273">
        <v>1</v>
      </c>
      <c r="G273">
        <v>1</v>
      </c>
      <c r="H273">
        <v>3</v>
      </c>
      <c r="I273" t="s">
        <v>928</v>
      </c>
      <c r="J273" t="s">
        <v>929</v>
      </c>
      <c r="K273" t="s">
        <v>930</v>
      </c>
      <c r="L273">
        <v>1339</v>
      </c>
      <c r="N273">
        <v>1007</v>
      </c>
      <c r="O273" t="s">
        <v>48</v>
      </c>
      <c r="P273" t="s">
        <v>48</v>
      </c>
      <c r="Q273">
        <v>1</v>
      </c>
      <c r="W273">
        <v>0</v>
      </c>
      <c r="X273">
        <v>-1418712732</v>
      </c>
      <c r="Y273">
        <v>62.8</v>
      </c>
      <c r="AA273">
        <v>11.58</v>
      </c>
      <c r="AB273">
        <v>0</v>
      </c>
      <c r="AC273">
        <v>0</v>
      </c>
      <c r="AD273">
        <v>0</v>
      </c>
      <c r="AE273">
        <v>2.4700000000000002</v>
      </c>
      <c r="AF273">
        <v>0</v>
      </c>
      <c r="AG273">
        <v>0</v>
      </c>
      <c r="AH273">
        <v>0</v>
      </c>
      <c r="AI273">
        <v>4.6900000000000004</v>
      </c>
      <c r="AJ273">
        <v>1</v>
      </c>
      <c r="AK273">
        <v>1</v>
      </c>
      <c r="AL273">
        <v>1</v>
      </c>
      <c r="AN273">
        <v>0</v>
      </c>
      <c r="AO273">
        <v>1</v>
      </c>
      <c r="AP273">
        <v>0</v>
      </c>
      <c r="AQ273">
        <v>0</v>
      </c>
      <c r="AR273">
        <v>0</v>
      </c>
      <c r="AS273" t="s">
        <v>3</v>
      </c>
      <c r="AT273">
        <v>62.8</v>
      </c>
      <c r="AU273" t="s">
        <v>3</v>
      </c>
      <c r="AV273">
        <v>0</v>
      </c>
      <c r="AW273">
        <v>2</v>
      </c>
      <c r="AX273">
        <v>43687220</v>
      </c>
      <c r="AY273">
        <v>1</v>
      </c>
      <c r="AZ273">
        <v>0</v>
      </c>
      <c r="BA273">
        <v>280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CX273">
        <f>Y273*Source!I97</f>
        <v>3.6423999999999998E-2</v>
      </c>
      <c r="CY273">
        <f t="shared" si="52"/>
        <v>11.58</v>
      </c>
      <c r="CZ273">
        <f t="shared" si="53"/>
        <v>2.4700000000000002</v>
      </c>
      <c r="DA273">
        <f t="shared" si="54"/>
        <v>4.6900000000000004</v>
      </c>
      <c r="DB273">
        <f t="shared" si="47"/>
        <v>155</v>
      </c>
      <c r="DC273">
        <f t="shared" si="48"/>
        <v>0</v>
      </c>
    </row>
    <row r="274" spans="1:107">
      <c r="A274">
        <f>ROW(Source!A98)</f>
        <v>98</v>
      </c>
      <c r="B274">
        <v>43686536</v>
      </c>
      <c r="C274">
        <v>43687221</v>
      </c>
      <c r="D274">
        <v>23129438</v>
      </c>
      <c r="E274">
        <v>1</v>
      </c>
      <c r="F274">
        <v>1</v>
      </c>
      <c r="G274">
        <v>1</v>
      </c>
      <c r="H274">
        <v>1</v>
      </c>
      <c r="I274" t="s">
        <v>988</v>
      </c>
      <c r="J274" t="s">
        <v>3</v>
      </c>
      <c r="K274" t="s">
        <v>989</v>
      </c>
      <c r="L274">
        <v>1369</v>
      </c>
      <c r="N274">
        <v>1013</v>
      </c>
      <c r="O274" t="s">
        <v>653</v>
      </c>
      <c r="P274" t="s">
        <v>653</v>
      </c>
      <c r="Q274">
        <v>1</v>
      </c>
      <c r="W274">
        <v>0</v>
      </c>
      <c r="X274">
        <v>-2139336833</v>
      </c>
      <c r="Y274">
        <v>306</v>
      </c>
      <c r="AA274">
        <v>0</v>
      </c>
      <c r="AB274">
        <v>0</v>
      </c>
      <c r="AC274">
        <v>0</v>
      </c>
      <c r="AD274">
        <v>8.7899999999999991</v>
      </c>
      <c r="AE274">
        <v>0</v>
      </c>
      <c r="AF274">
        <v>0</v>
      </c>
      <c r="AG274">
        <v>0</v>
      </c>
      <c r="AH274">
        <v>8.7899999999999991</v>
      </c>
      <c r="AI274">
        <v>1</v>
      </c>
      <c r="AJ274">
        <v>1</v>
      </c>
      <c r="AK274">
        <v>1</v>
      </c>
      <c r="AL274">
        <v>1</v>
      </c>
      <c r="AN274">
        <v>0</v>
      </c>
      <c r="AO274">
        <v>1</v>
      </c>
      <c r="AP274">
        <v>0</v>
      </c>
      <c r="AQ274">
        <v>0</v>
      </c>
      <c r="AR274">
        <v>0</v>
      </c>
      <c r="AS274" t="s">
        <v>3</v>
      </c>
      <c r="AT274">
        <v>306</v>
      </c>
      <c r="AU274" t="s">
        <v>3</v>
      </c>
      <c r="AV274">
        <v>1</v>
      </c>
      <c r="AW274">
        <v>2</v>
      </c>
      <c r="AX274">
        <v>43687236</v>
      </c>
      <c r="AY274">
        <v>1</v>
      </c>
      <c r="AZ274">
        <v>0</v>
      </c>
      <c r="BA274">
        <v>281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X274">
        <f>Y274*Source!I98</f>
        <v>0.17748</v>
      </c>
      <c r="CY274">
        <f>AD274</f>
        <v>8.7899999999999991</v>
      </c>
      <c r="CZ274">
        <f>AH274</f>
        <v>8.7899999999999991</v>
      </c>
      <c r="DA274">
        <f>AL274</f>
        <v>1</v>
      </c>
      <c r="DB274">
        <f t="shared" si="47"/>
        <v>2690</v>
      </c>
      <c r="DC274">
        <f t="shared" si="48"/>
        <v>0</v>
      </c>
    </row>
    <row r="275" spans="1:107">
      <c r="A275">
        <f>ROW(Source!A98)</f>
        <v>98</v>
      </c>
      <c r="B275">
        <v>43686536</v>
      </c>
      <c r="C275">
        <v>43687221</v>
      </c>
      <c r="D275">
        <v>121548</v>
      </c>
      <c r="E275">
        <v>1</v>
      </c>
      <c r="F275">
        <v>1</v>
      </c>
      <c r="G275">
        <v>1</v>
      </c>
      <c r="H275">
        <v>1</v>
      </c>
      <c r="I275" t="s">
        <v>22</v>
      </c>
      <c r="J275" t="s">
        <v>3</v>
      </c>
      <c r="K275" t="s">
        <v>656</v>
      </c>
      <c r="L275">
        <v>608254</v>
      </c>
      <c r="N275">
        <v>1013</v>
      </c>
      <c r="O275" t="s">
        <v>657</v>
      </c>
      <c r="P275" t="s">
        <v>657</v>
      </c>
      <c r="Q275">
        <v>1</v>
      </c>
      <c r="W275">
        <v>0</v>
      </c>
      <c r="X275">
        <v>-185737400</v>
      </c>
      <c r="Y275">
        <v>24.53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1</v>
      </c>
      <c r="AJ275">
        <v>1</v>
      </c>
      <c r="AK275">
        <v>1</v>
      </c>
      <c r="AL275">
        <v>1</v>
      </c>
      <c r="AN275">
        <v>0</v>
      </c>
      <c r="AO275">
        <v>1</v>
      </c>
      <c r="AP275">
        <v>0</v>
      </c>
      <c r="AQ275">
        <v>0</v>
      </c>
      <c r="AR275">
        <v>0</v>
      </c>
      <c r="AS275" t="s">
        <v>3</v>
      </c>
      <c r="AT275">
        <v>24.53</v>
      </c>
      <c r="AU275" t="s">
        <v>3</v>
      </c>
      <c r="AV275">
        <v>2</v>
      </c>
      <c r="AW275">
        <v>2</v>
      </c>
      <c r="AX275">
        <v>43687237</v>
      </c>
      <c r="AY275">
        <v>1</v>
      </c>
      <c r="AZ275">
        <v>0</v>
      </c>
      <c r="BA275">
        <v>282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CX275">
        <f>Y275*Source!I98</f>
        <v>1.4227400000000001E-2</v>
      </c>
      <c r="CY275">
        <f>AD275</f>
        <v>0</v>
      </c>
      <c r="CZ275">
        <f>AH275</f>
        <v>0</v>
      </c>
      <c r="DA275">
        <f>AL275</f>
        <v>1</v>
      </c>
      <c r="DB275">
        <f t="shared" si="47"/>
        <v>0</v>
      </c>
      <c r="DC275">
        <f t="shared" si="48"/>
        <v>0</v>
      </c>
    </row>
    <row r="276" spans="1:107">
      <c r="A276">
        <f>ROW(Source!A98)</f>
        <v>98</v>
      </c>
      <c r="B276">
        <v>43686536</v>
      </c>
      <c r="C276">
        <v>43687221</v>
      </c>
      <c r="D276">
        <v>37802515</v>
      </c>
      <c r="E276">
        <v>1</v>
      </c>
      <c r="F276">
        <v>1</v>
      </c>
      <c r="G276">
        <v>1</v>
      </c>
      <c r="H276">
        <v>2</v>
      </c>
      <c r="I276" t="s">
        <v>663</v>
      </c>
      <c r="J276" t="s">
        <v>664</v>
      </c>
      <c r="K276" t="s">
        <v>665</v>
      </c>
      <c r="L276">
        <v>1368</v>
      </c>
      <c r="N276">
        <v>1011</v>
      </c>
      <c r="O276" t="s">
        <v>524</v>
      </c>
      <c r="P276" t="s">
        <v>524</v>
      </c>
      <c r="Q276">
        <v>1</v>
      </c>
      <c r="W276">
        <v>0</v>
      </c>
      <c r="X276">
        <v>-674318163</v>
      </c>
      <c r="Y276">
        <v>0.34</v>
      </c>
      <c r="AA276">
        <v>0</v>
      </c>
      <c r="AB276">
        <v>609.80999999999995</v>
      </c>
      <c r="AC276">
        <v>158.66999999999999</v>
      </c>
      <c r="AD276">
        <v>0</v>
      </c>
      <c r="AE276">
        <v>0</v>
      </c>
      <c r="AF276">
        <v>87.24</v>
      </c>
      <c r="AG276">
        <v>9</v>
      </c>
      <c r="AH276">
        <v>0</v>
      </c>
      <c r="AI276">
        <v>1</v>
      </c>
      <c r="AJ276">
        <v>6.99</v>
      </c>
      <c r="AK276">
        <v>17.63</v>
      </c>
      <c r="AL276">
        <v>1</v>
      </c>
      <c r="AN276">
        <v>0</v>
      </c>
      <c r="AO276">
        <v>1</v>
      </c>
      <c r="AP276">
        <v>0</v>
      </c>
      <c r="AQ276">
        <v>0</v>
      </c>
      <c r="AR276">
        <v>0</v>
      </c>
      <c r="AS276" t="s">
        <v>3</v>
      </c>
      <c r="AT276">
        <v>0.34</v>
      </c>
      <c r="AU276" t="s">
        <v>3</v>
      </c>
      <c r="AV276">
        <v>0</v>
      </c>
      <c r="AW276">
        <v>2</v>
      </c>
      <c r="AX276">
        <v>43687238</v>
      </c>
      <c r="AY276">
        <v>1</v>
      </c>
      <c r="AZ276">
        <v>0</v>
      </c>
      <c r="BA276">
        <v>283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CX276">
        <f>Y276*Source!I98</f>
        <v>1.9720000000000002E-4</v>
      </c>
      <c r="CY276">
        <f>AB276</f>
        <v>609.80999999999995</v>
      </c>
      <c r="CZ276">
        <f>AF276</f>
        <v>87.24</v>
      </c>
      <c r="DA276">
        <f>AJ276</f>
        <v>6.99</v>
      </c>
      <c r="DB276">
        <f t="shared" si="47"/>
        <v>30</v>
      </c>
      <c r="DC276">
        <f t="shared" si="48"/>
        <v>3</v>
      </c>
    </row>
    <row r="277" spans="1:107">
      <c r="A277">
        <f>ROW(Source!A98)</f>
        <v>98</v>
      </c>
      <c r="B277">
        <v>43686536</v>
      </c>
      <c r="C277">
        <v>43687221</v>
      </c>
      <c r="D277">
        <v>37802537</v>
      </c>
      <c r="E277">
        <v>1</v>
      </c>
      <c r="F277">
        <v>1</v>
      </c>
      <c r="G277">
        <v>1</v>
      </c>
      <c r="H277">
        <v>2</v>
      </c>
      <c r="I277" t="s">
        <v>958</v>
      </c>
      <c r="J277" t="s">
        <v>959</v>
      </c>
      <c r="K277" t="s">
        <v>960</v>
      </c>
      <c r="L277">
        <v>1368</v>
      </c>
      <c r="N277">
        <v>1011</v>
      </c>
      <c r="O277" t="s">
        <v>524</v>
      </c>
      <c r="P277" t="s">
        <v>524</v>
      </c>
      <c r="Q277">
        <v>1</v>
      </c>
      <c r="W277">
        <v>0</v>
      </c>
      <c r="X277">
        <v>-1482577081</v>
      </c>
      <c r="Y277">
        <v>46.41</v>
      </c>
      <c r="AA277">
        <v>0</v>
      </c>
      <c r="AB277">
        <v>4.28</v>
      </c>
      <c r="AC277">
        <v>0</v>
      </c>
      <c r="AD277">
        <v>0</v>
      </c>
      <c r="AE277">
        <v>0</v>
      </c>
      <c r="AF277">
        <v>0.82</v>
      </c>
      <c r="AG277">
        <v>0</v>
      </c>
      <c r="AH277">
        <v>0</v>
      </c>
      <c r="AI277">
        <v>1</v>
      </c>
      <c r="AJ277">
        <v>5.22</v>
      </c>
      <c r="AK277">
        <v>17.63</v>
      </c>
      <c r="AL277">
        <v>1</v>
      </c>
      <c r="AN277">
        <v>0</v>
      </c>
      <c r="AO277">
        <v>1</v>
      </c>
      <c r="AP277">
        <v>0</v>
      </c>
      <c r="AQ277">
        <v>0</v>
      </c>
      <c r="AR277">
        <v>0</v>
      </c>
      <c r="AS277" t="s">
        <v>3</v>
      </c>
      <c r="AT277">
        <v>46.41</v>
      </c>
      <c r="AU277" t="s">
        <v>3</v>
      </c>
      <c r="AV277">
        <v>0</v>
      </c>
      <c r="AW277">
        <v>2</v>
      </c>
      <c r="AX277">
        <v>43687239</v>
      </c>
      <c r="AY277">
        <v>1</v>
      </c>
      <c r="AZ277">
        <v>0</v>
      </c>
      <c r="BA277">
        <v>284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CX277">
        <f>Y277*Source!I98</f>
        <v>2.6917799999999999E-2</v>
      </c>
      <c r="CY277">
        <f>AB277</f>
        <v>4.28</v>
      </c>
      <c r="CZ277">
        <f>AF277</f>
        <v>0.82</v>
      </c>
      <c r="DA277">
        <f>AJ277</f>
        <v>5.22</v>
      </c>
      <c r="DB277">
        <f t="shared" si="47"/>
        <v>38</v>
      </c>
      <c r="DC277">
        <f t="shared" si="48"/>
        <v>0</v>
      </c>
    </row>
    <row r="278" spans="1:107">
      <c r="A278">
        <f>ROW(Source!A98)</f>
        <v>98</v>
      </c>
      <c r="B278">
        <v>43686536</v>
      </c>
      <c r="C278">
        <v>43687221</v>
      </c>
      <c r="D278">
        <v>37803076</v>
      </c>
      <c r="E278">
        <v>1</v>
      </c>
      <c r="F278">
        <v>1</v>
      </c>
      <c r="G278">
        <v>1</v>
      </c>
      <c r="H278">
        <v>2</v>
      </c>
      <c r="I278" t="s">
        <v>990</v>
      </c>
      <c r="J278" t="s">
        <v>991</v>
      </c>
      <c r="K278" t="s">
        <v>992</v>
      </c>
      <c r="L278">
        <v>1368</v>
      </c>
      <c r="N278">
        <v>1011</v>
      </c>
      <c r="O278" t="s">
        <v>524</v>
      </c>
      <c r="P278" t="s">
        <v>524</v>
      </c>
      <c r="Q278">
        <v>1</v>
      </c>
      <c r="W278">
        <v>0</v>
      </c>
      <c r="X278">
        <v>-420975238</v>
      </c>
      <c r="Y278">
        <v>68.81</v>
      </c>
      <c r="AA278">
        <v>0</v>
      </c>
      <c r="AB278">
        <v>203.5</v>
      </c>
      <c r="AC278">
        <v>0</v>
      </c>
      <c r="AD278">
        <v>0</v>
      </c>
      <c r="AE278">
        <v>0</v>
      </c>
      <c r="AF278">
        <v>55.3</v>
      </c>
      <c r="AG278">
        <v>0</v>
      </c>
      <c r="AH278">
        <v>0</v>
      </c>
      <c r="AI278">
        <v>1</v>
      </c>
      <c r="AJ278">
        <v>3.68</v>
      </c>
      <c r="AK278">
        <v>17.63</v>
      </c>
      <c r="AL278">
        <v>1</v>
      </c>
      <c r="AN278">
        <v>0</v>
      </c>
      <c r="AO278">
        <v>1</v>
      </c>
      <c r="AP278">
        <v>0</v>
      </c>
      <c r="AQ278">
        <v>0</v>
      </c>
      <c r="AR278">
        <v>0</v>
      </c>
      <c r="AS278" t="s">
        <v>3</v>
      </c>
      <c r="AT278">
        <v>68.81</v>
      </c>
      <c r="AU278" t="s">
        <v>3</v>
      </c>
      <c r="AV278">
        <v>0</v>
      </c>
      <c r="AW278">
        <v>2</v>
      </c>
      <c r="AX278">
        <v>43687240</v>
      </c>
      <c r="AY278">
        <v>1</v>
      </c>
      <c r="AZ278">
        <v>0</v>
      </c>
      <c r="BA278">
        <v>285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CX278">
        <f>Y278*Source!I98</f>
        <v>3.9909800000000002E-2</v>
      </c>
      <c r="CY278">
        <f>AB278</f>
        <v>203.5</v>
      </c>
      <c r="CZ278">
        <f>AF278</f>
        <v>55.3</v>
      </c>
      <c r="DA278">
        <f>AJ278</f>
        <v>3.68</v>
      </c>
      <c r="DB278">
        <f t="shared" si="47"/>
        <v>3805</v>
      </c>
      <c r="DC278">
        <f t="shared" si="48"/>
        <v>0</v>
      </c>
    </row>
    <row r="279" spans="1:107">
      <c r="A279">
        <f>ROW(Source!A98)</f>
        <v>98</v>
      </c>
      <c r="B279">
        <v>43686536</v>
      </c>
      <c r="C279">
        <v>43687221</v>
      </c>
      <c r="D279">
        <v>37803392</v>
      </c>
      <c r="E279">
        <v>1</v>
      </c>
      <c r="F279">
        <v>1</v>
      </c>
      <c r="G279">
        <v>1</v>
      </c>
      <c r="H279">
        <v>2</v>
      </c>
      <c r="I279" t="s">
        <v>835</v>
      </c>
      <c r="J279" t="s">
        <v>836</v>
      </c>
      <c r="K279" t="s">
        <v>837</v>
      </c>
      <c r="L279">
        <v>1368</v>
      </c>
      <c r="N279">
        <v>1011</v>
      </c>
      <c r="O279" t="s">
        <v>524</v>
      </c>
      <c r="P279" t="s">
        <v>524</v>
      </c>
      <c r="Q279">
        <v>1</v>
      </c>
      <c r="W279">
        <v>0</v>
      </c>
      <c r="X279">
        <v>924719454</v>
      </c>
      <c r="Y279">
        <v>24.19</v>
      </c>
      <c r="AA279">
        <v>0</v>
      </c>
      <c r="AB279">
        <v>876.81</v>
      </c>
      <c r="AC279">
        <v>227.43</v>
      </c>
      <c r="AD279">
        <v>0</v>
      </c>
      <c r="AE279">
        <v>0</v>
      </c>
      <c r="AF279">
        <v>163.89</v>
      </c>
      <c r="AG279">
        <v>12.9</v>
      </c>
      <c r="AH279">
        <v>0</v>
      </c>
      <c r="AI279">
        <v>1</v>
      </c>
      <c r="AJ279">
        <v>5.35</v>
      </c>
      <c r="AK279">
        <v>17.63</v>
      </c>
      <c r="AL279">
        <v>1</v>
      </c>
      <c r="AN279">
        <v>0</v>
      </c>
      <c r="AO279">
        <v>1</v>
      </c>
      <c r="AP279">
        <v>0</v>
      </c>
      <c r="AQ279">
        <v>0</v>
      </c>
      <c r="AR279">
        <v>0</v>
      </c>
      <c r="AS279" t="s">
        <v>3</v>
      </c>
      <c r="AT279">
        <v>24.19</v>
      </c>
      <c r="AU279" t="s">
        <v>3</v>
      </c>
      <c r="AV279">
        <v>0</v>
      </c>
      <c r="AW279">
        <v>2</v>
      </c>
      <c r="AX279">
        <v>43687241</v>
      </c>
      <c r="AY279">
        <v>1</v>
      </c>
      <c r="AZ279">
        <v>0</v>
      </c>
      <c r="BA279">
        <v>286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CX279">
        <f>Y279*Source!I98</f>
        <v>1.4030200000000001E-2</v>
      </c>
      <c r="CY279">
        <f>AB279</f>
        <v>876.81</v>
      </c>
      <c r="CZ279">
        <f>AF279</f>
        <v>163.89</v>
      </c>
      <c r="DA279">
        <f>AJ279</f>
        <v>5.35</v>
      </c>
      <c r="DB279">
        <f t="shared" si="47"/>
        <v>3965</v>
      </c>
      <c r="DC279">
        <f t="shared" si="48"/>
        <v>312</v>
      </c>
    </row>
    <row r="280" spans="1:107">
      <c r="A280">
        <f>ROW(Source!A98)</f>
        <v>98</v>
      </c>
      <c r="B280">
        <v>43686536</v>
      </c>
      <c r="C280">
        <v>43687221</v>
      </c>
      <c r="D280">
        <v>37804071</v>
      </c>
      <c r="E280">
        <v>1</v>
      </c>
      <c r="F280">
        <v>1</v>
      </c>
      <c r="G280">
        <v>1</v>
      </c>
      <c r="H280">
        <v>2</v>
      </c>
      <c r="I280" t="s">
        <v>756</v>
      </c>
      <c r="J280" t="s">
        <v>757</v>
      </c>
      <c r="K280" t="s">
        <v>758</v>
      </c>
      <c r="L280">
        <v>1368</v>
      </c>
      <c r="N280">
        <v>1011</v>
      </c>
      <c r="O280" t="s">
        <v>524</v>
      </c>
      <c r="P280" t="s">
        <v>524</v>
      </c>
      <c r="Q280">
        <v>1</v>
      </c>
      <c r="W280">
        <v>0</v>
      </c>
      <c r="X280">
        <v>254649463</v>
      </c>
      <c r="Y280">
        <v>75.06</v>
      </c>
      <c r="AA280">
        <v>0</v>
      </c>
      <c r="AB280">
        <v>18.95</v>
      </c>
      <c r="AC280">
        <v>0</v>
      </c>
      <c r="AD280">
        <v>0</v>
      </c>
      <c r="AE280">
        <v>0</v>
      </c>
      <c r="AF280">
        <v>5.4</v>
      </c>
      <c r="AG280">
        <v>0</v>
      </c>
      <c r="AH280">
        <v>0</v>
      </c>
      <c r="AI280">
        <v>1</v>
      </c>
      <c r="AJ280">
        <v>3.51</v>
      </c>
      <c r="AK280">
        <v>17.63</v>
      </c>
      <c r="AL280">
        <v>1</v>
      </c>
      <c r="AN280">
        <v>0</v>
      </c>
      <c r="AO280">
        <v>1</v>
      </c>
      <c r="AP280">
        <v>0</v>
      </c>
      <c r="AQ280">
        <v>0</v>
      </c>
      <c r="AR280">
        <v>0</v>
      </c>
      <c r="AS280" t="s">
        <v>3</v>
      </c>
      <c r="AT280">
        <v>75.06</v>
      </c>
      <c r="AU280" t="s">
        <v>3</v>
      </c>
      <c r="AV280">
        <v>0</v>
      </c>
      <c r="AW280">
        <v>2</v>
      </c>
      <c r="AX280">
        <v>43687242</v>
      </c>
      <c r="AY280">
        <v>1</v>
      </c>
      <c r="AZ280">
        <v>0</v>
      </c>
      <c r="BA280">
        <v>287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X280">
        <f>Y280*Source!I98</f>
        <v>4.3534799999999998E-2</v>
      </c>
      <c r="CY280">
        <f>AB280</f>
        <v>18.95</v>
      </c>
      <c r="CZ280">
        <f>AF280</f>
        <v>5.4</v>
      </c>
      <c r="DA280">
        <f>AJ280</f>
        <v>3.51</v>
      </c>
      <c r="DB280">
        <f t="shared" si="47"/>
        <v>405</v>
      </c>
      <c r="DC280">
        <f t="shared" si="48"/>
        <v>0</v>
      </c>
    </row>
    <row r="281" spans="1:107">
      <c r="A281">
        <f>ROW(Source!A98)</f>
        <v>98</v>
      </c>
      <c r="B281">
        <v>43686536</v>
      </c>
      <c r="C281">
        <v>43687221</v>
      </c>
      <c r="D281">
        <v>37730311</v>
      </c>
      <c r="E281">
        <v>1</v>
      </c>
      <c r="F281">
        <v>1</v>
      </c>
      <c r="G281">
        <v>1</v>
      </c>
      <c r="H281">
        <v>3</v>
      </c>
      <c r="I281" t="s">
        <v>993</v>
      </c>
      <c r="J281" t="s">
        <v>994</v>
      </c>
      <c r="K281" t="s">
        <v>995</v>
      </c>
      <c r="L281">
        <v>1327</v>
      </c>
      <c r="N281">
        <v>1005</v>
      </c>
      <c r="O281" t="s">
        <v>419</v>
      </c>
      <c r="P281" t="s">
        <v>419</v>
      </c>
      <c r="Q281">
        <v>1</v>
      </c>
      <c r="W281">
        <v>0</v>
      </c>
      <c r="X281">
        <v>1450964512</v>
      </c>
      <c r="Y281">
        <v>1.2</v>
      </c>
      <c r="AA281">
        <v>74.67</v>
      </c>
      <c r="AB281">
        <v>0</v>
      </c>
      <c r="AC281">
        <v>0</v>
      </c>
      <c r="AD281">
        <v>0</v>
      </c>
      <c r="AE281">
        <v>39.299999999999997</v>
      </c>
      <c r="AF281">
        <v>0</v>
      </c>
      <c r="AG281">
        <v>0</v>
      </c>
      <c r="AH281">
        <v>0</v>
      </c>
      <c r="AI281">
        <v>1.9</v>
      </c>
      <c r="AJ281">
        <v>1</v>
      </c>
      <c r="AK281">
        <v>1</v>
      </c>
      <c r="AL281">
        <v>1</v>
      </c>
      <c r="AN281">
        <v>0</v>
      </c>
      <c r="AO281">
        <v>1</v>
      </c>
      <c r="AP281">
        <v>0</v>
      </c>
      <c r="AQ281">
        <v>0</v>
      </c>
      <c r="AR281">
        <v>0</v>
      </c>
      <c r="AS281" t="s">
        <v>3</v>
      </c>
      <c r="AT281">
        <v>1.2</v>
      </c>
      <c r="AU281" t="s">
        <v>3</v>
      </c>
      <c r="AV281">
        <v>0</v>
      </c>
      <c r="AW281">
        <v>2</v>
      </c>
      <c r="AX281">
        <v>43687243</v>
      </c>
      <c r="AY281">
        <v>1</v>
      </c>
      <c r="AZ281">
        <v>0</v>
      </c>
      <c r="BA281">
        <v>288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CX281">
        <f>Y281*Source!I98</f>
        <v>6.96E-4</v>
      </c>
      <c r="CY281">
        <f t="shared" ref="CY281:CY287" si="55">AA281</f>
        <v>74.67</v>
      </c>
      <c r="CZ281">
        <f t="shared" ref="CZ281:CZ287" si="56">AE281</f>
        <v>39.299999999999997</v>
      </c>
      <c r="DA281">
        <f t="shared" ref="DA281:DA287" si="57">AI281</f>
        <v>1.9</v>
      </c>
      <c r="DB281">
        <f t="shared" si="47"/>
        <v>47</v>
      </c>
      <c r="DC281">
        <f t="shared" si="48"/>
        <v>0</v>
      </c>
    </row>
    <row r="282" spans="1:107">
      <c r="A282">
        <f>ROW(Source!A98)</f>
        <v>98</v>
      </c>
      <c r="B282">
        <v>43686536</v>
      </c>
      <c r="C282">
        <v>43687221</v>
      </c>
      <c r="D282">
        <v>37729968</v>
      </c>
      <c r="E282">
        <v>1</v>
      </c>
      <c r="F282">
        <v>1</v>
      </c>
      <c r="G282">
        <v>1</v>
      </c>
      <c r="H282">
        <v>3</v>
      </c>
      <c r="I282" t="s">
        <v>996</v>
      </c>
      <c r="J282" t="s">
        <v>997</v>
      </c>
      <c r="K282" t="s">
        <v>998</v>
      </c>
      <c r="L282">
        <v>1329</v>
      </c>
      <c r="N282">
        <v>1005</v>
      </c>
      <c r="O282" t="s">
        <v>999</v>
      </c>
      <c r="P282" t="s">
        <v>999</v>
      </c>
      <c r="Q282">
        <v>1000</v>
      </c>
      <c r="W282">
        <v>0</v>
      </c>
      <c r="X282">
        <v>-2052929990</v>
      </c>
      <c r="Y282">
        <v>1.44</v>
      </c>
      <c r="AA282">
        <v>3167.56</v>
      </c>
      <c r="AB282">
        <v>0</v>
      </c>
      <c r="AC282">
        <v>0</v>
      </c>
      <c r="AD282">
        <v>0</v>
      </c>
      <c r="AE282">
        <v>1252</v>
      </c>
      <c r="AF282">
        <v>0</v>
      </c>
      <c r="AG282">
        <v>0</v>
      </c>
      <c r="AH282">
        <v>0</v>
      </c>
      <c r="AI282">
        <v>2.5299999999999998</v>
      </c>
      <c r="AJ282">
        <v>1</v>
      </c>
      <c r="AK282">
        <v>1</v>
      </c>
      <c r="AL282">
        <v>1</v>
      </c>
      <c r="AN282">
        <v>0</v>
      </c>
      <c r="AO282">
        <v>1</v>
      </c>
      <c r="AP282">
        <v>0</v>
      </c>
      <c r="AQ282">
        <v>0</v>
      </c>
      <c r="AR282">
        <v>0</v>
      </c>
      <c r="AS282" t="s">
        <v>3</v>
      </c>
      <c r="AT282">
        <v>1.44</v>
      </c>
      <c r="AU282" t="s">
        <v>3</v>
      </c>
      <c r="AV282">
        <v>0</v>
      </c>
      <c r="AW282">
        <v>2</v>
      </c>
      <c r="AX282">
        <v>43687244</v>
      </c>
      <c r="AY282">
        <v>1</v>
      </c>
      <c r="AZ282">
        <v>0</v>
      </c>
      <c r="BA282">
        <v>289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X282">
        <f>Y282*Source!I98</f>
        <v>8.3520000000000003E-4</v>
      </c>
      <c r="CY282">
        <f t="shared" si="55"/>
        <v>3167.56</v>
      </c>
      <c r="CZ282">
        <f t="shared" si="56"/>
        <v>1252</v>
      </c>
      <c r="DA282">
        <f t="shared" si="57"/>
        <v>2.5299999999999998</v>
      </c>
      <c r="DB282">
        <f t="shared" ref="DB282:DB314" si="58">ROUND(ROUND(AT282*CZ282,2),0)</f>
        <v>1803</v>
      </c>
      <c r="DC282">
        <f t="shared" ref="DC282:DC314" si="59">ROUND(ROUND(AT282*AG282,2),0)</f>
        <v>0</v>
      </c>
    </row>
    <row r="283" spans="1:107">
      <c r="A283">
        <f>ROW(Source!A98)</f>
        <v>98</v>
      </c>
      <c r="B283">
        <v>43686536</v>
      </c>
      <c r="C283">
        <v>43687221</v>
      </c>
      <c r="D283">
        <v>37730319</v>
      </c>
      <c r="E283">
        <v>1</v>
      </c>
      <c r="F283">
        <v>1</v>
      </c>
      <c r="G283">
        <v>1</v>
      </c>
      <c r="H283">
        <v>3</v>
      </c>
      <c r="I283" t="s">
        <v>1000</v>
      </c>
      <c r="J283" t="s">
        <v>1001</v>
      </c>
      <c r="K283" t="s">
        <v>1002</v>
      </c>
      <c r="L283">
        <v>1330</v>
      </c>
      <c r="N283">
        <v>1005</v>
      </c>
      <c r="O283" t="s">
        <v>1003</v>
      </c>
      <c r="P283" t="s">
        <v>1003</v>
      </c>
      <c r="Q283">
        <v>10</v>
      </c>
      <c r="W283">
        <v>0</v>
      </c>
      <c r="X283">
        <v>224858350</v>
      </c>
      <c r="Y283">
        <v>0.31</v>
      </c>
      <c r="AA283">
        <v>230.52</v>
      </c>
      <c r="AB283">
        <v>0</v>
      </c>
      <c r="AC283">
        <v>0</v>
      </c>
      <c r="AD283">
        <v>0</v>
      </c>
      <c r="AE283">
        <v>84.75</v>
      </c>
      <c r="AF283">
        <v>0</v>
      </c>
      <c r="AG283">
        <v>0</v>
      </c>
      <c r="AH283">
        <v>0</v>
      </c>
      <c r="AI283">
        <v>2.72</v>
      </c>
      <c r="AJ283">
        <v>1</v>
      </c>
      <c r="AK283">
        <v>1</v>
      </c>
      <c r="AL283">
        <v>1</v>
      </c>
      <c r="AN283">
        <v>0</v>
      </c>
      <c r="AO283">
        <v>1</v>
      </c>
      <c r="AP283">
        <v>0</v>
      </c>
      <c r="AQ283">
        <v>0</v>
      </c>
      <c r="AR283">
        <v>0</v>
      </c>
      <c r="AS283" t="s">
        <v>3</v>
      </c>
      <c r="AT283">
        <v>0.31</v>
      </c>
      <c r="AU283" t="s">
        <v>3</v>
      </c>
      <c r="AV283">
        <v>0</v>
      </c>
      <c r="AW283">
        <v>2</v>
      </c>
      <c r="AX283">
        <v>43687245</v>
      </c>
      <c r="AY283">
        <v>1</v>
      </c>
      <c r="AZ283">
        <v>0</v>
      </c>
      <c r="BA283">
        <v>290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CX283">
        <f>Y283*Source!I98</f>
        <v>1.7980000000000001E-4</v>
      </c>
      <c r="CY283">
        <f t="shared" si="55"/>
        <v>230.52</v>
      </c>
      <c r="CZ283">
        <f t="shared" si="56"/>
        <v>84.75</v>
      </c>
      <c r="DA283">
        <f t="shared" si="57"/>
        <v>2.72</v>
      </c>
      <c r="DB283">
        <f t="shared" si="58"/>
        <v>26</v>
      </c>
      <c r="DC283">
        <f t="shared" si="59"/>
        <v>0</v>
      </c>
    </row>
    <row r="284" spans="1:107">
      <c r="A284">
        <f>ROW(Source!A98)</f>
        <v>98</v>
      </c>
      <c r="B284">
        <v>43686536</v>
      </c>
      <c r="C284">
        <v>43687221</v>
      </c>
      <c r="D284">
        <v>37730436</v>
      </c>
      <c r="E284">
        <v>1</v>
      </c>
      <c r="F284">
        <v>1</v>
      </c>
      <c r="G284">
        <v>1</v>
      </c>
      <c r="H284">
        <v>3</v>
      </c>
      <c r="I284" t="s">
        <v>1004</v>
      </c>
      <c r="J284" t="s">
        <v>1005</v>
      </c>
      <c r="K284" t="s">
        <v>1006</v>
      </c>
      <c r="L284">
        <v>1348</v>
      </c>
      <c r="N284">
        <v>1009</v>
      </c>
      <c r="O284" t="s">
        <v>278</v>
      </c>
      <c r="P284" t="s">
        <v>278</v>
      </c>
      <c r="Q284">
        <v>1000</v>
      </c>
      <c r="W284">
        <v>0</v>
      </c>
      <c r="X284">
        <v>-1450720734</v>
      </c>
      <c r="Y284">
        <v>0.112</v>
      </c>
      <c r="AA284">
        <v>52942.26</v>
      </c>
      <c r="AB284">
        <v>0</v>
      </c>
      <c r="AC284">
        <v>0</v>
      </c>
      <c r="AD284">
        <v>0</v>
      </c>
      <c r="AE284">
        <v>31513.25</v>
      </c>
      <c r="AF284">
        <v>0</v>
      </c>
      <c r="AG284">
        <v>0</v>
      </c>
      <c r="AH284">
        <v>0</v>
      </c>
      <c r="AI284">
        <v>1.68</v>
      </c>
      <c r="AJ284">
        <v>1</v>
      </c>
      <c r="AK284">
        <v>1</v>
      </c>
      <c r="AL284">
        <v>1</v>
      </c>
      <c r="AN284">
        <v>0</v>
      </c>
      <c r="AO284">
        <v>1</v>
      </c>
      <c r="AP284">
        <v>0</v>
      </c>
      <c r="AQ284">
        <v>0</v>
      </c>
      <c r="AR284">
        <v>0</v>
      </c>
      <c r="AS284" t="s">
        <v>3</v>
      </c>
      <c r="AT284">
        <v>0.112</v>
      </c>
      <c r="AU284" t="s">
        <v>3</v>
      </c>
      <c r="AV284">
        <v>0</v>
      </c>
      <c r="AW284">
        <v>2</v>
      </c>
      <c r="AX284">
        <v>43687246</v>
      </c>
      <c r="AY284">
        <v>1</v>
      </c>
      <c r="AZ284">
        <v>0</v>
      </c>
      <c r="BA284">
        <v>291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CX284">
        <f>Y284*Source!I98</f>
        <v>6.4960000000000001E-5</v>
      </c>
      <c r="CY284">
        <f t="shared" si="55"/>
        <v>52942.26</v>
      </c>
      <c r="CZ284">
        <f t="shared" si="56"/>
        <v>31513.25</v>
      </c>
      <c r="DA284">
        <f t="shared" si="57"/>
        <v>1.68</v>
      </c>
      <c r="DB284">
        <f t="shared" si="58"/>
        <v>3529</v>
      </c>
      <c r="DC284">
        <f t="shared" si="59"/>
        <v>0</v>
      </c>
    </row>
    <row r="285" spans="1:107">
      <c r="A285">
        <f>ROW(Source!A98)</f>
        <v>98</v>
      </c>
      <c r="B285">
        <v>43686536</v>
      </c>
      <c r="C285">
        <v>43687221</v>
      </c>
      <c r="D285">
        <v>37733528</v>
      </c>
      <c r="E285">
        <v>1</v>
      </c>
      <c r="F285">
        <v>1</v>
      </c>
      <c r="G285">
        <v>1</v>
      </c>
      <c r="H285">
        <v>3</v>
      </c>
      <c r="I285" t="s">
        <v>347</v>
      </c>
      <c r="J285" t="s">
        <v>349</v>
      </c>
      <c r="K285" t="s">
        <v>348</v>
      </c>
      <c r="L285">
        <v>1348</v>
      </c>
      <c r="N285">
        <v>1009</v>
      </c>
      <c r="O285" t="s">
        <v>278</v>
      </c>
      <c r="P285" t="s">
        <v>278</v>
      </c>
      <c r="Q285">
        <v>1000</v>
      </c>
      <c r="W285">
        <v>0</v>
      </c>
      <c r="X285">
        <v>1207023194</v>
      </c>
      <c r="Y285">
        <v>6.63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1</v>
      </c>
      <c r="AJ285">
        <v>1</v>
      </c>
      <c r="AK285">
        <v>1</v>
      </c>
      <c r="AL285">
        <v>1</v>
      </c>
      <c r="AN285">
        <v>0</v>
      </c>
      <c r="AO285">
        <v>0</v>
      </c>
      <c r="AP285">
        <v>1</v>
      </c>
      <c r="AQ285">
        <v>0</v>
      </c>
      <c r="AR285">
        <v>0</v>
      </c>
      <c r="AS285" t="s">
        <v>3</v>
      </c>
      <c r="AT285">
        <v>6.63</v>
      </c>
      <c r="AU285" t="s">
        <v>3</v>
      </c>
      <c r="AV285">
        <v>0</v>
      </c>
      <c r="AW285">
        <v>2</v>
      </c>
      <c r="AX285">
        <v>43687247</v>
      </c>
      <c r="AY285">
        <v>1</v>
      </c>
      <c r="AZ285">
        <v>0</v>
      </c>
      <c r="BA285">
        <v>292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CX285">
        <f>Y285*Source!I98</f>
        <v>3.8454000000000001E-3</v>
      </c>
      <c r="CY285">
        <f t="shared" si="55"/>
        <v>0</v>
      </c>
      <c r="CZ285">
        <f t="shared" si="56"/>
        <v>0</v>
      </c>
      <c r="DA285">
        <f t="shared" si="57"/>
        <v>1</v>
      </c>
      <c r="DB285">
        <f t="shared" si="58"/>
        <v>0</v>
      </c>
      <c r="DC285">
        <f t="shared" si="59"/>
        <v>0</v>
      </c>
    </row>
    <row r="286" spans="1:107">
      <c r="A286">
        <f>ROW(Source!A98)</f>
        <v>98</v>
      </c>
      <c r="B286">
        <v>43686536</v>
      </c>
      <c r="C286">
        <v>43687221</v>
      </c>
      <c r="D286">
        <v>37738341</v>
      </c>
      <c r="E286">
        <v>1</v>
      </c>
      <c r="F286">
        <v>1</v>
      </c>
      <c r="G286">
        <v>1</v>
      </c>
      <c r="H286">
        <v>3</v>
      </c>
      <c r="I286" t="s">
        <v>1007</v>
      </c>
      <c r="J286" t="s">
        <v>1008</v>
      </c>
      <c r="K286" t="s">
        <v>1009</v>
      </c>
      <c r="L286">
        <v>1339</v>
      </c>
      <c r="N286">
        <v>1007</v>
      </c>
      <c r="O286" t="s">
        <v>48</v>
      </c>
      <c r="P286" t="s">
        <v>48</v>
      </c>
      <c r="Q286">
        <v>1</v>
      </c>
      <c r="W286">
        <v>0</v>
      </c>
      <c r="X286">
        <v>1171155147</v>
      </c>
      <c r="Y286">
        <v>0.25</v>
      </c>
      <c r="AA286">
        <v>2653.53</v>
      </c>
      <c r="AB286">
        <v>0</v>
      </c>
      <c r="AC286">
        <v>0</v>
      </c>
      <c r="AD286">
        <v>0</v>
      </c>
      <c r="AE286">
        <v>473</v>
      </c>
      <c r="AF286">
        <v>0</v>
      </c>
      <c r="AG286">
        <v>0</v>
      </c>
      <c r="AH286">
        <v>0</v>
      </c>
      <c r="AI286">
        <v>5.61</v>
      </c>
      <c r="AJ286">
        <v>1</v>
      </c>
      <c r="AK286">
        <v>1</v>
      </c>
      <c r="AL286">
        <v>1</v>
      </c>
      <c r="AN286">
        <v>0</v>
      </c>
      <c r="AO286">
        <v>1</v>
      </c>
      <c r="AP286">
        <v>0</v>
      </c>
      <c r="AQ286">
        <v>0</v>
      </c>
      <c r="AR286">
        <v>0</v>
      </c>
      <c r="AS286" t="s">
        <v>3</v>
      </c>
      <c r="AT286">
        <v>0.25</v>
      </c>
      <c r="AU286" t="s">
        <v>3</v>
      </c>
      <c r="AV286">
        <v>0</v>
      </c>
      <c r="AW286">
        <v>2</v>
      </c>
      <c r="AX286">
        <v>43687248</v>
      </c>
      <c r="AY286">
        <v>1</v>
      </c>
      <c r="AZ286">
        <v>0</v>
      </c>
      <c r="BA286">
        <v>293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CX286">
        <f>Y286*Source!I98</f>
        <v>1.45E-4</v>
      </c>
      <c r="CY286">
        <f t="shared" si="55"/>
        <v>2653.53</v>
      </c>
      <c r="CZ286">
        <f t="shared" si="56"/>
        <v>473</v>
      </c>
      <c r="DA286">
        <f t="shared" si="57"/>
        <v>5.61</v>
      </c>
      <c r="DB286">
        <f t="shared" si="58"/>
        <v>118</v>
      </c>
      <c r="DC286">
        <f t="shared" si="59"/>
        <v>0</v>
      </c>
    </row>
    <row r="287" spans="1:107">
      <c r="A287">
        <f>ROW(Source!A98)</f>
        <v>98</v>
      </c>
      <c r="B287">
        <v>43686536</v>
      </c>
      <c r="C287">
        <v>43687221</v>
      </c>
      <c r="D287">
        <v>37741776</v>
      </c>
      <c r="E287">
        <v>1</v>
      </c>
      <c r="F287">
        <v>1</v>
      </c>
      <c r="G287">
        <v>1</v>
      </c>
      <c r="H287">
        <v>3</v>
      </c>
      <c r="I287" t="s">
        <v>1010</v>
      </c>
      <c r="J287" t="s">
        <v>1011</v>
      </c>
      <c r="K287" t="s">
        <v>1012</v>
      </c>
      <c r="L287">
        <v>1330</v>
      </c>
      <c r="N287">
        <v>1005</v>
      </c>
      <c r="O287" t="s">
        <v>1003</v>
      </c>
      <c r="P287" t="s">
        <v>1003</v>
      </c>
      <c r="Q287">
        <v>10</v>
      </c>
      <c r="W287">
        <v>0</v>
      </c>
      <c r="X287">
        <v>2080235721</v>
      </c>
      <c r="Y287">
        <v>168</v>
      </c>
      <c r="AA287">
        <v>42.2</v>
      </c>
      <c r="AB287">
        <v>0</v>
      </c>
      <c r="AC287">
        <v>0</v>
      </c>
      <c r="AD287">
        <v>0</v>
      </c>
      <c r="AE287">
        <v>10.71</v>
      </c>
      <c r="AF287">
        <v>0</v>
      </c>
      <c r="AG287">
        <v>0</v>
      </c>
      <c r="AH287">
        <v>0</v>
      </c>
      <c r="AI287">
        <v>3.94</v>
      </c>
      <c r="AJ287">
        <v>1</v>
      </c>
      <c r="AK287">
        <v>1</v>
      </c>
      <c r="AL287">
        <v>1</v>
      </c>
      <c r="AN287">
        <v>0</v>
      </c>
      <c r="AO287">
        <v>1</v>
      </c>
      <c r="AP287">
        <v>0</v>
      </c>
      <c r="AQ287">
        <v>0</v>
      </c>
      <c r="AR287">
        <v>0</v>
      </c>
      <c r="AS287" t="s">
        <v>3</v>
      </c>
      <c r="AT287">
        <v>168</v>
      </c>
      <c r="AU287" t="s">
        <v>3</v>
      </c>
      <c r="AV287">
        <v>0</v>
      </c>
      <c r="AW287">
        <v>2</v>
      </c>
      <c r="AX287">
        <v>43687249</v>
      </c>
      <c r="AY287">
        <v>1</v>
      </c>
      <c r="AZ287">
        <v>0</v>
      </c>
      <c r="BA287">
        <v>294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CX287">
        <f>Y287*Source!I98</f>
        <v>9.7439999999999999E-2</v>
      </c>
      <c r="CY287">
        <f t="shared" si="55"/>
        <v>42.2</v>
      </c>
      <c r="CZ287">
        <f t="shared" si="56"/>
        <v>10.71</v>
      </c>
      <c r="DA287">
        <f t="shared" si="57"/>
        <v>3.94</v>
      </c>
      <c r="DB287">
        <f t="shared" si="58"/>
        <v>1799</v>
      </c>
      <c r="DC287">
        <f t="shared" si="59"/>
        <v>0</v>
      </c>
    </row>
    <row r="288" spans="1:107">
      <c r="A288">
        <f>ROW(Source!A101)</f>
        <v>101</v>
      </c>
      <c r="B288">
        <v>43686536</v>
      </c>
      <c r="C288">
        <v>43687252</v>
      </c>
      <c r="D288">
        <v>23129805</v>
      </c>
      <c r="E288">
        <v>1</v>
      </c>
      <c r="F288">
        <v>1</v>
      </c>
      <c r="G288">
        <v>1</v>
      </c>
      <c r="H288">
        <v>1</v>
      </c>
      <c r="I288" t="s">
        <v>669</v>
      </c>
      <c r="J288" t="s">
        <v>3</v>
      </c>
      <c r="K288" t="s">
        <v>670</v>
      </c>
      <c r="L288">
        <v>1369</v>
      </c>
      <c r="N288">
        <v>1013</v>
      </c>
      <c r="O288" t="s">
        <v>653</v>
      </c>
      <c r="P288" t="s">
        <v>653</v>
      </c>
      <c r="Q288">
        <v>1</v>
      </c>
      <c r="W288">
        <v>0</v>
      </c>
      <c r="X288">
        <v>756115135</v>
      </c>
      <c r="Y288">
        <v>50.79</v>
      </c>
      <c r="AA288">
        <v>0</v>
      </c>
      <c r="AB288">
        <v>0</v>
      </c>
      <c r="AC288">
        <v>0</v>
      </c>
      <c r="AD288">
        <v>7.97</v>
      </c>
      <c r="AE288">
        <v>0</v>
      </c>
      <c r="AF288">
        <v>0</v>
      </c>
      <c r="AG288">
        <v>0</v>
      </c>
      <c r="AH288">
        <v>7.97</v>
      </c>
      <c r="AI288">
        <v>1</v>
      </c>
      <c r="AJ288">
        <v>1</v>
      </c>
      <c r="AK288">
        <v>1</v>
      </c>
      <c r="AL288">
        <v>1</v>
      </c>
      <c r="AN288">
        <v>0</v>
      </c>
      <c r="AO288">
        <v>1</v>
      </c>
      <c r="AP288">
        <v>0</v>
      </c>
      <c r="AQ288">
        <v>0</v>
      </c>
      <c r="AR288">
        <v>0</v>
      </c>
      <c r="AS288" t="s">
        <v>3</v>
      </c>
      <c r="AT288">
        <v>50.79</v>
      </c>
      <c r="AU288" t="s">
        <v>3</v>
      </c>
      <c r="AV288">
        <v>1</v>
      </c>
      <c r="AW288">
        <v>2</v>
      </c>
      <c r="AX288">
        <v>43687274</v>
      </c>
      <c r="AY288">
        <v>1</v>
      </c>
      <c r="AZ288">
        <v>0</v>
      </c>
      <c r="BA288">
        <v>295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CX288">
        <f>Y288*Source!I101</f>
        <v>0.40327259999999993</v>
      </c>
      <c r="CY288">
        <f>AD288</f>
        <v>7.97</v>
      </c>
      <c r="CZ288">
        <f>AH288</f>
        <v>7.97</v>
      </c>
      <c r="DA288">
        <f>AL288</f>
        <v>1</v>
      </c>
      <c r="DB288">
        <f t="shared" si="58"/>
        <v>405</v>
      </c>
      <c r="DC288">
        <f t="shared" si="59"/>
        <v>0</v>
      </c>
    </row>
    <row r="289" spans="1:107">
      <c r="A289">
        <f>ROW(Source!A101)</f>
        <v>101</v>
      </c>
      <c r="B289">
        <v>43686536</v>
      </c>
      <c r="C289">
        <v>43687252</v>
      </c>
      <c r="D289">
        <v>121548</v>
      </c>
      <c r="E289">
        <v>1</v>
      </c>
      <c r="F289">
        <v>1</v>
      </c>
      <c r="G289">
        <v>1</v>
      </c>
      <c r="H289">
        <v>1</v>
      </c>
      <c r="I289" t="s">
        <v>22</v>
      </c>
      <c r="J289" t="s">
        <v>3</v>
      </c>
      <c r="K289" t="s">
        <v>656</v>
      </c>
      <c r="L289">
        <v>608254</v>
      </c>
      <c r="N289">
        <v>1013</v>
      </c>
      <c r="O289" t="s">
        <v>657</v>
      </c>
      <c r="P289" t="s">
        <v>657</v>
      </c>
      <c r="Q289">
        <v>1</v>
      </c>
      <c r="W289">
        <v>0</v>
      </c>
      <c r="X289">
        <v>-185737400</v>
      </c>
      <c r="Y289">
        <v>0.12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1</v>
      </c>
      <c r="AJ289">
        <v>1</v>
      </c>
      <c r="AK289">
        <v>1</v>
      </c>
      <c r="AL289">
        <v>1</v>
      </c>
      <c r="AN289">
        <v>0</v>
      </c>
      <c r="AO289">
        <v>1</v>
      </c>
      <c r="AP289">
        <v>0</v>
      </c>
      <c r="AQ289">
        <v>0</v>
      </c>
      <c r="AR289">
        <v>0</v>
      </c>
      <c r="AS289" t="s">
        <v>3</v>
      </c>
      <c r="AT289">
        <v>0.12</v>
      </c>
      <c r="AU289" t="s">
        <v>3</v>
      </c>
      <c r="AV289">
        <v>2</v>
      </c>
      <c r="AW289">
        <v>2</v>
      </c>
      <c r="AX289">
        <v>43687275</v>
      </c>
      <c r="AY289">
        <v>1</v>
      </c>
      <c r="AZ289">
        <v>0</v>
      </c>
      <c r="BA289">
        <v>296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CX289">
        <f>Y289*Source!I101</f>
        <v>9.5279999999999985E-4</v>
      </c>
      <c r="CY289">
        <f>AD289</f>
        <v>0</v>
      </c>
      <c r="CZ289">
        <f>AH289</f>
        <v>0</v>
      </c>
      <c r="DA289">
        <f>AL289</f>
        <v>1</v>
      </c>
      <c r="DB289">
        <f t="shared" si="58"/>
        <v>0</v>
      </c>
      <c r="DC289">
        <f t="shared" si="59"/>
        <v>0</v>
      </c>
    </row>
    <row r="290" spans="1:107">
      <c r="A290">
        <f>ROW(Source!A101)</f>
        <v>101</v>
      </c>
      <c r="B290">
        <v>43686536</v>
      </c>
      <c r="C290">
        <v>43687252</v>
      </c>
      <c r="D290">
        <v>37802443</v>
      </c>
      <c r="E290">
        <v>1</v>
      </c>
      <c r="F290">
        <v>1</v>
      </c>
      <c r="G290">
        <v>1</v>
      </c>
      <c r="H290">
        <v>2</v>
      </c>
      <c r="I290" t="s">
        <v>803</v>
      </c>
      <c r="J290" t="s">
        <v>804</v>
      </c>
      <c r="K290" t="s">
        <v>805</v>
      </c>
      <c r="L290">
        <v>1368</v>
      </c>
      <c r="N290">
        <v>1011</v>
      </c>
      <c r="O290" t="s">
        <v>524</v>
      </c>
      <c r="P290" t="s">
        <v>524</v>
      </c>
      <c r="Q290">
        <v>1</v>
      </c>
      <c r="W290">
        <v>0</v>
      </c>
      <c r="X290">
        <v>1447433125</v>
      </c>
      <c r="Y290">
        <v>0.12</v>
      </c>
      <c r="AA290">
        <v>0</v>
      </c>
      <c r="AB290">
        <v>828.01</v>
      </c>
      <c r="AC290">
        <v>213.32</v>
      </c>
      <c r="AD290">
        <v>0</v>
      </c>
      <c r="AE290">
        <v>0</v>
      </c>
      <c r="AF290">
        <v>124.14</v>
      </c>
      <c r="AG290">
        <v>12.1</v>
      </c>
      <c r="AH290">
        <v>0</v>
      </c>
      <c r="AI290">
        <v>1</v>
      </c>
      <c r="AJ290">
        <v>6.67</v>
      </c>
      <c r="AK290">
        <v>17.63</v>
      </c>
      <c r="AL290">
        <v>1</v>
      </c>
      <c r="AN290">
        <v>0</v>
      </c>
      <c r="AO290">
        <v>1</v>
      </c>
      <c r="AP290">
        <v>0</v>
      </c>
      <c r="AQ290">
        <v>0</v>
      </c>
      <c r="AR290">
        <v>0</v>
      </c>
      <c r="AS290" t="s">
        <v>3</v>
      </c>
      <c r="AT290">
        <v>0.12</v>
      </c>
      <c r="AU290" t="s">
        <v>3</v>
      </c>
      <c r="AV290">
        <v>0</v>
      </c>
      <c r="AW290">
        <v>2</v>
      </c>
      <c r="AX290">
        <v>43687276</v>
      </c>
      <c r="AY290">
        <v>1</v>
      </c>
      <c r="AZ290">
        <v>0</v>
      </c>
      <c r="BA290">
        <v>297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X290">
        <f>Y290*Source!I101</f>
        <v>9.5279999999999985E-4</v>
      </c>
      <c r="CY290">
        <f t="shared" ref="CY290:CY296" si="60">AB290</f>
        <v>828.01</v>
      </c>
      <c r="CZ290">
        <f t="shared" ref="CZ290:CZ296" si="61">AF290</f>
        <v>124.14</v>
      </c>
      <c r="DA290">
        <f t="shared" ref="DA290:DA296" si="62">AJ290</f>
        <v>6.67</v>
      </c>
      <c r="DB290">
        <f t="shared" si="58"/>
        <v>15</v>
      </c>
      <c r="DC290">
        <f t="shared" si="59"/>
        <v>1</v>
      </c>
    </row>
    <row r="291" spans="1:107">
      <c r="A291">
        <f>ROW(Source!A101)</f>
        <v>101</v>
      </c>
      <c r="B291">
        <v>43686536</v>
      </c>
      <c r="C291">
        <v>43687252</v>
      </c>
      <c r="D291">
        <v>37802544</v>
      </c>
      <c r="E291">
        <v>1</v>
      </c>
      <c r="F291">
        <v>1</v>
      </c>
      <c r="G291">
        <v>1</v>
      </c>
      <c r="H291">
        <v>2</v>
      </c>
      <c r="I291" t="s">
        <v>931</v>
      </c>
      <c r="J291" t="s">
        <v>932</v>
      </c>
      <c r="K291" t="s">
        <v>933</v>
      </c>
      <c r="L291">
        <v>1368</v>
      </c>
      <c r="N291">
        <v>1011</v>
      </c>
      <c r="O291" t="s">
        <v>524</v>
      </c>
      <c r="P291" t="s">
        <v>524</v>
      </c>
      <c r="Q291">
        <v>1</v>
      </c>
      <c r="W291">
        <v>0</v>
      </c>
      <c r="X291">
        <v>-892985829</v>
      </c>
      <c r="Y291">
        <v>10.53</v>
      </c>
      <c r="AA291">
        <v>0</v>
      </c>
      <c r="AB291">
        <v>25.45</v>
      </c>
      <c r="AC291">
        <v>0</v>
      </c>
      <c r="AD291">
        <v>0</v>
      </c>
      <c r="AE291">
        <v>0</v>
      </c>
      <c r="AF291">
        <v>7.11</v>
      </c>
      <c r="AG291">
        <v>0</v>
      </c>
      <c r="AH291">
        <v>0</v>
      </c>
      <c r="AI291">
        <v>1</v>
      </c>
      <c r="AJ291">
        <v>3.58</v>
      </c>
      <c r="AK291">
        <v>17.63</v>
      </c>
      <c r="AL291">
        <v>1</v>
      </c>
      <c r="AN291">
        <v>0</v>
      </c>
      <c r="AO291">
        <v>1</v>
      </c>
      <c r="AP291">
        <v>0</v>
      </c>
      <c r="AQ291">
        <v>0</v>
      </c>
      <c r="AR291">
        <v>0</v>
      </c>
      <c r="AS291" t="s">
        <v>3</v>
      </c>
      <c r="AT291">
        <v>10.53</v>
      </c>
      <c r="AU291" t="s">
        <v>3</v>
      </c>
      <c r="AV291">
        <v>0</v>
      </c>
      <c r="AW291">
        <v>2</v>
      </c>
      <c r="AX291">
        <v>43687277</v>
      </c>
      <c r="AY291">
        <v>1</v>
      </c>
      <c r="AZ291">
        <v>0</v>
      </c>
      <c r="BA291">
        <v>298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CX291">
        <f>Y291*Source!I101</f>
        <v>8.360819999999998E-2</v>
      </c>
      <c r="CY291">
        <f t="shared" si="60"/>
        <v>25.45</v>
      </c>
      <c r="CZ291">
        <f t="shared" si="61"/>
        <v>7.11</v>
      </c>
      <c r="DA291">
        <f t="shared" si="62"/>
        <v>3.58</v>
      </c>
      <c r="DB291">
        <f t="shared" si="58"/>
        <v>75</v>
      </c>
      <c r="DC291">
        <f t="shared" si="59"/>
        <v>0</v>
      </c>
    </row>
    <row r="292" spans="1:107">
      <c r="A292">
        <f>ROW(Source!A101)</f>
        <v>101</v>
      </c>
      <c r="B292">
        <v>43686536</v>
      </c>
      <c r="C292">
        <v>43687252</v>
      </c>
      <c r="D292">
        <v>37802659</v>
      </c>
      <c r="E292">
        <v>1</v>
      </c>
      <c r="F292">
        <v>1</v>
      </c>
      <c r="G292">
        <v>1</v>
      </c>
      <c r="H292">
        <v>2</v>
      </c>
      <c r="I292" t="s">
        <v>823</v>
      </c>
      <c r="J292" t="s">
        <v>824</v>
      </c>
      <c r="K292" t="s">
        <v>825</v>
      </c>
      <c r="L292">
        <v>1368</v>
      </c>
      <c r="N292">
        <v>1011</v>
      </c>
      <c r="O292" t="s">
        <v>524</v>
      </c>
      <c r="P292" t="s">
        <v>524</v>
      </c>
      <c r="Q292">
        <v>1</v>
      </c>
      <c r="W292">
        <v>0</v>
      </c>
      <c r="X292">
        <v>4083802</v>
      </c>
      <c r="Y292">
        <v>1.86</v>
      </c>
      <c r="AA292">
        <v>0</v>
      </c>
      <c r="AB292">
        <v>5.35</v>
      </c>
      <c r="AC292">
        <v>0</v>
      </c>
      <c r="AD292">
        <v>0</v>
      </c>
      <c r="AE292">
        <v>0</v>
      </c>
      <c r="AF292">
        <v>1.43</v>
      </c>
      <c r="AG292">
        <v>0</v>
      </c>
      <c r="AH292">
        <v>0</v>
      </c>
      <c r="AI292">
        <v>1</v>
      </c>
      <c r="AJ292">
        <v>3.74</v>
      </c>
      <c r="AK292">
        <v>17.63</v>
      </c>
      <c r="AL292">
        <v>1</v>
      </c>
      <c r="AN292">
        <v>0</v>
      </c>
      <c r="AO292">
        <v>1</v>
      </c>
      <c r="AP292">
        <v>0</v>
      </c>
      <c r="AQ292">
        <v>0</v>
      </c>
      <c r="AR292">
        <v>0</v>
      </c>
      <c r="AS292" t="s">
        <v>3</v>
      </c>
      <c r="AT292">
        <v>1.86</v>
      </c>
      <c r="AU292" t="s">
        <v>3</v>
      </c>
      <c r="AV292">
        <v>0</v>
      </c>
      <c r="AW292">
        <v>2</v>
      </c>
      <c r="AX292">
        <v>43687278</v>
      </c>
      <c r="AY292">
        <v>1</v>
      </c>
      <c r="AZ292">
        <v>0</v>
      </c>
      <c r="BA292">
        <v>299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CX292">
        <f>Y292*Source!I101</f>
        <v>1.4768399999999999E-2</v>
      </c>
      <c r="CY292">
        <f t="shared" si="60"/>
        <v>5.35</v>
      </c>
      <c r="CZ292">
        <f t="shared" si="61"/>
        <v>1.43</v>
      </c>
      <c r="DA292">
        <f t="shared" si="62"/>
        <v>3.74</v>
      </c>
      <c r="DB292">
        <f t="shared" si="58"/>
        <v>3</v>
      </c>
      <c r="DC292">
        <f t="shared" si="59"/>
        <v>0</v>
      </c>
    </row>
    <row r="293" spans="1:107">
      <c r="A293">
        <f>ROW(Source!A101)</f>
        <v>101</v>
      </c>
      <c r="B293">
        <v>43686536</v>
      </c>
      <c r="C293">
        <v>43687252</v>
      </c>
      <c r="D293">
        <v>37802669</v>
      </c>
      <c r="E293">
        <v>1</v>
      </c>
      <c r="F293">
        <v>1</v>
      </c>
      <c r="G293">
        <v>1</v>
      </c>
      <c r="H293">
        <v>2</v>
      </c>
      <c r="I293" t="s">
        <v>934</v>
      </c>
      <c r="J293" t="s">
        <v>935</v>
      </c>
      <c r="K293" t="s">
        <v>936</v>
      </c>
      <c r="L293">
        <v>1368</v>
      </c>
      <c r="N293">
        <v>1011</v>
      </c>
      <c r="O293" t="s">
        <v>524</v>
      </c>
      <c r="P293" t="s">
        <v>524</v>
      </c>
      <c r="Q293">
        <v>1</v>
      </c>
      <c r="W293">
        <v>0</v>
      </c>
      <c r="X293">
        <v>1565869296</v>
      </c>
      <c r="Y293">
        <v>2.0299999999999998</v>
      </c>
      <c r="AA293">
        <v>0</v>
      </c>
      <c r="AB293">
        <v>76.92</v>
      </c>
      <c r="AC293">
        <v>0</v>
      </c>
      <c r="AD293">
        <v>0</v>
      </c>
      <c r="AE293">
        <v>0</v>
      </c>
      <c r="AF293">
        <v>9.6999999999999993</v>
      </c>
      <c r="AG293">
        <v>0</v>
      </c>
      <c r="AH293">
        <v>0</v>
      </c>
      <c r="AI293">
        <v>1</v>
      </c>
      <c r="AJ293">
        <v>7.93</v>
      </c>
      <c r="AK293">
        <v>17.63</v>
      </c>
      <c r="AL293">
        <v>1</v>
      </c>
      <c r="AN293">
        <v>0</v>
      </c>
      <c r="AO293">
        <v>1</v>
      </c>
      <c r="AP293">
        <v>0</v>
      </c>
      <c r="AQ293">
        <v>0</v>
      </c>
      <c r="AR293">
        <v>0</v>
      </c>
      <c r="AS293" t="s">
        <v>3</v>
      </c>
      <c r="AT293">
        <v>2.0299999999999998</v>
      </c>
      <c r="AU293" t="s">
        <v>3</v>
      </c>
      <c r="AV293">
        <v>0</v>
      </c>
      <c r="AW293">
        <v>2</v>
      </c>
      <c r="AX293">
        <v>43687279</v>
      </c>
      <c r="AY293">
        <v>1</v>
      </c>
      <c r="AZ293">
        <v>0</v>
      </c>
      <c r="BA293">
        <v>300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CX293">
        <f>Y293*Source!I101</f>
        <v>1.6118199999999996E-2</v>
      </c>
      <c r="CY293">
        <f t="shared" si="60"/>
        <v>76.92</v>
      </c>
      <c r="CZ293">
        <f t="shared" si="61"/>
        <v>9.6999999999999993</v>
      </c>
      <c r="DA293">
        <f t="shared" si="62"/>
        <v>7.93</v>
      </c>
      <c r="DB293">
        <f t="shared" si="58"/>
        <v>20</v>
      </c>
      <c r="DC293">
        <f t="shared" si="59"/>
        <v>0</v>
      </c>
    </row>
    <row r="294" spans="1:107">
      <c r="A294">
        <f>ROW(Source!A101)</f>
        <v>101</v>
      </c>
      <c r="B294">
        <v>43686536</v>
      </c>
      <c r="C294">
        <v>43687252</v>
      </c>
      <c r="D294">
        <v>37802676</v>
      </c>
      <c r="E294">
        <v>1</v>
      </c>
      <c r="F294">
        <v>1</v>
      </c>
      <c r="G294">
        <v>1</v>
      </c>
      <c r="H294">
        <v>2</v>
      </c>
      <c r="I294" t="s">
        <v>937</v>
      </c>
      <c r="J294" t="s">
        <v>938</v>
      </c>
      <c r="K294" t="s">
        <v>939</v>
      </c>
      <c r="L294">
        <v>1368</v>
      </c>
      <c r="N294">
        <v>1011</v>
      </c>
      <c r="O294" t="s">
        <v>524</v>
      </c>
      <c r="P294" t="s">
        <v>524</v>
      </c>
      <c r="Q294">
        <v>1</v>
      </c>
      <c r="W294">
        <v>0</v>
      </c>
      <c r="X294">
        <v>1535524603</v>
      </c>
      <c r="Y294">
        <v>0.14000000000000001</v>
      </c>
      <c r="AA294">
        <v>0</v>
      </c>
      <c r="AB294">
        <v>39.619999999999997</v>
      </c>
      <c r="AC294">
        <v>0</v>
      </c>
      <c r="AD294">
        <v>0</v>
      </c>
      <c r="AE294">
        <v>0</v>
      </c>
      <c r="AF294">
        <v>6.4</v>
      </c>
      <c r="AG294">
        <v>0</v>
      </c>
      <c r="AH294">
        <v>0</v>
      </c>
      <c r="AI294">
        <v>1</v>
      </c>
      <c r="AJ294">
        <v>6.19</v>
      </c>
      <c r="AK294">
        <v>17.63</v>
      </c>
      <c r="AL294">
        <v>1</v>
      </c>
      <c r="AN294">
        <v>0</v>
      </c>
      <c r="AO294">
        <v>1</v>
      </c>
      <c r="AP294">
        <v>0</v>
      </c>
      <c r="AQ294">
        <v>0</v>
      </c>
      <c r="AR294">
        <v>0</v>
      </c>
      <c r="AS294" t="s">
        <v>3</v>
      </c>
      <c r="AT294">
        <v>0.14000000000000001</v>
      </c>
      <c r="AU294" t="s">
        <v>3</v>
      </c>
      <c r="AV294">
        <v>0</v>
      </c>
      <c r="AW294">
        <v>2</v>
      </c>
      <c r="AX294">
        <v>43687280</v>
      </c>
      <c r="AY294">
        <v>1</v>
      </c>
      <c r="AZ294">
        <v>0</v>
      </c>
      <c r="BA294">
        <v>301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CX294">
        <f>Y294*Source!I101</f>
        <v>1.1115999999999999E-3</v>
      </c>
      <c r="CY294">
        <f t="shared" si="60"/>
        <v>39.619999999999997</v>
      </c>
      <c r="CZ294">
        <f t="shared" si="61"/>
        <v>6.4</v>
      </c>
      <c r="DA294">
        <f t="shared" si="62"/>
        <v>6.19</v>
      </c>
      <c r="DB294">
        <f t="shared" si="58"/>
        <v>1</v>
      </c>
      <c r="DC294">
        <f t="shared" si="59"/>
        <v>0</v>
      </c>
    </row>
    <row r="295" spans="1:107">
      <c r="A295">
        <f>ROW(Source!A101)</f>
        <v>101</v>
      </c>
      <c r="B295">
        <v>43686536</v>
      </c>
      <c r="C295">
        <v>43687252</v>
      </c>
      <c r="D295">
        <v>37804071</v>
      </c>
      <c r="E295">
        <v>1</v>
      </c>
      <c r="F295">
        <v>1</v>
      </c>
      <c r="G295">
        <v>1</v>
      </c>
      <c r="H295">
        <v>2</v>
      </c>
      <c r="I295" t="s">
        <v>756</v>
      </c>
      <c r="J295" t="s">
        <v>757</v>
      </c>
      <c r="K295" t="s">
        <v>758</v>
      </c>
      <c r="L295">
        <v>1368</v>
      </c>
      <c r="N295">
        <v>1011</v>
      </c>
      <c r="O295" t="s">
        <v>524</v>
      </c>
      <c r="P295" t="s">
        <v>524</v>
      </c>
      <c r="Q295">
        <v>1</v>
      </c>
      <c r="W295">
        <v>0</v>
      </c>
      <c r="X295">
        <v>254649463</v>
      </c>
      <c r="Y295">
        <v>0.41</v>
      </c>
      <c r="AA295">
        <v>0</v>
      </c>
      <c r="AB295">
        <v>18.95</v>
      </c>
      <c r="AC295">
        <v>0</v>
      </c>
      <c r="AD295">
        <v>0</v>
      </c>
      <c r="AE295">
        <v>0</v>
      </c>
      <c r="AF295">
        <v>5.4</v>
      </c>
      <c r="AG295">
        <v>0</v>
      </c>
      <c r="AH295">
        <v>0</v>
      </c>
      <c r="AI295">
        <v>1</v>
      </c>
      <c r="AJ295">
        <v>3.51</v>
      </c>
      <c r="AK295">
        <v>17.63</v>
      </c>
      <c r="AL295">
        <v>1</v>
      </c>
      <c r="AN295">
        <v>0</v>
      </c>
      <c r="AO295">
        <v>1</v>
      </c>
      <c r="AP295">
        <v>0</v>
      </c>
      <c r="AQ295">
        <v>0</v>
      </c>
      <c r="AR295">
        <v>0</v>
      </c>
      <c r="AS295" t="s">
        <v>3</v>
      </c>
      <c r="AT295">
        <v>0.41</v>
      </c>
      <c r="AU295" t="s">
        <v>3</v>
      </c>
      <c r="AV295">
        <v>0</v>
      </c>
      <c r="AW295">
        <v>2</v>
      </c>
      <c r="AX295">
        <v>43687281</v>
      </c>
      <c r="AY295">
        <v>1</v>
      </c>
      <c r="AZ295">
        <v>0</v>
      </c>
      <c r="BA295">
        <v>302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X295">
        <f>Y295*Source!I101</f>
        <v>3.2553999999999994E-3</v>
      </c>
      <c r="CY295">
        <f t="shared" si="60"/>
        <v>18.95</v>
      </c>
      <c r="CZ295">
        <f t="shared" si="61"/>
        <v>5.4</v>
      </c>
      <c r="DA295">
        <f t="shared" si="62"/>
        <v>3.51</v>
      </c>
      <c r="DB295">
        <f t="shared" si="58"/>
        <v>2</v>
      </c>
      <c r="DC295">
        <f t="shared" si="59"/>
        <v>0</v>
      </c>
    </row>
    <row r="296" spans="1:107">
      <c r="A296">
        <f>ROW(Source!A101)</f>
        <v>101</v>
      </c>
      <c r="B296">
        <v>43686536</v>
      </c>
      <c r="C296">
        <v>43687252</v>
      </c>
      <c r="D296">
        <v>37804456</v>
      </c>
      <c r="E296">
        <v>1</v>
      </c>
      <c r="F296">
        <v>1</v>
      </c>
      <c r="G296">
        <v>1</v>
      </c>
      <c r="H296">
        <v>2</v>
      </c>
      <c r="I296" t="s">
        <v>759</v>
      </c>
      <c r="J296" t="s">
        <v>760</v>
      </c>
      <c r="K296" t="s">
        <v>761</v>
      </c>
      <c r="L296">
        <v>1368</v>
      </c>
      <c r="N296">
        <v>1011</v>
      </c>
      <c r="O296" t="s">
        <v>524</v>
      </c>
      <c r="P296" t="s">
        <v>524</v>
      </c>
      <c r="Q296">
        <v>1</v>
      </c>
      <c r="W296">
        <v>0</v>
      </c>
      <c r="X296">
        <v>-671646184</v>
      </c>
      <c r="Y296">
        <v>0.19</v>
      </c>
      <c r="AA296">
        <v>0</v>
      </c>
      <c r="AB296">
        <v>714.81</v>
      </c>
      <c r="AC296">
        <v>182.47</v>
      </c>
      <c r="AD296">
        <v>0</v>
      </c>
      <c r="AE296">
        <v>0</v>
      </c>
      <c r="AF296">
        <v>91.76</v>
      </c>
      <c r="AG296">
        <v>10.35</v>
      </c>
      <c r="AH296">
        <v>0</v>
      </c>
      <c r="AI296">
        <v>1</v>
      </c>
      <c r="AJ296">
        <v>7.79</v>
      </c>
      <c r="AK296">
        <v>17.63</v>
      </c>
      <c r="AL296">
        <v>1</v>
      </c>
      <c r="AN296">
        <v>0</v>
      </c>
      <c r="AO296">
        <v>1</v>
      </c>
      <c r="AP296">
        <v>0</v>
      </c>
      <c r="AQ296">
        <v>0</v>
      </c>
      <c r="AR296">
        <v>0</v>
      </c>
      <c r="AS296" t="s">
        <v>3</v>
      </c>
      <c r="AT296">
        <v>0.19</v>
      </c>
      <c r="AU296" t="s">
        <v>3</v>
      </c>
      <c r="AV296">
        <v>0</v>
      </c>
      <c r="AW296">
        <v>2</v>
      </c>
      <c r="AX296">
        <v>43687282</v>
      </c>
      <c r="AY296">
        <v>1</v>
      </c>
      <c r="AZ296">
        <v>0</v>
      </c>
      <c r="BA296">
        <v>303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X296">
        <f>Y296*Source!I101</f>
        <v>1.5085999999999999E-3</v>
      </c>
      <c r="CY296">
        <f t="shared" si="60"/>
        <v>714.81</v>
      </c>
      <c r="CZ296">
        <f t="shared" si="61"/>
        <v>91.76</v>
      </c>
      <c r="DA296">
        <f t="shared" si="62"/>
        <v>7.79</v>
      </c>
      <c r="DB296">
        <f t="shared" si="58"/>
        <v>17</v>
      </c>
      <c r="DC296">
        <f t="shared" si="59"/>
        <v>2</v>
      </c>
    </row>
    <row r="297" spans="1:107">
      <c r="A297">
        <f>ROW(Source!A101)</f>
        <v>101</v>
      </c>
      <c r="B297">
        <v>43686536</v>
      </c>
      <c r="C297">
        <v>43687252</v>
      </c>
      <c r="D297">
        <v>37730053</v>
      </c>
      <c r="E297">
        <v>1</v>
      </c>
      <c r="F297">
        <v>1</v>
      </c>
      <c r="G297">
        <v>1</v>
      </c>
      <c r="H297">
        <v>3</v>
      </c>
      <c r="I297" t="s">
        <v>940</v>
      </c>
      <c r="J297" t="s">
        <v>941</v>
      </c>
      <c r="K297" t="s">
        <v>942</v>
      </c>
      <c r="L297">
        <v>1348</v>
      </c>
      <c r="N297">
        <v>1009</v>
      </c>
      <c r="O297" t="s">
        <v>278</v>
      </c>
      <c r="P297" t="s">
        <v>278</v>
      </c>
      <c r="Q297">
        <v>1000</v>
      </c>
      <c r="W297">
        <v>0</v>
      </c>
      <c r="X297">
        <v>-1280064888</v>
      </c>
      <c r="Y297">
        <v>1E-4</v>
      </c>
      <c r="AA297">
        <v>119006</v>
      </c>
      <c r="AB297">
        <v>0</v>
      </c>
      <c r="AC297">
        <v>0</v>
      </c>
      <c r="AD297">
        <v>0</v>
      </c>
      <c r="AE297">
        <v>37900</v>
      </c>
      <c r="AF297">
        <v>0</v>
      </c>
      <c r="AG297">
        <v>0</v>
      </c>
      <c r="AH297">
        <v>0</v>
      </c>
      <c r="AI297">
        <v>3.14</v>
      </c>
      <c r="AJ297">
        <v>1</v>
      </c>
      <c r="AK297">
        <v>1</v>
      </c>
      <c r="AL297">
        <v>1</v>
      </c>
      <c r="AN297">
        <v>0</v>
      </c>
      <c r="AO297">
        <v>1</v>
      </c>
      <c r="AP297">
        <v>0</v>
      </c>
      <c r="AQ297">
        <v>0</v>
      </c>
      <c r="AR297">
        <v>0</v>
      </c>
      <c r="AS297" t="s">
        <v>3</v>
      </c>
      <c r="AT297">
        <v>1E-4</v>
      </c>
      <c r="AU297" t="s">
        <v>3</v>
      </c>
      <c r="AV297">
        <v>0</v>
      </c>
      <c r="AW297">
        <v>2</v>
      </c>
      <c r="AX297">
        <v>43687283</v>
      </c>
      <c r="AY297">
        <v>1</v>
      </c>
      <c r="AZ297">
        <v>0</v>
      </c>
      <c r="BA297">
        <v>304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X297">
        <f>Y297*Source!I101</f>
        <v>7.9399999999999994E-7</v>
      </c>
      <c r="CY297">
        <f t="shared" ref="CY297:CY308" si="63">AA297</f>
        <v>119006</v>
      </c>
      <c r="CZ297">
        <f t="shared" ref="CZ297:CZ308" si="64">AE297</f>
        <v>37900</v>
      </c>
      <c r="DA297">
        <f t="shared" ref="DA297:DA308" si="65">AI297</f>
        <v>3.14</v>
      </c>
      <c r="DB297">
        <f t="shared" si="58"/>
        <v>4</v>
      </c>
      <c r="DC297">
        <f t="shared" si="59"/>
        <v>0</v>
      </c>
    </row>
    <row r="298" spans="1:107">
      <c r="A298">
        <f>ROW(Source!A101)</f>
        <v>101</v>
      </c>
      <c r="B298">
        <v>43686536</v>
      </c>
      <c r="C298">
        <v>43687252</v>
      </c>
      <c r="D298">
        <v>37729659</v>
      </c>
      <c r="E298">
        <v>1</v>
      </c>
      <c r="F298">
        <v>1</v>
      </c>
      <c r="G298">
        <v>1</v>
      </c>
      <c r="H298">
        <v>3</v>
      </c>
      <c r="I298" t="s">
        <v>826</v>
      </c>
      <c r="J298" t="s">
        <v>827</v>
      </c>
      <c r="K298" t="s">
        <v>828</v>
      </c>
      <c r="L298">
        <v>1339</v>
      </c>
      <c r="N298">
        <v>1007</v>
      </c>
      <c r="O298" t="s">
        <v>48</v>
      </c>
      <c r="P298" t="s">
        <v>48</v>
      </c>
      <c r="Q298">
        <v>1</v>
      </c>
      <c r="W298">
        <v>0</v>
      </c>
      <c r="X298">
        <v>-821751618</v>
      </c>
      <c r="Y298">
        <v>1.5</v>
      </c>
      <c r="AA298">
        <v>41.86</v>
      </c>
      <c r="AB298">
        <v>0</v>
      </c>
      <c r="AC298">
        <v>0</v>
      </c>
      <c r="AD298">
        <v>0</v>
      </c>
      <c r="AE298">
        <v>6.22</v>
      </c>
      <c r="AF298">
        <v>0</v>
      </c>
      <c r="AG298">
        <v>0</v>
      </c>
      <c r="AH298">
        <v>0</v>
      </c>
      <c r="AI298">
        <v>6.73</v>
      </c>
      <c r="AJ298">
        <v>1</v>
      </c>
      <c r="AK298">
        <v>1</v>
      </c>
      <c r="AL298">
        <v>1</v>
      </c>
      <c r="AN298">
        <v>0</v>
      </c>
      <c r="AO298">
        <v>1</v>
      </c>
      <c r="AP298">
        <v>0</v>
      </c>
      <c r="AQ298">
        <v>0</v>
      </c>
      <c r="AR298">
        <v>0</v>
      </c>
      <c r="AS298" t="s">
        <v>3</v>
      </c>
      <c r="AT298">
        <v>1.5</v>
      </c>
      <c r="AU298" t="s">
        <v>3</v>
      </c>
      <c r="AV298">
        <v>0</v>
      </c>
      <c r="AW298">
        <v>2</v>
      </c>
      <c r="AX298">
        <v>43687284</v>
      </c>
      <c r="AY298">
        <v>1</v>
      </c>
      <c r="AZ298">
        <v>0</v>
      </c>
      <c r="BA298">
        <v>305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CX298">
        <f>Y298*Source!I101</f>
        <v>1.1909999999999999E-2</v>
      </c>
      <c r="CY298">
        <f t="shared" si="63"/>
        <v>41.86</v>
      </c>
      <c r="CZ298">
        <f t="shared" si="64"/>
        <v>6.22</v>
      </c>
      <c r="DA298">
        <f t="shared" si="65"/>
        <v>6.73</v>
      </c>
      <c r="DB298">
        <f t="shared" si="58"/>
        <v>9</v>
      </c>
      <c r="DC298">
        <f t="shared" si="59"/>
        <v>0</v>
      </c>
    </row>
    <row r="299" spans="1:107">
      <c r="A299">
        <f>ROW(Source!A101)</f>
        <v>101</v>
      </c>
      <c r="B299">
        <v>43686536</v>
      </c>
      <c r="C299">
        <v>43687252</v>
      </c>
      <c r="D299">
        <v>37736264</v>
      </c>
      <c r="E299">
        <v>1</v>
      </c>
      <c r="F299">
        <v>1</v>
      </c>
      <c r="G299">
        <v>1</v>
      </c>
      <c r="H299">
        <v>3</v>
      </c>
      <c r="I299" t="s">
        <v>943</v>
      </c>
      <c r="J299" t="s">
        <v>944</v>
      </c>
      <c r="K299" t="s">
        <v>945</v>
      </c>
      <c r="L299">
        <v>1348</v>
      </c>
      <c r="N299">
        <v>1009</v>
      </c>
      <c r="O299" t="s">
        <v>278</v>
      </c>
      <c r="P299" t="s">
        <v>278</v>
      </c>
      <c r="Q299">
        <v>1000</v>
      </c>
      <c r="W299">
        <v>0</v>
      </c>
      <c r="X299">
        <v>1941264678</v>
      </c>
      <c r="Y299">
        <v>3.0000000000000001E-5</v>
      </c>
      <c r="AA299">
        <v>15993.45</v>
      </c>
      <c r="AB299">
        <v>0</v>
      </c>
      <c r="AC299">
        <v>0</v>
      </c>
      <c r="AD299">
        <v>0</v>
      </c>
      <c r="AE299">
        <v>4455</v>
      </c>
      <c r="AF299">
        <v>0</v>
      </c>
      <c r="AG299">
        <v>0</v>
      </c>
      <c r="AH299">
        <v>0</v>
      </c>
      <c r="AI299">
        <v>3.59</v>
      </c>
      <c r="AJ299">
        <v>1</v>
      </c>
      <c r="AK299">
        <v>1</v>
      </c>
      <c r="AL299">
        <v>1</v>
      </c>
      <c r="AN299">
        <v>0</v>
      </c>
      <c r="AO299">
        <v>1</v>
      </c>
      <c r="AP299">
        <v>0</v>
      </c>
      <c r="AQ299">
        <v>0</v>
      </c>
      <c r="AR299">
        <v>0</v>
      </c>
      <c r="AS299" t="s">
        <v>3</v>
      </c>
      <c r="AT299">
        <v>3.0000000000000001E-5</v>
      </c>
      <c r="AU299" t="s">
        <v>3</v>
      </c>
      <c r="AV299">
        <v>0</v>
      </c>
      <c r="AW299">
        <v>2</v>
      </c>
      <c r="AX299">
        <v>43687285</v>
      </c>
      <c r="AY299">
        <v>1</v>
      </c>
      <c r="AZ299">
        <v>0</v>
      </c>
      <c r="BA299">
        <v>306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X299">
        <f>Y299*Source!I101</f>
        <v>2.3819999999999998E-7</v>
      </c>
      <c r="CY299">
        <f t="shared" si="63"/>
        <v>15993.45</v>
      </c>
      <c r="CZ299">
        <f t="shared" si="64"/>
        <v>4455</v>
      </c>
      <c r="DA299">
        <f t="shared" si="65"/>
        <v>3.59</v>
      </c>
      <c r="DB299">
        <f t="shared" si="58"/>
        <v>0</v>
      </c>
      <c r="DC299">
        <f t="shared" si="59"/>
        <v>0</v>
      </c>
    </row>
    <row r="300" spans="1:107">
      <c r="A300">
        <f>ROW(Source!A101)</f>
        <v>101</v>
      </c>
      <c r="B300">
        <v>43686536</v>
      </c>
      <c r="C300">
        <v>43687252</v>
      </c>
      <c r="D300">
        <v>37736447</v>
      </c>
      <c r="E300">
        <v>1</v>
      </c>
      <c r="F300">
        <v>1</v>
      </c>
      <c r="G300">
        <v>1</v>
      </c>
      <c r="H300">
        <v>3</v>
      </c>
      <c r="I300" t="s">
        <v>946</v>
      </c>
      <c r="J300" t="s">
        <v>947</v>
      </c>
      <c r="K300" t="s">
        <v>948</v>
      </c>
      <c r="L300">
        <v>1348</v>
      </c>
      <c r="N300">
        <v>1009</v>
      </c>
      <c r="O300" t="s">
        <v>278</v>
      </c>
      <c r="P300" t="s">
        <v>278</v>
      </c>
      <c r="Q300">
        <v>1000</v>
      </c>
      <c r="W300">
        <v>0</v>
      </c>
      <c r="X300">
        <v>-833443196</v>
      </c>
      <c r="Y300">
        <v>1.9400000000000001E-3</v>
      </c>
      <c r="AA300">
        <v>34883.519999999997</v>
      </c>
      <c r="AB300">
        <v>0</v>
      </c>
      <c r="AC300">
        <v>0</v>
      </c>
      <c r="AD300">
        <v>0</v>
      </c>
      <c r="AE300">
        <v>5191</v>
      </c>
      <c r="AF300">
        <v>0</v>
      </c>
      <c r="AG300">
        <v>0</v>
      </c>
      <c r="AH300">
        <v>0</v>
      </c>
      <c r="AI300">
        <v>6.72</v>
      </c>
      <c r="AJ300">
        <v>1</v>
      </c>
      <c r="AK300">
        <v>1</v>
      </c>
      <c r="AL300">
        <v>1</v>
      </c>
      <c r="AN300">
        <v>0</v>
      </c>
      <c r="AO300">
        <v>1</v>
      </c>
      <c r="AP300">
        <v>0</v>
      </c>
      <c r="AQ300">
        <v>0</v>
      </c>
      <c r="AR300">
        <v>0</v>
      </c>
      <c r="AS300" t="s">
        <v>3</v>
      </c>
      <c r="AT300">
        <v>1.9400000000000001E-3</v>
      </c>
      <c r="AU300" t="s">
        <v>3</v>
      </c>
      <c r="AV300">
        <v>0</v>
      </c>
      <c r="AW300">
        <v>2</v>
      </c>
      <c r="AX300">
        <v>43687286</v>
      </c>
      <c r="AY300">
        <v>1</v>
      </c>
      <c r="AZ300">
        <v>0</v>
      </c>
      <c r="BA300">
        <v>307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CX300">
        <f>Y300*Source!I101</f>
        <v>1.5403599999999999E-5</v>
      </c>
      <c r="CY300">
        <f t="shared" si="63"/>
        <v>34883.519999999997</v>
      </c>
      <c r="CZ300">
        <f t="shared" si="64"/>
        <v>5191</v>
      </c>
      <c r="DA300">
        <f t="shared" si="65"/>
        <v>6.72</v>
      </c>
      <c r="DB300">
        <f t="shared" si="58"/>
        <v>10</v>
      </c>
      <c r="DC300">
        <f t="shared" si="59"/>
        <v>0</v>
      </c>
    </row>
    <row r="301" spans="1:107">
      <c r="A301">
        <f>ROW(Source!A101)</f>
        <v>101</v>
      </c>
      <c r="B301">
        <v>43686536</v>
      </c>
      <c r="C301">
        <v>43687252</v>
      </c>
      <c r="D301">
        <v>37736620</v>
      </c>
      <c r="E301">
        <v>1</v>
      </c>
      <c r="F301">
        <v>1</v>
      </c>
      <c r="G301">
        <v>1</v>
      </c>
      <c r="H301">
        <v>3</v>
      </c>
      <c r="I301" t="s">
        <v>949</v>
      </c>
      <c r="J301" t="s">
        <v>950</v>
      </c>
      <c r="K301" t="s">
        <v>951</v>
      </c>
      <c r="L301">
        <v>1348</v>
      </c>
      <c r="N301">
        <v>1009</v>
      </c>
      <c r="O301" t="s">
        <v>278</v>
      </c>
      <c r="P301" t="s">
        <v>278</v>
      </c>
      <c r="Q301">
        <v>1000</v>
      </c>
      <c r="W301">
        <v>0</v>
      </c>
      <c r="X301">
        <v>1476164246</v>
      </c>
      <c r="Y301">
        <v>1.4E-3</v>
      </c>
      <c r="AA301">
        <v>45866.7</v>
      </c>
      <c r="AB301">
        <v>0</v>
      </c>
      <c r="AC301">
        <v>0</v>
      </c>
      <c r="AD301">
        <v>0</v>
      </c>
      <c r="AE301">
        <v>10170</v>
      </c>
      <c r="AF301">
        <v>0</v>
      </c>
      <c r="AG301">
        <v>0</v>
      </c>
      <c r="AH301">
        <v>0</v>
      </c>
      <c r="AI301">
        <v>4.51</v>
      </c>
      <c r="AJ301">
        <v>1</v>
      </c>
      <c r="AK301">
        <v>1</v>
      </c>
      <c r="AL301">
        <v>1</v>
      </c>
      <c r="AN301">
        <v>0</v>
      </c>
      <c r="AO301">
        <v>1</v>
      </c>
      <c r="AP301">
        <v>0</v>
      </c>
      <c r="AQ301">
        <v>0</v>
      </c>
      <c r="AR301">
        <v>0</v>
      </c>
      <c r="AS301" t="s">
        <v>3</v>
      </c>
      <c r="AT301">
        <v>1.4E-3</v>
      </c>
      <c r="AU301" t="s">
        <v>3</v>
      </c>
      <c r="AV301">
        <v>0</v>
      </c>
      <c r="AW301">
        <v>2</v>
      </c>
      <c r="AX301">
        <v>43687287</v>
      </c>
      <c r="AY301">
        <v>1</v>
      </c>
      <c r="AZ301">
        <v>0</v>
      </c>
      <c r="BA301">
        <v>308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CX301">
        <f>Y301*Source!I101</f>
        <v>1.1115999999999998E-5</v>
      </c>
      <c r="CY301">
        <f t="shared" si="63"/>
        <v>45866.7</v>
      </c>
      <c r="CZ301">
        <f t="shared" si="64"/>
        <v>10170</v>
      </c>
      <c r="DA301">
        <f t="shared" si="65"/>
        <v>4.51</v>
      </c>
      <c r="DB301">
        <f t="shared" si="58"/>
        <v>14</v>
      </c>
      <c r="DC301">
        <f t="shared" si="59"/>
        <v>0</v>
      </c>
    </row>
    <row r="302" spans="1:107">
      <c r="A302">
        <f>ROW(Source!A101)</f>
        <v>101</v>
      </c>
      <c r="B302">
        <v>43686536</v>
      </c>
      <c r="C302">
        <v>43687252</v>
      </c>
      <c r="D302">
        <v>37736859</v>
      </c>
      <c r="E302">
        <v>1</v>
      </c>
      <c r="F302">
        <v>1</v>
      </c>
      <c r="G302">
        <v>1</v>
      </c>
      <c r="H302">
        <v>3</v>
      </c>
      <c r="I302" t="s">
        <v>886</v>
      </c>
      <c r="J302" t="s">
        <v>887</v>
      </c>
      <c r="K302" t="s">
        <v>888</v>
      </c>
      <c r="L302">
        <v>1348</v>
      </c>
      <c r="N302">
        <v>1009</v>
      </c>
      <c r="O302" t="s">
        <v>278</v>
      </c>
      <c r="P302" t="s">
        <v>278</v>
      </c>
      <c r="Q302">
        <v>1000</v>
      </c>
      <c r="W302">
        <v>0</v>
      </c>
      <c r="X302">
        <v>-384985709</v>
      </c>
      <c r="Y302">
        <v>3.3E-3</v>
      </c>
      <c r="AA302">
        <v>49810.46</v>
      </c>
      <c r="AB302">
        <v>0</v>
      </c>
      <c r="AC302">
        <v>0</v>
      </c>
      <c r="AD302">
        <v>0</v>
      </c>
      <c r="AE302">
        <v>9040.01</v>
      </c>
      <c r="AF302">
        <v>0</v>
      </c>
      <c r="AG302">
        <v>0</v>
      </c>
      <c r="AH302">
        <v>0</v>
      </c>
      <c r="AI302">
        <v>5.51</v>
      </c>
      <c r="AJ302">
        <v>1</v>
      </c>
      <c r="AK302">
        <v>1</v>
      </c>
      <c r="AL302">
        <v>1</v>
      </c>
      <c r="AN302">
        <v>0</v>
      </c>
      <c r="AO302">
        <v>1</v>
      </c>
      <c r="AP302">
        <v>0</v>
      </c>
      <c r="AQ302">
        <v>0</v>
      </c>
      <c r="AR302">
        <v>0</v>
      </c>
      <c r="AS302" t="s">
        <v>3</v>
      </c>
      <c r="AT302">
        <v>3.3E-3</v>
      </c>
      <c r="AU302" t="s">
        <v>3</v>
      </c>
      <c r="AV302">
        <v>0</v>
      </c>
      <c r="AW302">
        <v>2</v>
      </c>
      <c r="AX302">
        <v>43687288</v>
      </c>
      <c r="AY302">
        <v>1</v>
      </c>
      <c r="AZ302">
        <v>0</v>
      </c>
      <c r="BA302">
        <v>309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CX302">
        <f>Y302*Source!I101</f>
        <v>2.6201999999999997E-5</v>
      </c>
      <c r="CY302">
        <f t="shared" si="63"/>
        <v>49810.46</v>
      </c>
      <c r="CZ302">
        <f t="shared" si="64"/>
        <v>9040.01</v>
      </c>
      <c r="DA302">
        <f t="shared" si="65"/>
        <v>5.51</v>
      </c>
      <c r="DB302">
        <f t="shared" si="58"/>
        <v>30</v>
      </c>
      <c r="DC302">
        <f t="shared" si="59"/>
        <v>0</v>
      </c>
    </row>
    <row r="303" spans="1:107">
      <c r="A303">
        <f>ROW(Source!A101)</f>
        <v>101</v>
      </c>
      <c r="B303">
        <v>43686536</v>
      </c>
      <c r="C303">
        <v>43687252</v>
      </c>
      <c r="D303">
        <v>37736933</v>
      </c>
      <c r="E303">
        <v>1</v>
      </c>
      <c r="F303">
        <v>1</v>
      </c>
      <c r="G303">
        <v>1</v>
      </c>
      <c r="H303">
        <v>3</v>
      </c>
      <c r="I303" t="s">
        <v>952</v>
      </c>
      <c r="J303" t="s">
        <v>953</v>
      </c>
      <c r="K303" t="s">
        <v>954</v>
      </c>
      <c r="L303">
        <v>1348</v>
      </c>
      <c r="N303">
        <v>1009</v>
      </c>
      <c r="O303" t="s">
        <v>278</v>
      </c>
      <c r="P303" t="s">
        <v>278</v>
      </c>
      <c r="Q303">
        <v>1000</v>
      </c>
      <c r="W303">
        <v>0</v>
      </c>
      <c r="X303">
        <v>-667930777</v>
      </c>
      <c r="Y303">
        <v>1.0000000000000001E-5</v>
      </c>
      <c r="AA303">
        <v>44629.2</v>
      </c>
      <c r="AB303">
        <v>0</v>
      </c>
      <c r="AC303">
        <v>0</v>
      </c>
      <c r="AD303">
        <v>0</v>
      </c>
      <c r="AE303">
        <v>12936</v>
      </c>
      <c r="AF303">
        <v>0</v>
      </c>
      <c r="AG303">
        <v>0</v>
      </c>
      <c r="AH303">
        <v>0</v>
      </c>
      <c r="AI303">
        <v>3.45</v>
      </c>
      <c r="AJ303">
        <v>1</v>
      </c>
      <c r="AK303">
        <v>1</v>
      </c>
      <c r="AL303">
        <v>1</v>
      </c>
      <c r="AN303">
        <v>0</v>
      </c>
      <c r="AO303">
        <v>1</v>
      </c>
      <c r="AP303">
        <v>0</v>
      </c>
      <c r="AQ303">
        <v>0</v>
      </c>
      <c r="AR303">
        <v>0</v>
      </c>
      <c r="AS303" t="s">
        <v>3</v>
      </c>
      <c r="AT303">
        <v>1.0000000000000001E-5</v>
      </c>
      <c r="AU303" t="s">
        <v>3</v>
      </c>
      <c r="AV303">
        <v>0</v>
      </c>
      <c r="AW303">
        <v>2</v>
      </c>
      <c r="AX303">
        <v>43687289</v>
      </c>
      <c r="AY303">
        <v>1</v>
      </c>
      <c r="AZ303">
        <v>0</v>
      </c>
      <c r="BA303">
        <v>310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CX303">
        <f>Y303*Source!I101</f>
        <v>7.9399999999999996E-8</v>
      </c>
      <c r="CY303">
        <f t="shared" si="63"/>
        <v>44629.2</v>
      </c>
      <c r="CZ303">
        <f t="shared" si="64"/>
        <v>12936</v>
      </c>
      <c r="DA303">
        <f t="shared" si="65"/>
        <v>3.45</v>
      </c>
      <c r="DB303">
        <f t="shared" si="58"/>
        <v>0</v>
      </c>
      <c r="DC303">
        <f t="shared" si="59"/>
        <v>0</v>
      </c>
    </row>
    <row r="304" spans="1:107">
      <c r="A304">
        <f>ROW(Source!A101)</f>
        <v>101</v>
      </c>
      <c r="B304">
        <v>43686536</v>
      </c>
      <c r="C304">
        <v>43687252</v>
      </c>
      <c r="D304">
        <v>37729662</v>
      </c>
      <c r="E304">
        <v>1</v>
      </c>
      <c r="F304">
        <v>1</v>
      </c>
      <c r="G304">
        <v>1</v>
      </c>
      <c r="H304">
        <v>3</v>
      </c>
      <c r="I304" t="s">
        <v>774</v>
      </c>
      <c r="J304" t="s">
        <v>775</v>
      </c>
      <c r="K304" t="s">
        <v>776</v>
      </c>
      <c r="L304">
        <v>1346</v>
      </c>
      <c r="N304">
        <v>1009</v>
      </c>
      <c r="O304" t="s">
        <v>717</v>
      </c>
      <c r="P304" t="s">
        <v>717</v>
      </c>
      <c r="Q304">
        <v>1</v>
      </c>
      <c r="W304">
        <v>0</v>
      </c>
      <c r="X304">
        <v>873943321</v>
      </c>
      <c r="Y304">
        <v>0.45</v>
      </c>
      <c r="AA304">
        <v>36.28</v>
      </c>
      <c r="AB304">
        <v>0</v>
      </c>
      <c r="AC304">
        <v>0</v>
      </c>
      <c r="AD304">
        <v>0</v>
      </c>
      <c r="AE304">
        <v>6.62</v>
      </c>
      <c r="AF304">
        <v>0</v>
      </c>
      <c r="AG304">
        <v>0</v>
      </c>
      <c r="AH304">
        <v>0</v>
      </c>
      <c r="AI304">
        <v>5.48</v>
      </c>
      <c r="AJ304">
        <v>1</v>
      </c>
      <c r="AK304">
        <v>1</v>
      </c>
      <c r="AL304">
        <v>1</v>
      </c>
      <c r="AN304">
        <v>0</v>
      </c>
      <c r="AO304">
        <v>1</v>
      </c>
      <c r="AP304">
        <v>0</v>
      </c>
      <c r="AQ304">
        <v>0</v>
      </c>
      <c r="AR304">
        <v>0</v>
      </c>
      <c r="AS304" t="s">
        <v>3</v>
      </c>
      <c r="AT304">
        <v>0.45</v>
      </c>
      <c r="AU304" t="s">
        <v>3</v>
      </c>
      <c r="AV304">
        <v>0</v>
      </c>
      <c r="AW304">
        <v>2</v>
      </c>
      <c r="AX304">
        <v>43687290</v>
      </c>
      <c r="AY304">
        <v>1</v>
      </c>
      <c r="AZ304">
        <v>0</v>
      </c>
      <c r="BA304">
        <v>311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X304">
        <f>Y304*Source!I101</f>
        <v>3.5729999999999998E-3</v>
      </c>
      <c r="CY304">
        <f t="shared" si="63"/>
        <v>36.28</v>
      </c>
      <c r="CZ304">
        <f t="shared" si="64"/>
        <v>6.62</v>
      </c>
      <c r="DA304">
        <f t="shared" si="65"/>
        <v>5.48</v>
      </c>
      <c r="DB304">
        <f t="shared" si="58"/>
        <v>3</v>
      </c>
      <c r="DC304">
        <f t="shared" si="59"/>
        <v>0</v>
      </c>
    </row>
    <row r="305" spans="1:107">
      <c r="A305">
        <f>ROW(Source!A101)</f>
        <v>101</v>
      </c>
      <c r="B305">
        <v>43686536</v>
      </c>
      <c r="C305">
        <v>43687252</v>
      </c>
      <c r="D305">
        <v>37732807</v>
      </c>
      <c r="E305">
        <v>1</v>
      </c>
      <c r="F305">
        <v>1</v>
      </c>
      <c r="G305">
        <v>1</v>
      </c>
      <c r="H305">
        <v>3</v>
      </c>
      <c r="I305" t="s">
        <v>844</v>
      </c>
      <c r="J305" t="s">
        <v>845</v>
      </c>
      <c r="K305" t="s">
        <v>846</v>
      </c>
      <c r="L305">
        <v>1348</v>
      </c>
      <c r="N305">
        <v>1009</v>
      </c>
      <c r="O305" t="s">
        <v>278</v>
      </c>
      <c r="P305" t="s">
        <v>278</v>
      </c>
      <c r="Q305">
        <v>1000</v>
      </c>
      <c r="W305">
        <v>0</v>
      </c>
      <c r="X305">
        <v>-250432139</v>
      </c>
      <c r="Y305">
        <v>5.9999999999999995E-4</v>
      </c>
      <c r="AA305">
        <v>55107</v>
      </c>
      <c r="AB305">
        <v>0</v>
      </c>
      <c r="AC305">
        <v>0</v>
      </c>
      <c r="AD305">
        <v>0</v>
      </c>
      <c r="AE305">
        <v>9420</v>
      </c>
      <c r="AF305">
        <v>0</v>
      </c>
      <c r="AG305">
        <v>0</v>
      </c>
      <c r="AH305">
        <v>0</v>
      </c>
      <c r="AI305">
        <v>5.85</v>
      </c>
      <c r="AJ305">
        <v>1</v>
      </c>
      <c r="AK305">
        <v>1</v>
      </c>
      <c r="AL305">
        <v>1</v>
      </c>
      <c r="AN305">
        <v>0</v>
      </c>
      <c r="AO305">
        <v>1</v>
      </c>
      <c r="AP305">
        <v>0</v>
      </c>
      <c r="AQ305">
        <v>0</v>
      </c>
      <c r="AR305">
        <v>0</v>
      </c>
      <c r="AS305" t="s">
        <v>3</v>
      </c>
      <c r="AT305">
        <v>5.9999999999999995E-4</v>
      </c>
      <c r="AU305" t="s">
        <v>3</v>
      </c>
      <c r="AV305">
        <v>0</v>
      </c>
      <c r="AW305">
        <v>2</v>
      </c>
      <c r="AX305">
        <v>43687291</v>
      </c>
      <c r="AY305">
        <v>1</v>
      </c>
      <c r="AZ305">
        <v>0</v>
      </c>
      <c r="BA305">
        <v>312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X305">
        <f>Y305*Source!I101</f>
        <v>4.7639999999999988E-6</v>
      </c>
      <c r="CY305">
        <f t="shared" si="63"/>
        <v>55107</v>
      </c>
      <c r="CZ305">
        <f t="shared" si="64"/>
        <v>9420</v>
      </c>
      <c r="DA305">
        <f t="shared" si="65"/>
        <v>5.85</v>
      </c>
      <c r="DB305">
        <f t="shared" si="58"/>
        <v>6</v>
      </c>
      <c r="DC305">
        <f t="shared" si="59"/>
        <v>0</v>
      </c>
    </row>
    <row r="306" spans="1:107">
      <c r="A306">
        <f>ROW(Source!A101)</f>
        <v>101</v>
      </c>
      <c r="B306">
        <v>43686536</v>
      </c>
      <c r="C306">
        <v>43687252</v>
      </c>
      <c r="D306">
        <v>37744698</v>
      </c>
      <c r="E306">
        <v>1</v>
      </c>
      <c r="F306">
        <v>1</v>
      </c>
      <c r="G306">
        <v>1</v>
      </c>
      <c r="H306">
        <v>3</v>
      </c>
      <c r="I306" t="s">
        <v>815</v>
      </c>
      <c r="J306" t="s">
        <v>816</v>
      </c>
      <c r="K306" t="s">
        <v>817</v>
      </c>
      <c r="L306">
        <v>1348</v>
      </c>
      <c r="N306">
        <v>1009</v>
      </c>
      <c r="O306" t="s">
        <v>278</v>
      </c>
      <c r="P306" t="s">
        <v>278</v>
      </c>
      <c r="Q306">
        <v>1000</v>
      </c>
      <c r="W306">
        <v>0</v>
      </c>
      <c r="X306">
        <v>-763406924</v>
      </c>
      <c r="Y306">
        <v>3.1E-4</v>
      </c>
      <c r="AA306">
        <v>52483.199999999997</v>
      </c>
      <c r="AB306">
        <v>0</v>
      </c>
      <c r="AC306">
        <v>0</v>
      </c>
      <c r="AD306">
        <v>0</v>
      </c>
      <c r="AE306">
        <v>15620</v>
      </c>
      <c r="AF306">
        <v>0</v>
      </c>
      <c r="AG306">
        <v>0</v>
      </c>
      <c r="AH306">
        <v>0</v>
      </c>
      <c r="AI306">
        <v>3.36</v>
      </c>
      <c r="AJ306">
        <v>1</v>
      </c>
      <c r="AK306">
        <v>1</v>
      </c>
      <c r="AL306">
        <v>1</v>
      </c>
      <c r="AN306">
        <v>0</v>
      </c>
      <c r="AO306">
        <v>1</v>
      </c>
      <c r="AP306">
        <v>0</v>
      </c>
      <c r="AQ306">
        <v>0</v>
      </c>
      <c r="AR306">
        <v>0</v>
      </c>
      <c r="AS306" t="s">
        <v>3</v>
      </c>
      <c r="AT306">
        <v>3.1E-4</v>
      </c>
      <c r="AU306" t="s">
        <v>3</v>
      </c>
      <c r="AV306">
        <v>0</v>
      </c>
      <c r="AW306">
        <v>2</v>
      </c>
      <c r="AX306">
        <v>43687292</v>
      </c>
      <c r="AY306">
        <v>1</v>
      </c>
      <c r="AZ306">
        <v>0</v>
      </c>
      <c r="BA306">
        <v>313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X306">
        <f>Y306*Source!I101</f>
        <v>2.4613999999999998E-6</v>
      </c>
      <c r="CY306">
        <f t="shared" si="63"/>
        <v>52483.199999999997</v>
      </c>
      <c r="CZ306">
        <f t="shared" si="64"/>
        <v>15620</v>
      </c>
      <c r="DA306">
        <f t="shared" si="65"/>
        <v>3.36</v>
      </c>
      <c r="DB306">
        <f t="shared" si="58"/>
        <v>5</v>
      </c>
      <c r="DC306">
        <f t="shared" si="59"/>
        <v>0</v>
      </c>
    </row>
    <row r="307" spans="1:107">
      <c r="A307">
        <f>ROW(Source!A101)</f>
        <v>101</v>
      </c>
      <c r="B307">
        <v>43686536</v>
      </c>
      <c r="C307">
        <v>43687252</v>
      </c>
      <c r="D307">
        <v>37750153</v>
      </c>
      <c r="E307">
        <v>1</v>
      </c>
      <c r="F307">
        <v>1</v>
      </c>
      <c r="G307">
        <v>1</v>
      </c>
      <c r="H307">
        <v>3</v>
      </c>
      <c r="I307" t="s">
        <v>310</v>
      </c>
      <c r="J307" t="s">
        <v>312</v>
      </c>
      <c r="K307" t="s">
        <v>311</v>
      </c>
      <c r="L307">
        <v>1348</v>
      </c>
      <c r="N307">
        <v>1009</v>
      </c>
      <c r="O307" t="s">
        <v>278</v>
      </c>
      <c r="P307" t="s">
        <v>278</v>
      </c>
      <c r="Q307">
        <v>1000</v>
      </c>
      <c r="W307">
        <v>0</v>
      </c>
      <c r="X307">
        <v>-494558740</v>
      </c>
      <c r="Y307">
        <v>1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1</v>
      </c>
      <c r="AJ307">
        <v>1</v>
      </c>
      <c r="AK307">
        <v>1</v>
      </c>
      <c r="AL307">
        <v>1</v>
      </c>
      <c r="AN307">
        <v>0</v>
      </c>
      <c r="AO307">
        <v>0</v>
      </c>
      <c r="AP307">
        <v>1</v>
      </c>
      <c r="AQ307">
        <v>0</v>
      </c>
      <c r="AR307">
        <v>0</v>
      </c>
      <c r="AS307" t="s">
        <v>3</v>
      </c>
      <c r="AT307">
        <v>1</v>
      </c>
      <c r="AU307" t="s">
        <v>3</v>
      </c>
      <c r="AV307">
        <v>0</v>
      </c>
      <c r="AW307">
        <v>2</v>
      </c>
      <c r="AX307">
        <v>43687293</v>
      </c>
      <c r="AY307">
        <v>1</v>
      </c>
      <c r="AZ307">
        <v>0</v>
      </c>
      <c r="BA307">
        <v>314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CX307">
        <f>Y307*Source!I101</f>
        <v>7.9399999999999991E-3</v>
      </c>
      <c r="CY307">
        <f t="shared" si="63"/>
        <v>0</v>
      </c>
      <c r="CZ307">
        <f t="shared" si="64"/>
        <v>0</v>
      </c>
      <c r="DA307">
        <f t="shared" si="65"/>
        <v>1</v>
      </c>
      <c r="DB307">
        <f t="shared" si="58"/>
        <v>0</v>
      </c>
      <c r="DC307">
        <f t="shared" si="59"/>
        <v>0</v>
      </c>
    </row>
    <row r="308" spans="1:107">
      <c r="A308">
        <f>ROW(Source!A101)</f>
        <v>101</v>
      </c>
      <c r="B308">
        <v>43686536</v>
      </c>
      <c r="C308">
        <v>43687252</v>
      </c>
      <c r="D308">
        <v>37790931</v>
      </c>
      <c r="E308">
        <v>1</v>
      </c>
      <c r="F308">
        <v>1</v>
      </c>
      <c r="G308">
        <v>1</v>
      </c>
      <c r="H308">
        <v>3</v>
      </c>
      <c r="I308" t="s">
        <v>955</v>
      </c>
      <c r="J308" t="s">
        <v>956</v>
      </c>
      <c r="K308" t="s">
        <v>957</v>
      </c>
      <c r="L308">
        <v>1302</v>
      </c>
      <c r="N308">
        <v>1003</v>
      </c>
      <c r="O308" t="s">
        <v>72</v>
      </c>
      <c r="P308" t="s">
        <v>72</v>
      </c>
      <c r="Q308">
        <v>10</v>
      </c>
      <c r="W308">
        <v>0</v>
      </c>
      <c r="X308">
        <v>-802941189</v>
      </c>
      <c r="Y308">
        <v>1.8700000000000001E-2</v>
      </c>
      <c r="AA308">
        <v>169.46</v>
      </c>
      <c r="AB308">
        <v>0</v>
      </c>
      <c r="AC308">
        <v>0</v>
      </c>
      <c r="AD308">
        <v>0</v>
      </c>
      <c r="AE308">
        <v>71.5</v>
      </c>
      <c r="AF308">
        <v>0</v>
      </c>
      <c r="AG308">
        <v>0</v>
      </c>
      <c r="AH308">
        <v>0</v>
      </c>
      <c r="AI308">
        <v>2.37</v>
      </c>
      <c r="AJ308">
        <v>1</v>
      </c>
      <c r="AK308">
        <v>1</v>
      </c>
      <c r="AL308">
        <v>1</v>
      </c>
      <c r="AN308">
        <v>0</v>
      </c>
      <c r="AO308">
        <v>1</v>
      </c>
      <c r="AP308">
        <v>0</v>
      </c>
      <c r="AQ308">
        <v>0</v>
      </c>
      <c r="AR308">
        <v>0</v>
      </c>
      <c r="AS308" t="s">
        <v>3</v>
      </c>
      <c r="AT308">
        <v>1.8700000000000001E-2</v>
      </c>
      <c r="AU308" t="s">
        <v>3</v>
      </c>
      <c r="AV308">
        <v>0</v>
      </c>
      <c r="AW308">
        <v>2</v>
      </c>
      <c r="AX308">
        <v>43687294</v>
      </c>
      <c r="AY308">
        <v>1</v>
      </c>
      <c r="AZ308">
        <v>0</v>
      </c>
      <c r="BA308">
        <v>315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CX308">
        <f>Y308*Source!I101</f>
        <v>1.4847799999999998E-4</v>
      </c>
      <c r="CY308">
        <f t="shared" si="63"/>
        <v>169.46</v>
      </c>
      <c r="CZ308">
        <f t="shared" si="64"/>
        <v>71.5</v>
      </c>
      <c r="DA308">
        <f t="shared" si="65"/>
        <v>2.37</v>
      </c>
      <c r="DB308">
        <f t="shared" si="58"/>
        <v>1</v>
      </c>
      <c r="DC308">
        <f t="shared" si="59"/>
        <v>0</v>
      </c>
    </row>
    <row r="309" spans="1:107">
      <c r="A309">
        <f>ROW(Source!A104)</f>
        <v>104</v>
      </c>
      <c r="B309">
        <v>43686536</v>
      </c>
      <c r="C309">
        <v>43687297</v>
      </c>
      <c r="D309">
        <v>23135499</v>
      </c>
      <c r="E309">
        <v>1</v>
      </c>
      <c r="F309">
        <v>1</v>
      </c>
      <c r="G309">
        <v>1</v>
      </c>
      <c r="H309">
        <v>1</v>
      </c>
      <c r="I309" t="s">
        <v>689</v>
      </c>
      <c r="J309" t="s">
        <v>3</v>
      </c>
      <c r="K309" t="s">
        <v>690</v>
      </c>
      <c r="L309">
        <v>1369</v>
      </c>
      <c r="N309">
        <v>1013</v>
      </c>
      <c r="O309" t="s">
        <v>653</v>
      </c>
      <c r="P309" t="s">
        <v>653</v>
      </c>
      <c r="Q309">
        <v>1</v>
      </c>
      <c r="W309">
        <v>0</v>
      </c>
      <c r="X309">
        <v>-499460097</v>
      </c>
      <c r="Y309">
        <v>84.4</v>
      </c>
      <c r="AA309">
        <v>0</v>
      </c>
      <c r="AB309">
        <v>0</v>
      </c>
      <c r="AC309">
        <v>0</v>
      </c>
      <c r="AD309">
        <v>8.99</v>
      </c>
      <c r="AE309">
        <v>0</v>
      </c>
      <c r="AF309">
        <v>0</v>
      </c>
      <c r="AG309">
        <v>0</v>
      </c>
      <c r="AH309">
        <v>8.99</v>
      </c>
      <c r="AI309">
        <v>1</v>
      </c>
      <c r="AJ309">
        <v>1</v>
      </c>
      <c r="AK309">
        <v>1</v>
      </c>
      <c r="AL309">
        <v>1</v>
      </c>
      <c r="AN309">
        <v>0</v>
      </c>
      <c r="AO309">
        <v>1</v>
      </c>
      <c r="AP309">
        <v>1</v>
      </c>
      <c r="AQ309">
        <v>0</v>
      </c>
      <c r="AR309">
        <v>0</v>
      </c>
      <c r="AS309" t="s">
        <v>3</v>
      </c>
      <c r="AT309">
        <v>84.4</v>
      </c>
      <c r="AU309" t="s">
        <v>3</v>
      </c>
      <c r="AV309">
        <v>1</v>
      </c>
      <c r="AW309">
        <v>2</v>
      </c>
      <c r="AX309">
        <v>43687304</v>
      </c>
      <c r="AY309">
        <v>1</v>
      </c>
      <c r="AZ309">
        <v>0</v>
      </c>
      <c r="BA309">
        <v>316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CX309">
        <f>Y309*Source!I104</f>
        <v>0.48952000000000001</v>
      </c>
      <c r="CY309">
        <f>AD309</f>
        <v>8.99</v>
      </c>
      <c r="CZ309">
        <f>AH309</f>
        <v>8.99</v>
      </c>
      <c r="DA309">
        <f>AL309</f>
        <v>1</v>
      </c>
      <c r="DB309">
        <f t="shared" si="58"/>
        <v>759</v>
      </c>
      <c r="DC309">
        <f t="shared" si="59"/>
        <v>0</v>
      </c>
    </row>
    <row r="310" spans="1:107">
      <c r="A310">
        <f>ROW(Source!A104)</f>
        <v>104</v>
      </c>
      <c r="B310">
        <v>43686536</v>
      </c>
      <c r="C310">
        <v>43687297</v>
      </c>
      <c r="D310">
        <v>37802537</v>
      </c>
      <c r="E310">
        <v>1</v>
      </c>
      <c r="F310">
        <v>1</v>
      </c>
      <c r="G310">
        <v>1</v>
      </c>
      <c r="H310">
        <v>2</v>
      </c>
      <c r="I310" t="s">
        <v>958</v>
      </c>
      <c r="J310" t="s">
        <v>959</v>
      </c>
      <c r="K310" t="s">
        <v>960</v>
      </c>
      <c r="L310">
        <v>1368</v>
      </c>
      <c r="N310">
        <v>1011</v>
      </c>
      <c r="O310" t="s">
        <v>524</v>
      </c>
      <c r="P310" t="s">
        <v>524</v>
      </c>
      <c r="Q310">
        <v>1</v>
      </c>
      <c r="W310">
        <v>0</v>
      </c>
      <c r="X310">
        <v>-1482577081</v>
      </c>
      <c r="Y310">
        <v>26.08</v>
      </c>
      <c r="AA310">
        <v>0</v>
      </c>
      <c r="AB310">
        <v>4.28</v>
      </c>
      <c r="AC310">
        <v>0</v>
      </c>
      <c r="AD310">
        <v>0</v>
      </c>
      <c r="AE310">
        <v>0</v>
      </c>
      <c r="AF310">
        <v>0.82</v>
      </c>
      <c r="AG310">
        <v>0</v>
      </c>
      <c r="AH310">
        <v>0</v>
      </c>
      <c r="AI310">
        <v>1</v>
      </c>
      <c r="AJ310">
        <v>5.22</v>
      </c>
      <c r="AK310">
        <v>17.63</v>
      </c>
      <c r="AL310">
        <v>1</v>
      </c>
      <c r="AN310">
        <v>0</v>
      </c>
      <c r="AO310">
        <v>1</v>
      </c>
      <c r="AP310">
        <v>1</v>
      </c>
      <c r="AQ310">
        <v>0</v>
      </c>
      <c r="AR310">
        <v>0</v>
      </c>
      <c r="AS310" t="s">
        <v>3</v>
      </c>
      <c r="AT310">
        <v>26.08</v>
      </c>
      <c r="AU310" t="s">
        <v>3</v>
      </c>
      <c r="AV310">
        <v>0</v>
      </c>
      <c r="AW310">
        <v>2</v>
      </c>
      <c r="AX310">
        <v>43687305</v>
      </c>
      <c r="AY310">
        <v>1</v>
      </c>
      <c r="AZ310">
        <v>0</v>
      </c>
      <c r="BA310">
        <v>317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CX310">
        <f>Y310*Source!I104</f>
        <v>0.15126399999999998</v>
      </c>
      <c r="CY310">
        <f>AB310</f>
        <v>4.28</v>
      </c>
      <c r="CZ310">
        <f>AF310</f>
        <v>0.82</v>
      </c>
      <c r="DA310">
        <f>AJ310</f>
        <v>5.22</v>
      </c>
      <c r="DB310">
        <f t="shared" si="58"/>
        <v>21</v>
      </c>
      <c r="DC310">
        <f t="shared" si="59"/>
        <v>0</v>
      </c>
    </row>
    <row r="311" spans="1:107">
      <c r="A311">
        <f>ROW(Source!A104)</f>
        <v>104</v>
      </c>
      <c r="B311">
        <v>43686536</v>
      </c>
      <c r="C311">
        <v>43687297</v>
      </c>
      <c r="D311">
        <v>37804456</v>
      </c>
      <c r="E311">
        <v>1</v>
      </c>
      <c r="F311">
        <v>1</v>
      </c>
      <c r="G311">
        <v>1</v>
      </c>
      <c r="H311">
        <v>2</v>
      </c>
      <c r="I311" t="s">
        <v>759</v>
      </c>
      <c r="J311" t="s">
        <v>760</v>
      </c>
      <c r="K311" t="s">
        <v>761</v>
      </c>
      <c r="L311">
        <v>1368</v>
      </c>
      <c r="N311">
        <v>1011</v>
      </c>
      <c r="O311" t="s">
        <v>524</v>
      </c>
      <c r="P311" t="s">
        <v>524</v>
      </c>
      <c r="Q311">
        <v>1</v>
      </c>
      <c r="W311">
        <v>0</v>
      </c>
      <c r="X311">
        <v>-671646184</v>
      </c>
      <c r="Y311">
        <v>0.17</v>
      </c>
      <c r="AA311">
        <v>0</v>
      </c>
      <c r="AB311">
        <v>714.81</v>
      </c>
      <c r="AC311">
        <v>182.47</v>
      </c>
      <c r="AD311">
        <v>0</v>
      </c>
      <c r="AE311">
        <v>0</v>
      </c>
      <c r="AF311">
        <v>91.76</v>
      </c>
      <c r="AG311">
        <v>10.35</v>
      </c>
      <c r="AH311">
        <v>0</v>
      </c>
      <c r="AI311">
        <v>1</v>
      </c>
      <c r="AJ311">
        <v>7.79</v>
      </c>
      <c r="AK311">
        <v>17.63</v>
      </c>
      <c r="AL311">
        <v>1</v>
      </c>
      <c r="AN311">
        <v>0</v>
      </c>
      <c r="AO311">
        <v>1</v>
      </c>
      <c r="AP311">
        <v>1</v>
      </c>
      <c r="AQ311">
        <v>0</v>
      </c>
      <c r="AR311">
        <v>0</v>
      </c>
      <c r="AS311" t="s">
        <v>3</v>
      </c>
      <c r="AT311">
        <v>0.17</v>
      </c>
      <c r="AU311" t="s">
        <v>3</v>
      </c>
      <c r="AV311">
        <v>0</v>
      </c>
      <c r="AW311">
        <v>2</v>
      </c>
      <c r="AX311">
        <v>43687306</v>
      </c>
      <c r="AY311">
        <v>1</v>
      </c>
      <c r="AZ311">
        <v>0</v>
      </c>
      <c r="BA311">
        <v>318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CX311">
        <f>Y311*Source!I104</f>
        <v>9.859999999999999E-4</v>
      </c>
      <c r="CY311">
        <f>AB311</f>
        <v>714.81</v>
      </c>
      <c r="CZ311">
        <f>AF311</f>
        <v>91.76</v>
      </c>
      <c r="DA311">
        <f>AJ311</f>
        <v>7.79</v>
      </c>
      <c r="DB311">
        <f t="shared" si="58"/>
        <v>16</v>
      </c>
      <c r="DC311">
        <f t="shared" si="59"/>
        <v>2</v>
      </c>
    </row>
    <row r="312" spans="1:107">
      <c r="A312">
        <f>ROW(Source!A104)</f>
        <v>104</v>
      </c>
      <c r="B312">
        <v>43686536</v>
      </c>
      <c r="C312">
        <v>43687297</v>
      </c>
      <c r="D312">
        <v>37735405</v>
      </c>
      <c r="E312">
        <v>1</v>
      </c>
      <c r="F312">
        <v>1</v>
      </c>
      <c r="G312">
        <v>1</v>
      </c>
      <c r="H312">
        <v>3</v>
      </c>
      <c r="I312" t="s">
        <v>329</v>
      </c>
      <c r="J312" t="s">
        <v>331</v>
      </c>
      <c r="K312" t="s">
        <v>330</v>
      </c>
      <c r="L312">
        <v>1348</v>
      </c>
      <c r="N312">
        <v>1009</v>
      </c>
      <c r="O312" t="s">
        <v>278</v>
      </c>
      <c r="P312" t="s">
        <v>278</v>
      </c>
      <c r="Q312">
        <v>1000</v>
      </c>
      <c r="W312">
        <v>0</v>
      </c>
      <c r="X312">
        <v>-2108161735</v>
      </c>
      <c r="Y312">
        <v>5.3800000000000001E-2</v>
      </c>
      <c r="AA312">
        <v>33238.949999999997</v>
      </c>
      <c r="AB312">
        <v>0</v>
      </c>
      <c r="AC312">
        <v>0</v>
      </c>
      <c r="AD312">
        <v>0</v>
      </c>
      <c r="AE312">
        <v>5989</v>
      </c>
      <c r="AF312">
        <v>0</v>
      </c>
      <c r="AG312">
        <v>0</v>
      </c>
      <c r="AH312">
        <v>0</v>
      </c>
      <c r="AI312">
        <v>5.55</v>
      </c>
      <c r="AJ312">
        <v>1</v>
      </c>
      <c r="AK312">
        <v>1</v>
      </c>
      <c r="AL312">
        <v>1</v>
      </c>
      <c r="AN312">
        <v>0</v>
      </c>
      <c r="AO312">
        <v>1</v>
      </c>
      <c r="AP312">
        <v>1</v>
      </c>
      <c r="AQ312">
        <v>0</v>
      </c>
      <c r="AR312">
        <v>0</v>
      </c>
      <c r="AS312" t="s">
        <v>3</v>
      </c>
      <c r="AT312">
        <v>5.3800000000000001E-2</v>
      </c>
      <c r="AU312" t="s">
        <v>3</v>
      </c>
      <c r="AV312">
        <v>0</v>
      </c>
      <c r="AW312">
        <v>2</v>
      </c>
      <c r="AX312">
        <v>43687307</v>
      </c>
      <c r="AY312">
        <v>1</v>
      </c>
      <c r="AZ312">
        <v>0</v>
      </c>
      <c r="BA312">
        <v>319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CX312">
        <f>Y312*Source!I104</f>
        <v>3.1203999999999997E-4</v>
      </c>
      <c r="CY312">
        <f>AA312</f>
        <v>33238.949999999997</v>
      </c>
      <c r="CZ312">
        <f>AE312</f>
        <v>5989</v>
      </c>
      <c r="DA312">
        <f>AI312</f>
        <v>5.55</v>
      </c>
      <c r="DB312">
        <f t="shared" si="58"/>
        <v>322</v>
      </c>
      <c r="DC312">
        <f t="shared" si="59"/>
        <v>0</v>
      </c>
    </row>
    <row r="313" spans="1:107">
      <c r="A313">
        <f>ROW(Source!A104)</f>
        <v>104</v>
      </c>
      <c r="B313">
        <v>43686536</v>
      </c>
      <c r="C313">
        <v>43687297</v>
      </c>
      <c r="D313">
        <v>37732224</v>
      </c>
      <c r="E313">
        <v>1</v>
      </c>
      <c r="F313">
        <v>1</v>
      </c>
      <c r="G313">
        <v>1</v>
      </c>
      <c r="H313">
        <v>3</v>
      </c>
      <c r="I313" t="s">
        <v>961</v>
      </c>
      <c r="J313" t="s">
        <v>962</v>
      </c>
      <c r="K313" t="s">
        <v>963</v>
      </c>
      <c r="L313">
        <v>1346</v>
      </c>
      <c r="N313">
        <v>1009</v>
      </c>
      <c r="O313" t="s">
        <v>717</v>
      </c>
      <c r="P313" t="s">
        <v>717</v>
      </c>
      <c r="Q313">
        <v>1</v>
      </c>
      <c r="W313">
        <v>0</v>
      </c>
      <c r="X313">
        <v>-1384020285</v>
      </c>
      <c r="Y313">
        <v>22.6</v>
      </c>
      <c r="AA313">
        <v>81.540000000000006</v>
      </c>
      <c r="AB313">
        <v>0</v>
      </c>
      <c r="AC313">
        <v>0</v>
      </c>
      <c r="AD313">
        <v>0</v>
      </c>
      <c r="AE313">
        <v>24.86</v>
      </c>
      <c r="AF313">
        <v>0</v>
      </c>
      <c r="AG313">
        <v>0</v>
      </c>
      <c r="AH313">
        <v>0</v>
      </c>
      <c r="AI313">
        <v>3.28</v>
      </c>
      <c r="AJ313">
        <v>1</v>
      </c>
      <c r="AK313">
        <v>1</v>
      </c>
      <c r="AL313">
        <v>1</v>
      </c>
      <c r="AN313">
        <v>0</v>
      </c>
      <c r="AO313">
        <v>1</v>
      </c>
      <c r="AP313">
        <v>1</v>
      </c>
      <c r="AQ313">
        <v>0</v>
      </c>
      <c r="AR313">
        <v>0</v>
      </c>
      <c r="AS313" t="s">
        <v>3</v>
      </c>
      <c r="AT313">
        <v>22.6</v>
      </c>
      <c r="AU313" t="s">
        <v>3</v>
      </c>
      <c r="AV313">
        <v>0</v>
      </c>
      <c r="AW313">
        <v>2</v>
      </c>
      <c r="AX313">
        <v>43687308</v>
      </c>
      <c r="AY313">
        <v>1</v>
      </c>
      <c r="AZ313">
        <v>0</v>
      </c>
      <c r="BA313">
        <v>320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CX313">
        <f>Y313*Source!I104</f>
        <v>0.13108</v>
      </c>
      <c r="CY313">
        <f>AA313</f>
        <v>81.540000000000006</v>
      </c>
      <c r="CZ313">
        <f>AE313</f>
        <v>24.86</v>
      </c>
      <c r="DA313">
        <f>AI313</f>
        <v>3.28</v>
      </c>
      <c r="DB313">
        <f t="shared" si="58"/>
        <v>562</v>
      </c>
      <c r="DC313">
        <f t="shared" si="59"/>
        <v>0</v>
      </c>
    </row>
    <row r="314" spans="1:107">
      <c r="A314">
        <f>ROW(Source!A104)</f>
        <v>104</v>
      </c>
      <c r="B314">
        <v>43686536</v>
      </c>
      <c r="C314">
        <v>43687297</v>
      </c>
      <c r="D314">
        <v>37729879</v>
      </c>
      <c r="E314">
        <v>1</v>
      </c>
      <c r="F314">
        <v>1</v>
      </c>
      <c r="G314">
        <v>1</v>
      </c>
      <c r="H314">
        <v>3</v>
      </c>
      <c r="I314" t="s">
        <v>964</v>
      </c>
      <c r="J314" t="s">
        <v>965</v>
      </c>
      <c r="K314" t="s">
        <v>966</v>
      </c>
      <c r="L314">
        <v>1348</v>
      </c>
      <c r="N314">
        <v>1009</v>
      </c>
      <c r="O314" t="s">
        <v>278</v>
      </c>
      <c r="P314" t="s">
        <v>278</v>
      </c>
      <c r="Q314">
        <v>1000</v>
      </c>
      <c r="W314">
        <v>0</v>
      </c>
      <c r="X314">
        <v>-1121770783</v>
      </c>
      <c r="Y314">
        <v>3.7000000000000002E-3</v>
      </c>
      <c r="AA314">
        <v>52657.9</v>
      </c>
      <c r="AB314">
        <v>0</v>
      </c>
      <c r="AC314">
        <v>0</v>
      </c>
      <c r="AD314">
        <v>0</v>
      </c>
      <c r="AE314">
        <v>9662</v>
      </c>
      <c r="AF314">
        <v>0</v>
      </c>
      <c r="AG314">
        <v>0</v>
      </c>
      <c r="AH314">
        <v>0</v>
      </c>
      <c r="AI314">
        <v>5.45</v>
      </c>
      <c r="AJ314">
        <v>1</v>
      </c>
      <c r="AK314">
        <v>1</v>
      </c>
      <c r="AL314">
        <v>1</v>
      </c>
      <c r="AN314">
        <v>0</v>
      </c>
      <c r="AO314">
        <v>1</v>
      </c>
      <c r="AP314">
        <v>1</v>
      </c>
      <c r="AQ314">
        <v>0</v>
      </c>
      <c r="AR314">
        <v>0</v>
      </c>
      <c r="AS314" t="s">
        <v>3</v>
      </c>
      <c r="AT314">
        <v>3.7000000000000002E-3</v>
      </c>
      <c r="AU314" t="s">
        <v>3</v>
      </c>
      <c r="AV314">
        <v>0</v>
      </c>
      <c r="AW314">
        <v>2</v>
      </c>
      <c r="AX314">
        <v>43687309</v>
      </c>
      <c r="AY314">
        <v>1</v>
      </c>
      <c r="AZ314">
        <v>0</v>
      </c>
      <c r="BA314">
        <v>321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CX314">
        <f>Y314*Source!I104</f>
        <v>2.1459999999999998E-5</v>
      </c>
      <c r="CY314">
        <f>AA314</f>
        <v>52657.9</v>
      </c>
      <c r="CZ314">
        <f>AE314</f>
        <v>9662</v>
      </c>
      <c r="DA314">
        <f>AI314</f>
        <v>5.45</v>
      </c>
      <c r="DB314">
        <f t="shared" si="58"/>
        <v>36</v>
      </c>
      <c r="DC314">
        <f t="shared" si="59"/>
        <v>0</v>
      </c>
    </row>
    <row r="315" spans="1:107">
      <c r="A315">
        <f>ROW(Source!A105)</f>
        <v>105</v>
      </c>
      <c r="B315">
        <v>43686536</v>
      </c>
      <c r="C315">
        <v>43687310</v>
      </c>
      <c r="D315">
        <v>23134555</v>
      </c>
      <c r="E315">
        <v>1</v>
      </c>
      <c r="F315">
        <v>1</v>
      </c>
      <c r="G315">
        <v>1</v>
      </c>
      <c r="H315">
        <v>1</v>
      </c>
      <c r="I315" t="s">
        <v>862</v>
      </c>
      <c r="J315" t="s">
        <v>3</v>
      </c>
      <c r="K315" t="s">
        <v>863</v>
      </c>
      <c r="L315">
        <v>1369</v>
      </c>
      <c r="N315">
        <v>1013</v>
      </c>
      <c r="O315" t="s">
        <v>653</v>
      </c>
      <c r="P315" t="s">
        <v>653</v>
      </c>
      <c r="Q315">
        <v>1</v>
      </c>
      <c r="W315">
        <v>0</v>
      </c>
      <c r="X315">
        <v>-1593017532</v>
      </c>
      <c r="Y315">
        <v>1.4450000000000001</v>
      </c>
      <c r="AA315">
        <v>0</v>
      </c>
      <c r="AB315">
        <v>0</v>
      </c>
      <c r="AC315">
        <v>0</v>
      </c>
      <c r="AD315">
        <v>8.3800000000000008</v>
      </c>
      <c r="AE315">
        <v>0</v>
      </c>
      <c r="AF315">
        <v>0</v>
      </c>
      <c r="AG315">
        <v>0</v>
      </c>
      <c r="AH315">
        <v>8.3800000000000008</v>
      </c>
      <c r="AI315">
        <v>1</v>
      </c>
      <c r="AJ315">
        <v>1</v>
      </c>
      <c r="AK315">
        <v>1</v>
      </c>
      <c r="AL315">
        <v>1</v>
      </c>
      <c r="AN315">
        <v>0</v>
      </c>
      <c r="AO315">
        <v>1</v>
      </c>
      <c r="AP315">
        <v>1</v>
      </c>
      <c r="AQ315">
        <v>0</v>
      </c>
      <c r="AR315">
        <v>0</v>
      </c>
      <c r="AS315" t="s">
        <v>3</v>
      </c>
      <c r="AT315">
        <v>2.89</v>
      </c>
      <c r="AU315" t="s">
        <v>359</v>
      </c>
      <c r="AV315">
        <v>1</v>
      </c>
      <c r="AW315">
        <v>2</v>
      </c>
      <c r="AX315">
        <v>43687320</v>
      </c>
      <c r="AY315">
        <v>1</v>
      </c>
      <c r="AZ315">
        <v>0</v>
      </c>
      <c r="BA315">
        <v>322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CX315">
        <f>Y315*Source!I105</f>
        <v>1.4450000000000001</v>
      </c>
      <c r="CY315">
        <f>AD315</f>
        <v>8.3800000000000008</v>
      </c>
      <c r="CZ315">
        <f>AH315</f>
        <v>8.3800000000000008</v>
      </c>
      <c r="DA315">
        <f>AL315</f>
        <v>1</v>
      </c>
      <c r="DB315">
        <f t="shared" ref="DB315:DB323" si="66">ROUND((ROUND(AT315*CZ315,2)*0.5),0)</f>
        <v>12</v>
      </c>
      <c r="DC315">
        <f t="shared" ref="DC315:DC323" si="67">ROUND((ROUND(AT315*AG315,2)*0.5),0)</f>
        <v>0</v>
      </c>
    </row>
    <row r="316" spans="1:107">
      <c r="A316">
        <f>ROW(Source!A105)</f>
        <v>105</v>
      </c>
      <c r="B316">
        <v>43686536</v>
      </c>
      <c r="C316">
        <v>43687310</v>
      </c>
      <c r="D316">
        <v>37802644</v>
      </c>
      <c r="E316">
        <v>1</v>
      </c>
      <c r="F316">
        <v>1</v>
      </c>
      <c r="G316">
        <v>1</v>
      </c>
      <c r="H316">
        <v>2</v>
      </c>
      <c r="I316" t="s">
        <v>747</v>
      </c>
      <c r="J316" t="s">
        <v>748</v>
      </c>
      <c r="K316" t="s">
        <v>749</v>
      </c>
      <c r="L316">
        <v>1368</v>
      </c>
      <c r="N316">
        <v>1011</v>
      </c>
      <c r="O316" t="s">
        <v>524</v>
      </c>
      <c r="P316" t="s">
        <v>524</v>
      </c>
      <c r="Q316">
        <v>1</v>
      </c>
      <c r="W316">
        <v>0</v>
      </c>
      <c r="X316">
        <v>1153725797</v>
      </c>
      <c r="Y316">
        <v>0.23499999999999999</v>
      </c>
      <c r="AA316">
        <v>0</v>
      </c>
      <c r="AB316">
        <v>85.97</v>
      </c>
      <c r="AC316">
        <v>0</v>
      </c>
      <c r="AD316">
        <v>0</v>
      </c>
      <c r="AE316">
        <v>0</v>
      </c>
      <c r="AF316">
        <v>14.14</v>
      </c>
      <c r="AG316">
        <v>0</v>
      </c>
      <c r="AH316">
        <v>0</v>
      </c>
      <c r="AI316">
        <v>1</v>
      </c>
      <c r="AJ316">
        <v>6.08</v>
      </c>
      <c r="AK316">
        <v>17.63</v>
      </c>
      <c r="AL316">
        <v>1</v>
      </c>
      <c r="AN316">
        <v>0</v>
      </c>
      <c r="AO316">
        <v>1</v>
      </c>
      <c r="AP316">
        <v>1</v>
      </c>
      <c r="AQ316">
        <v>0</v>
      </c>
      <c r="AR316">
        <v>0</v>
      </c>
      <c r="AS316" t="s">
        <v>3</v>
      </c>
      <c r="AT316">
        <v>0.47</v>
      </c>
      <c r="AU316" t="s">
        <v>359</v>
      </c>
      <c r="AV316">
        <v>0</v>
      </c>
      <c r="AW316">
        <v>2</v>
      </c>
      <c r="AX316">
        <v>43687321</v>
      </c>
      <c r="AY316">
        <v>1</v>
      </c>
      <c r="AZ316">
        <v>0</v>
      </c>
      <c r="BA316">
        <v>323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CX316">
        <f>Y316*Source!I105</f>
        <v>0.23499999999999999</v>
      </c>
      <c r="CY316">
        <f>AB316</f>
        <v>85.97</v>
      </c>
      <c r="CZ316">
        <f>AF316</f>
        <v>14.14</v>
      </c>
      <c r="DA316">
        <f>AJ316</f>
        <v>6.08</v>
      </c>
      <c r="DB316">
        <f t="shared" si="66"/>
        <v>3</v>
      </c>
      <c r="DC316">
        <f t="shared" si="67"/>
        <v>0</v>
      </c>
    </row>
    <row r="317" spans="1:107">
      <c r="A317">
        <f>ROW(Source!A105)</f>
        <v>105</v>
      </c>
      <c r="B317">
        <v>43686536</v>
      </c>
      <c r="C317">
        <v>43687310</v>
      </c>
      <c r="D317">
        <v>37803075</v>
      </c>
      <c r="E317">
        <v>1</v>
      </c>
      <c r="F317">
        <v>1</v>
      </c>
      <c r="G317">
        <v>1</v>
      </c>
      <c r="H317">
        <v>2</v>
      </c>
      <c r="I317" t="s">
        <v>967</v>
      </c>
      <c r="J317" t="s">
        <v>968</v>
      </c>
      <c r="K317" t="s">
        <v>969</v>
      </c>
      <c r="L317">
        <v>1368</v>
      </c>
      <c r="N317">
        <v>1011</v>
      </c>
      <c r="O317" t="s">
        <v>524</v>
      </c>
      <c r="P317" t="s">
        <v>524</v>
      </c>
      <c r="Q317">
        <v>1</v>
      </c>
      <c r="W317">
        <v>0</v>
      </c>
      <c r="X317">
        <v>590385320</v>
      </c>
      <c r="Y317">
        <v>0.57499999999999996</v>
      </c>
      <c r="AA317">
        <v>0</v>
      </c>
      <c r="AB317">
        <v>138.4</v>
      </c>
      <c r="AC317">
        <v>0</v>
      </c>
      <c r="AD317">
        <v>0</v>
      </c>
      <c r="AE317">
        <v>0</v>
      </c>
      <c r="AF317">
        <v>33.19</v>
      </c>
      <c r="AG317">
        <v>0</v>
      </c>
      <c r="AH317">
        <v>0</v>
      </c>
      <c r="AI317">
        <v>1</v>
      </c>
      <c r="AJ317">
        <v>4.17</v>
      </c>
      <c r="AK317">
        <v>17.63</v>
      </c>
      <c r="AL317">
        <v>1</v>
      </c>
      <c r="AN317">
        <v>0</v>
      </c>
      <c r="AO317">
        <v>1</v>
      </c>
      <c r="AP317">
        <v>1</v>
      </c>
      <c r="AQ317">
        <v>0</v>
      </c>
      <c r="AR317">
        <v>0</v>
      </c>
      <c r="AS317" t="s">
        <v>3</v>
      </c>
      <c r="AT317">
        <v>1.1499999999999999</v>
      </c>
      <c r="AU317" t="s">
        <v>359</v>
      </c>
      <c r="AV317">
        <v>0</v>
      </c>
      <c r="AW317">
        <v>2</v>
      </c>
      <c r="AX317">
        <v>43687322</v>
      </c>
      <c r="AY317">
        <v>1</v>
      </c>
      <c r="AZ317">
        <v>0</v>
      </c>
      <c r="BA317">
        <v>324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CX317">
        <f>Y317*Source!I105</f>
        <v>0.57499999999999996</v>
      </c>
      <c r="CY317">
        <f>AB317</f>
        <v>138.4</v>
      </c>
      <c r="CZ317">
        <f>AF317</f>
        <v>33.19</v>
      </c>
      <c r="DA317">
        <f>AJ317</f>
        <v>4.17</v>
      </c>
      <c r="DB317">
        <f t="shared" si="66"/>
        <v>19</v>
      </c>
      <c r="DC317">
        <f t="shared" si="67"/>
        <v>0</v>
      </c>
    </row>
    <row r="318" spans="1:107">
      <c r="A318">
        <f>ROW(Source!A105)</f>
        <v>105</v>
      </c>
      <c r="B318">
        <v>43686536</v>
      </c>
      <c r="C318">
        <v>43687310</v>
      </c>
      <c r="D318">
        <v>37804456</v>
      </c>
      <c r="E318">
        <v>1</v>
      </c>
      <c r="F318">
        <v>1</v>
      </c>
      <c r="G318">
        <v>1</v>
      </c>
      <c r="H318">
        <v>2</v>
      </c>
      <c r="I318" t="s">
        <v>759</v>
      </c>
      <c r="J318" t="s">
        <v>760</v>
      </c>
      <c r="K318" t="s">
        <v>761</v>
      </c>
      <c r="L318">
        <v>1368</v>
      </c>
      <c r="N318">
        <v>1011</v>
      </c>
      <c r="O318" t="s">
        <v>524</v>
      </c>
      <c r="P318" t="s">
        <v>524</v>
      </c>
      <c r="Q318">
        <v>1</v>
      </c>
      <c r="W318">
        <v>0</v>
      </c>
      <c r="X318">
        <v>-671646184</v>
      </c>
      <c r="Y318">
        <v>0.02</v>
      </c>
      <c r="AA318">
        <v>0</v>
      </c>
      <c r="AB318">
        <v>714.81</v>
      </c>
      <c r="AC318">
        <v>182.47</v>
      </c>
      <c r="AD318">
        <v>0</v>
      </c>
      <c r="AE318">
        <v>0</v>
      </c>
      <c r="AF318">
        <v>91.76</v>
      </c>
      <c r="AG318">
        <v>10.35</v>
      </c>
      <c r="AH318">
        <v>0</v>
      </c>
      <c r="AI318">
        <v>1</v>
      </c>
      <c r="AJ318">
        <v>7.79</v>
      </c>
      <c r="AK318">
        <v>17.63</v>
      </c>
      <c r="AL318">
        <v>1</v>
      </c>
      <c r="AN318">
        <v>0</v>
      </c>
      <c r="AO318">
        <v>1</v>
      </c>
      <c r="AP318">
        <v>1</v>
      </c>
      <c r="AQ318">
        <v>0</v>
      </c>
      <c r="AR318">
        <v>0</v>
      </c>
      <c r="AS318" t="s">
        <v>3</v>
      </c>
      <c r="AT318">
        <v>0.04</v>
      </c>
      <c r="AU318" t="s">
        <v>359</v>
      </c>
      <c r="AV318">
        <v>0</v>
      </c>
      <c r="AW318">
        <v>2</v>
      </c>
      <c r="AX318">
        <v>43687323</v>
      </c>
      <c r="AY318">
        <v>1</v>
      </c>
      <c r="AZ318">
        <v>0</v>
      </c>
      <c r="BA318">
        <v>325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CX318">
        <f>Y318*Source!I105</f>
        <v>0.02</v>
      </c>
      <c r="CY318">
        <f>AB318</f>
        <v>714.81</v>
      </c>
      <c r="CZ318">
        <f>AF318</f>
        <v>91.76</v>
      </c>
      <c r="DA318">
        <f>AJ318</f>
        <v>7.79</v>
      </c>
      <c r="DB318">
        <f t="shared" si="66"/>
        <v>2</v>
      </c>
      <c r="DC318">
        <f t="shared" si="67"/>
        <v>0</v>
      </c>
    </row>
    <row r="319" spans="1:107">
      <c r="A319">
        <f>ROW(Source!A105)</f>
        <v>105</v>
      </c>
      <c r="B319">
        <v>43686536</v>
      </c>
      <c r="C319">
        <v>43687310</v>
      </c>
      <c r="D319">
        <v>37730431</v>
      </c>
      <c r="E319">
        <v>1</v>
      </c>
      <c r="F319">
        <v>1</v>
      </c>
      <c r="G319">
        <v>1</v>
      </c>
      <c r="H319">
        <v>3</v>
      </c>
      <c r="I319" t="s">
        <v>970</v>
      </c>
      <c r="J319" t="s">
        <v>971</v>
      </c>
      <c r="K319" t="s">
        <v>972</v>
      </c>
      <c r="L319">
        <v>1348</v>
      </c>
      <c r="N319">
        <v>1009</v>
      </c>
      <c r="O319" t="s">
        <v>278</v>
      </c>
      <c r="P319" t="s">
        <v>278</v>
      </c>
      <c r="Q319">
        <v>1000</v>
      </c>
      <c r="W319">
        <v>0</v>
      </c>
      <c r="X319">
        <v>-1477418341</v>
      </c>
      <c r="Y319">
        <v>6.0000000000000001E-3</v>
      </c>
      <c r="AA319">
        <v>20583.22</v>
      </c>
      <c r="AB319">
        <v>0</v>
      </c>
      <c r="AC319">
        <v>0</v>
      </c>
      <c r="AD319">
        <v>0</v>
      </c>
      <c r="AE319">
        <v>1631</v>
      </c>
      <c r="AF319">
        <v>0</v>
      </c>
      <c r="AG319">
        <v>0</v>
      </c>
      <c r="AH319">
        <v>0</v>
      </c>
      <c r="AI319">
        <v>12.62</v>
      </c>
      <c r="AJ319">
        <v>1</v>
      </c>
      <c r="AK319">
        <v>1</v>
      </c>
      <c r="AL319">
        <v>1</v>
      </c>
      <c r="AN319">
        <v>0</v>
      </c>
      <c r="AO319">
        <v>1</v>
      </c>
      <c r="AP319">
        <v>1</v>
      </c>
      <c r="AQ319">
        <v>0</v>
      </c>
      <c r="AR319">
        <v>0</v>
      </c>
      <c r="AS319" t="s">
        <v>3</v>
      </c>
      <c r="AT319">
        <v>1.2E-2</v>
      </c>
      <c r="AU319" t="s">
        <v>359</v>
      </c>
      <c r="AV319">
        <v>0</v>
      </c>
      <c r="AW319">
        <v>2</v>
      </c>
      <c r="AX319">
        <v>43687324</v>
      </c>
      <c r="AY319">
        <v>1</v>
      </c>
      <c r="AZ319">
        <v>0</v>
      </c>
      <c r="BA319">
        <v>326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CX319">
        <f>Y319*Source!I105</f>
        <v>6.0000000000000001E-3</v>
      </c>
      <c r="CY319">
        <f>AA319</f>
        <v>20583.22</v>
      </c>
      <c r="CZ319">
        <f>AE319</f>
        <v>1631</v>
      </c>
      <c r="DA319">
        <f>AI319</f>
        <v>12.62</v>
      </c>
      <c r="DB319">
        <f t="shared" si="66"/>
        <v>10</v>
      </c>
      <c r="DC319">
        <f t="shared" si="67"/>
        <v>0</v>
      </c>
    </row>
    <row r="320" spans="1:107">
      <c r="A320">
        <f>ROW(Source!A105)</f>
        <v>105</v>
      </c>
      <c r="B320">
        <v>43686536</v>
      </c>
      <c r="C320">
        <v>43687310</v>
      </c>
      <c r="D320">
        <v>37730045</v>
      </c>
      <c r="E320">
        <v>1</v>
      </c>
      <c r="F320">
        <v>1</v>
      </c>
      <c r="G320">
        <v>1</v>
      </c>
      <c r="H320">
        <v>3</v>
      </c>
      <c r="I320" t="s">
        <v>973</v>
      </c>
      <c r="J320" t="s">
        <v>974</v>
      </c>
      <c r="K320" t="s">
        <v>975</v>
      </c>
      <c r="L320">
        <v>1348</v>
      </c>
      <c r="N320">
        <v>1009</v>
      </c>
      <c r="O320" t="s">
        <v>278</v>
      </c>
      <c r="P320" t="s">
        <v>278</v>
      </c>
      <c r="Q320">
        <v>1000</v>
      </c>
      <c r="W320">
        <v>0</v>
      </c>
      <c r="X320">
        <v>-1390828491</v>
      </c>
      <c r="Y320">
        <v>2.0999999999999999E-3</v>
      </c>
      <c r="AA320">
        <v>76876.800000000003</v>
      </c>
      <c r="AB320">
        <v>0</v>
      </c>
      <c r="AC320">
        <v>0</v>
      </c>
      <c r="AD320">
        <v>0</v>
      </c>
      <c r="AE320">
        <v>30030</v>
      </c>
      <c r="AF320">
        <v>0</v>
      </c>
      <c r="AG320">
        <v>0</v>
      </c>
      <c r="AH320">
        <v>0</v>
      </c>
      <c r="AI320">
        <v>2.56</v>
      </c>
      <c r="AJ320">
        <v>1</v>
      </c>
      <c r="AK320">
        <v>1</v>
      </c>
      <c r="AL320">
        <v>1</v>
      </c>
      <c r="AN320">
        <v>0</v>
      </c>
      <c r="AO320">
        <v>1</v>
      </c>
      <c r="AP320">
        <v>1</v>
      </c>
      <c r="AQ320">
        <v>0</v>
      </c>
      <c r="AR320">
        <v>0</v>
      </c>
      <c r="AS320" t="s">
        <v>3</v>
      </c>
      <c r="AT320">
        <v>4.1999999999999997E-3</v>
      </c>
      <c r="AU320" t="s">
        <v>359</v>
      </c>
      <c r="AV320">
        <v>0</v>
      </c>
      <c r="AW320">
        <v>2</v>
      </c>
      <c r="AX320">
        <v>43687325</v>
      </c>
      <c r="AY320">
        <v>1</v>
      </c>
      <c r="AZ320">
        <v>0</v>
      </c>
      <c r="BA320">
        <v>327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CX320">
        <f>Y320*Source!I105</f>
        <v>2.0999999999999999E-3</v>
      </c>
      <c r="CY320">
        <f>AA320</f>
        <v>76876.800000000003</v>
      </c>
      <c r="CZ320">
        <f>AE320</f>
        <v>30030</v>
      </c>
      <c r="DA320">
        <f>AI320</f>
        <v>2.56</v>
      </c>
      <c r="DB320">
        <f t="shared" si="66"/>
        <v>63</v>
      </c>
      <c r="DC320">
        <f t="shared" si="67"/>
        <v>0</v>
      </c>
    </row>
    <row r="321" spans="1:107">
      <c r="A321">
        <f>ROW(Source!A105)</f>
        <v>105</v>
      </c>
      <c r="B321">
        <v>43686536</v>
      </c>
      <c r="C321">
        <v>43687310</v>
      </c>
      <c r="D321">
        <v>37735405</v>
      </c>
      <c r="E321">
        <v>1</v>
      </c>
      <c r="F321">
        <v>1</v>
      </c>
      <c r="G321">
        <v>1</v>
      </c>
      <c r="H321">
        <v>3</v>
      </c>
      <c r="I321" t="s">
        <v>329</v>
      </c>
      <c r="J321" t="s">
        <v>331</v>
      </c>
      <c r="K321" t="s">
        <v>330</v>
      </c>
      <c r="L321">
        <v>1348</v>
      </c>
      <c r="N321">
        <v>1009</v>
      </c>
      <c r="O321" t="s">
        <v>278</v>
      </c>
      <c r="P321" t="s">
        <v>278</v>
      </c>
      <c r="Q321">
        <v>1000</v>
      </c>
      <c r="W321">
        <v>0</v>
      </c>
      <c r="X321">
        <v>-2108161735</v>
      </c>
      <c r="Y321">
        <v>0</v>
      </c>
      <c r="AA321">
        <v>33238.949999999997</v>
      </c>
      <c r="AB321">
        <v>0</v>
      </c>
      <c r="AC321">
        <v>0</v>
      </c>
      <c r="AD321">
        <v>0</v>
      </c>
      <c r="AE321">
        <v>5989</v>
      </c>
      <c r="AF321">
        <v>0</v>
      </c>
      <c r="AG321">
        <v>0</v>
      </c>
      <c r="AH321">
        <v>0</v>
      </c>
      <c r="AI321">
        <v>5.55</v>
      </c>
      <c r="AJ321">
        <v>1</v>
      </c>
      <c r="AK321">
        <v>1</v>
      </c>
      <c r="AL321">
        <v>1</v>
      </c>
      <c r="AN321">
        <v>1</v>
      </c>
      <c r="AO321">
        <v>0</v>
      </c>
      <c r="AP321">
        <v>1</v>
      </c>
      <c r="AQ321">
        <v>0</v>
      </c>
      <c r="AR321">
        <v>0</v>
      </c>
      <c r="AS321" t="s">
        <v>3</v>
      </c>
      <c r="AT321">
        <v>0</v>
      </c>
      <c r="AU321" t="s">
        <v>359</v>
      </c>
      <c r="AV321">
        <v>0</v>
      </c>
      <c r="AW321">
        <v>2</v>
      </c>
      <c r="AX321">
        <v>43687326</v>
      </c>
      <c r="AY321">
        <v>1</v>
      </c>
      <c r="AZ321">
        <v>0</v>
      </c>
      <c r="BA321">
        <v>328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CX321">
        <f>Y321*Source!I105</f>
        <v>0</v>
      </c>
      <c r="CY321">
        <f>AA321</f>
        <v>33238.949999999997</v>
      </c>
      <c r="CZ321">
        <f>AE321</f>
        <v>5989</v>
      </c>
      <c r="DA321">
        <f>AI321</f>
        <v>5.55</v>
      </c>
      <c r="DB321">
        <f t="shared" si="66"/>
        <v>0</v>
      </c>
      <c r="DC321">
        <f t="shared" si="67"/>
        <v>0</v>
      </c>
    </row>
    <row r="322" spans="1:107">
      <c r="A322">
        <f>ROW(Source!A105)</f>
        <v>105</v>
      </c>
      <c r="B322">
        <v>43686536</v>
      </c>
      <c r="C322">
        <v>43687310</v>
      </c>
      <c r="D322">
        <v>37736609</v>
      </c>
      <c r="E322">
        <v>1</v>
      </c>
      <c r="F322">
        <v>1</v>
      </c>
      <c r="G322">
        <v>1</v>
      </c>
      <c r="H322">
        <v>3</v>
      </c>
      <c r="I322" t="s">
        <v>919</v>
      </c>
      <c r="J322" t="s">
        <v>920</v>
      </c>
      <c r="K322" t="s">
        <v>921</v>
      </c>
      <c r="L322">
        <v>1348</v>
      </c>
      <c r="N322">
        <v>1009</v>
      </c>
      <c r="O322" t="s">
        <v>278</v>
      </c>
      <c r="P322" t="s">
        <v>278</v>
      </c>
      <c r="Q322">
        <v>1000</v>
      </c>
      <c r="W322">
        <v>0</v>
      </c>
      <c r="X322">
        <v>1483167196</v>
      </c>
      <c r="Y322">
        <v>2.9999999999999997E-4</v>
      </c>
      <c r="AA322">
        <v>48555</v>
      </c>
      <c r="AB322">
        <v>0</v>
      </c>
      <c r="AC322">
        <v>0</v>
      </c>
      <c r="AD322">
        <v>0</v>
      </c>
      <c r="AE322">
        <v>9750</v>
      </c>
      <c r="AF322">
        <v>0</v>
      </c>
      <c r="AG322">
        <v>0</v>
      </c>
      <c r="AH322">
        <v>0</v>
      </c>
      <c r="AI322">
        <v>4.9800000000000004</v>
      </c>
      <c r="AJ322">
        <v>1</v>
      </c>
      <c r="AK322">
        <v>1</v>
      </c>
      <c r="AL322">
        <v>1</v>
      </c>
      <c r="AN322">
        <v>0</v>
      </c>
      <c r="AO322">
        <v>1</v>
      </c>
      <c r="AP322">
        <v>1</v>
      </c>
      <c r="AQ322">
        <v>0</v>
      </c>
      <c r="AR322">
        <v>0</v>
      </c>
      <c r="AS322" t="s">
        <v>3</v>
      </c>
      <c r="AT322">
        <v>5.9999999999999995E-4</v>
      </c>
      <c r="AU322" t="s">
        <v>359</v>
      </c>
      <c r="AV322">
        <v>0</v>
      </c>
      <c r="AW322">
        <v>2</v>
      </c>
      <c r="AX322">
        <v>43687327</v>
      </c>
      <c r="AY322">
        <v>1</v>
      </c>
      <c r="AZ322">
        <v>0</v>
      </c>
      <c r="BA322">
        <v>329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CX322">
        <f>Y322*Source!I105</f>
        <v>2.9999999999999997E-4</v>
      </c>
      <c r="CY322">
        <f>AA322</f>
        <v>48555</v>
      </c>
      <c r="CZ322">
        <f>AE322</f>
        <v>9750</v>
      </c>
      <c r="DA322">
        <f>AI322</f>
        <v>4.9800000000000004</v>
      </c>
      <c r="DB322">
        <f t="shared" si="66"/>
        <v>3</v>
      </c>
      <c r="DC322">
        <f t="shared" si="67"/>
        <v>0</v>
      </c>
    </row>
    <row r="323" spans="1:107">
      <c r="A323">
        <f>ROW(Source!A105)</f>
        <v>105</v>
      </c>
      <c r="B323">
        <v>43686536</v>
      </c>
      <c r="C323">
        <v>43687310</v>
      </c>
      <c r="D323">
        <v>37738229</v>
      </c>
      <c r="E323">
        <v>1</v>
      </c>
      <c r="F323">
        <v>1</v>
      </c>
      <c r="G323">
        <v>1</v>
      </c>
      <c r="H323">
        <v>3</v>
      </c>
      <c r="I323" t="s">
        <v>976</v>
      </c>
      <c r="J323" t="s">
        <v>977</v>
      </c>
      <c r="K323" t="s">
        <v>978</v>
      </c>
      <c r="L323">
        <v>1339</v>
      </c>
      <c r="N323">
        <v>1007</v>
      </c>
      <c r="O323" t="s">
        <v>48</v>
      </c>
      <c r="P323" t="s">
        <v>48</v>
      </c>
      <c r="Q323">
        <v>1</v>
      </c>
      <c r="W323">
        <v>0</v>
      </c>
      <c r="X323">
        <v>1200083516</v>
      </c>
      <c r="Y323">
        <v>9.5000000000000005E-5</v>
      </c>
      <c r="AA323">
        <v>4388.3500000000004</v>
      </c>
      <c r="AB323">
        <v>0</v>
      </c>
      <c r="AC323">
        <v>0</v>
      </c>
      <c r="AD323">
        <v>0</v>
      </c>
      <c r="AE323">
        <v>919.99</v>
      </c>
      <c r="AF323">
        <v>0</v>
      </c>
      <c r="AG323">
        <v>0</v>
      </c>
      <c r="AH323">
        <v>0</v>
      </c>
      <c r="AI323">
        <v>4.7699999999999996</v>
      </c>
      <c r="AJ323">
        <v>1</v>
      </c>
      <c r="AK323">
        <v>1</v>
      </c>
      <c r="AL323">
        <v>1</v>
      </c>
      <c r="AN323">
        <v>0</v>
      </c>
      <c r="AO323">
        <v>1</v>
      </c>
      <c r="AP323">
        <v>1</v>
      </c>
      <c r="AQ323">
        <v>0</v>
      </c>
      <c r="AR323">
        <v>0</v>
      </c>
      <c r="AS323" t="s">
        <v>3</v>
      </c>
      <c r="AT323">
        <v>1.9000000000000001E-4</v>
      </c>
      <c r="AU323" t="s">
        <v>359</v>
      </c>
      <c r="AV323">
        <v>0</v>
      </c>
      <c r="AW323">
        <v>2</v>
      </c>
      <c r="AX323">
        <v>43687328</v>
      </c>
      <c r="AY323">
        <v>1</v>
      </c>
      <c r="AZ323">
        <v>0</v>
      </c>
      <c r="BA323">
        <v>330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CX323">
        <f>Y323*Source!I105</f>
        <v>9.5000000000000005E-5</v>
      </c>
      <c r="CY323">
        <f>AA323</f>
        <v>4388.3500000000004</v>
      </c>
      <c r="CZ323">
        <f>AE323</f>
        <v>919.99</v>
      </c>
      <c r="DA323">
        <f>AI323</f>
        <v>4.7699999999999996</v>
      </c>
      <c r="DB323">
        <f t="shared" si="66"/>
        <v>0</v>
      </c>
      <c r="DC323">
        <f t="shared" si="67"/>
        <v>0</v>
      </c>
    </row>
    <row r="324" spans="1:107">
      <c r="A324">
        <f>ROW(Source!A107)</f>
        <v>107</v>
      </c>
      <c r="B324">
        <v>43686536</v>
      </c>
      <c r="C324">
        <v>43687330</v>
      </c>
      <c r="D324">
        <v>23131263</v>
      </c>
      <c r="E324">
        <v>1</v>
      </c>
      <c r="F324">
        <v>1</v>
      </c>
      <c r="G324">
        <v>1</v>
      </c>
      <c r="H324">
        <v>1</v>
      </c>
      <c r="I324" t="s">
        <v>661</v>
      </c>
      <c r="J324" t="s">
        <v>3</v>
      </c>
      <c r="K324" t="s">
        <v>662</v>
      </c>
      <c r="L324">
        <v>1369</v>
      </c>
      <c r="N324">
        <v>1013</v>
      </c>
      <c r="O324" t="s">
        <v>653</v>
      </c>
      <c r="P324" t="s">
        <v>653</v>
      </c>
      <c r="Q324">
        <v>1</v>
      </c>
      <c r="W324">
        <v>0</v>
      </c>
      <c r="X324">
        <v>920778480</v>
      </c>
      <c r="Y324">
        <v>10.199999999999999</v>
      </c>
      <c r="AA324">
        <v>0</v>
      </c>
      <c r="AB324">
        <v>0</v>
      </c>
      <c r="AC324">
        <v>0</v>
      </c>
      <c r="AD324">
        <v>7.63</v>
      </c>
      <c r="AE324">
        <v>0</v>
      </c>
      <c r="AF324">
        <v>0</v>
      </c>
      <c r="AG324">
        <v>0</v>
      </c>
      <c r="AH324">
        <v>7.63</v>
      </c>
      <c r="AI324">
        <v>1</v>
      </c>
      <c r="AJ324">
        <v>1</v>
      </c>
      <c r="AK324">
        <v>1</v>
      </c>
      <c r="AL324">
        <v>1</v>
      </c>
      <c r="AN324">
        <v>0</v>
      </c>
      <c r="AO324">
        <v>1</v>
      </c>
      <c r="AP324">
        <v>0</v>
      </c>
      <c r="AQ324">
        <v>0</v>
      </c>
      <c r="AR324">
        <v>0</v>
      </c>
      <c r="AS324" t="s">
        <v>3</v>
      </c>
      <c r="AT324">
        <v>10.199999999999999</v>
      </c>
      <c r="AU324" t="s">
        <v>3</v>
      </c>
      <c r="AV324">
        <v>1</v>
      </c>
      <c r="AW324">
        <v>2</v>
      </c>
      <c r="AX324">
        <v>43687335</v>
      </c>
      <c r="AY324">
        <v>1</v>
      </c>
      <c r="AZ324">
        <v>0</v>
      </c>
      <c r="BA324">
        <v>331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CX324">
        <f>Y324*Source!I107</f>
        <v>32.64</v>
      </c>
      <c r="CY324">
        <f>AD324</f>
        <v>7.63</v>
      </c>
      <c r="CZ324">
        <f>AH324</f>
        <v>7.63</v>
      </c>
      <c r="DA324">
        <f>AL324</f>
        <v>1</v>
      </c>
      <c r="DB324">
        <f t="shared" ref="DB324:DB342" si="68">ROUND(ROUND(AT324*CZ324,2),0)</f>
        <v>78</v>
      </c>
      <c r="DC324">
        <f t="shared" ref="DC324:DC342" si="69">ROUND(ROUND(AT324*AG324,2),0)</f>
        <v>0</v>
      </c>
    </row>
    <row r="325" spans="1:107">
      <c r="A325">
        <f>ROW(Source!A107)</f>
        <v>107</v>
      </c>
      <c r="B325">
        <v>43686536</v>
      </c>
      <c r="C325">
        <v>43687330</v>
      </c>
      <c r="D325">
        <v>121548</v>
      </c>
      <c r="E325">
        <v>1</v>
      </c>
      <c r="F325">
        <v>1</v>
      </c>
      <c r="G325">
        <v>1</v>
      </c>
      <c r="H325">
        <v>1</v>
      </c>
      <c r="I325" t="s">
        <v>22</v>
      </c>
      <c r="J325" t="s">
        <v>3</v>
      </c>
      <c r="K325" t="s">
        <v>656</v>
      </c>
      <c r="L325">
        <v>608254</v>
      </c>
      <c r="N325">
        <v>1013</v>
      </c>
      <c r="O325" t="s">
        <v>657</v>
      </c>
      <c r="P325" t="s">
        <v>657</v>
      </c>
      <c r="Q325">
        <v>1</v>
      </c>
      <c r="W325">
        <v>0</v>
      </c>
      <c r="X325">
        <v>-185737400</v>
      </c>
      <c r="Y325">
        <v>0.35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1</v>
      </c>
      <c r="AJ325">
        <v>1</v>
      </c>
      <c r="AK325">
        <v>1</v>
      </c>
      <c r="AL325">
        <v>1</v>
      </c>
      <c r="AN325">
        <v>0</v>
      </c>
      <c r="AO325">
        <v>1</v>
      </c>
      <c r="AP325">
        <v>0</v>
      </c>
      <c r="AQ325">
        <v>0</v>
      </c>
      <c r="AR325">
        <v>0</v>
      </c>
      <c r="AS325" t="s">
        <v>3</v>
      </c>
      <c r="AT325">
        <v>0.35</v>
      </c>
      <c r="AU325" t="s">
        <v>3</v>
      </c>
      <c r="AV325">
        <v>2</v>
      </c>
      <c r="AW325">
        <v>2</v>
      </c>
      <c r="AX325">
        <v>43687336</v>
      </c>
      <c r="AY325">
        <v>1</v>
      </c>
      <c r="AZ325">
        <v>0</v>
      </c>
      <c r="BA325">
        <v>332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CX325">
        <f>Y325*Source!I107</f>
        <v>1.1199999999999999</v>
      </c>
      <c r="CY325">
        <f>AD325</f>
        <v>0</v>
      </c>
      <c r="CZ325">
        <f>AH325</f>
        <v>0</v>
      </c>
      <c r="DA325">
        <f>AL325</f>
        <v>1</v>
      </c>
      <c r="DB325">
        <f t="shared" si="68"/>
        <v>0</v>
      </c>
      <c r="DC325">
        <f t="shared" si="69"/>
        <v>0</v>
      </c>
    </row>
    <row r="326" spans="1:107">
      <c r="A326">
        <f>ROW(Source!A107)</f>
        <v>107</v>
      </c>
      <c r="B326">
        <v>43686536</v>
      </c>
      <c r="C326">
        <v>43687330</v>
      </c>
      <c r="D326">
        <v>37802515</v>
      </c>
      <c r="E326">
        <v>1</v>
      </c>
      <c r="F326">
        <v>1</v>
      </c>
      <c r="G326">
        <v>1</v>
      </c>
      <c r="H326">
        <v>2</v>
      </c>
      <c r="I326" t="s">
        <v>663</v>
      </c>
      <c r="J326" t="s">
        <v>664</v>
      </c>
      <c r="K326" t="s">
        <v>665</v>
      </c>
      <c r="L326">
        <v>1368</v>
      </c>
      <c r="N326">
        <v>1011</v>
      </c>
      <c r="O326" t="s">
        <v>524</v>
      </c>
      <c r="P326" t="s">
        <v>524</v>
      </c>
      <c r="Q326">
        <v>1</v>
      </c>
      <c r="W326">
        <v>0</v>
      </c>
      <c r="X326">
        <v>-674318163</v>
      </c>
      <c r="Y326">
        <v>0.35</v>
      </c>
      <c r="AA326">
        <v>0</v>
      </c>
      <c r="AB326">
        <v>609.80999999999995</v>
      </c>
      <c r="AC326">
        <v>158.66999999999999</v>
      </c>
      <c r="AD326">
        <v>0</v>
      </c>
      <c r="AE326">
        <v>0</v>
      </c>
      <c r="AF326">
        <v>87.24</v>
      </c>
      <c r="AG326">
        <v>9</v>
      </c>
      <c r="AH326">
        <v>0</v>
      </c>
      <c r="AI326">
        <v>1</v>
      </c>
      <c r="AJ326">
        <v>6.99</v>
      </c>
      <c r="AK326">
        <v>17.63</v>
      </c>
      <c r="AL326">
        <v>1</v>
      </c>
      <c r="AN326">
        <v>0</v>
      </c>
      <c r="AO326">
        <v>1</v>
      </c>
      <c r="AP326">
        <v>0</v>
      </c>
      <c r="AQ326">
        <v>0</v>
      </c>
      <c r="AR326">
        <v>0</v>
      </c>
      <c r="AS326" t="s">
        <v>3</v>
      </c>
      <c r="AT326">
        <v>0.35</v>
      </c>
      <c r="AU326" t="s">
        <v>3</v>
      </c>
      <c r="AV326">
        <v>0</v>
      </c>
      <c r="AW326">
        <v>2</v>
      </c>
      <c r="AX326">
        <v>43687337</v>
      </c>
      <c r="AY326">
        <v>1</v>
      </c>
      <c r="AZ326">
        <v>0</v>
      </c>
      <c r="BA326">
        <v>333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CX326">
        <f>Y326*Source!I107</f>
        <v>1.1199999999999999</v>
      </c>
      <c r="CY326">
        <f>AB326</f>
        <v>609.80999999999995</v>
      </c>
      <c r="CZ326">
        <f>AF326</f>
        <v>87.24</v>
      </c>
      <c r="DA326">
        <f>AJ326</f>
        <v>6.99</v>
      </c>
      <c r="DB326">
        <f t="shared" si="68"/>
        <v>31</v>
      </c>
      <c r="DC326">
        <f t="shared" si="69"/>
        <v>3</v>
      </c>
    </row>
    <row r="327" spans="1:107">
      <c r="A327">
        <f>ROW(Source!A107)</f>
        <v>107</v>
      </c>
      <c r="B327">
        <v>43686536</v>
      </c>
      <c r="C327">
        <v>43687330</v>
      </c>
      <c r="D327">
        <v>37777376</v>
      </c>
      <c r="E327">
        <v>1</v>
      </c>
      <c r="F327">
        <v>1</v>
      </c>
      <c r="G327">
        <v>1</v>
      </c>
      <c r="H327">
        <v>3</v>
      </c>
      <c r="I327" t="s">
        <v>46</v>
      </c>
      <c r="J327" t="s">
        <v>49</v>
      </c>
      <c r="K327" t="s">
        <v>47</v>
      </c>
      <c r="L327">
        <v>1339</v>
      </c>
      <c r="N327">
        <v>1007</v>
      </c>
      <c r="O327" t="s">
        <v>48</v>
      </c>
      <c r="P327" t="s">
        <v>48</v>
      </c>
      <c r="Q327">
        <v>1</v>
      </c>
      <c r="W327">
        <v>0</v>
      </c>
      <c r="X327">
        <v>-90225913</v>
      </c>
      <c r="Y327">
        <v>11</v>
      </c>
      <c r="AA327">
        <v>483.6</v>
      </c>
      <c r="AB327">
        <v>0</v>
      </c>
      <c r="AC327">
        <v>0</v>
      </c>
      <c r="AD327">
        <v>0</v>
      </c>
      <c r="AE327">
        <v>65</v>
      </c>
      <c r="AF327">
        <v>0</v>
      </c>
      <c r="AG327">
        <v>0</v>
      </c>
      <c r="AH327">
        <v>0</v>
      </c>
      <c r="AI327">
        <v>7.44</v>
      </c>
      <c r="AJ327">
        <v>1</v>
      </c>
      <c r="AK327">
        <v>1</v>
      </c>
      <c r="AL327">
        <v>1</v>
      </c>
      <c r="AN327">
        <v>0</v>
      </c>
      <c r="AO327">
        <v>1</v>
      </c>
      <c r="AP327">
        <v>0</v>
      </c>
      <c r="AQ327">
        <v>0</v>
      </c>
      <c r="AR327">
        <v>0</v>
      </c>
      <c r="AS327" t="s">
        <v>3</v>
      </c>
      <c r="AT327">
        <v>11</v>
      </c>
      <c r="AU327" t="s">
        <v>3</v>
      </c>
      <c r="AV327">
        <v>0</v>
      </c>
      <c r="AW327">
        <v>2</v>
      </c>
      <c r="AX327">
        <v>43687338</v>
      </c>
      <c r="AY327">
        <v>1</v>
      </c>
      <c r="AZ327">
        <v>0</v>
      </c>
      <c r="BA327">
        <v>334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CX327">
        <f>Y327*Source!I107</f>
        <v>35.200000000000003</v>
      </c>
      <c r="CY327">
        <f>AA327</f>
        <v>483.6</v>
      </c>
      <c r="CZ327">
        <f>AE327</f>
        <v>65</v>
      </c>
      <c r="DA327">
        <f>AI327</f>
        <v>7.44</v>
      </c>
      <c r="DB327">
        <f t="shared" si="68"/>
        <v>715</v>
      </c>
      <c r="DC327">
        <f t="shared" si="69"/>
        <v>0</v>
      </c>
    </row>
    <row r="328" spans="1:107">
      <c r="A328">
        <f>ROW(Source!A108)</f>
        <v>108</v>
      </c>
      <c r="B328">
        <v>43686536</v>
      </c>
      <c r="C328">
        <v>43687339</v>
      </c>
      <c r="D328">
        <v>23129555</v>
      </c>
      <c r="E328">
        <v>1</v>
      </c>
      <c r="F328">
        <v>1</v>
      </c>
      <c r="G328">
        <v>1</v>
      </c>
      <c r="H328">
        <v>1</v>
      </c>
      <c r="I328" t="s">
        <v>651</v>
      </c>
      <c r="J328" t="s">
        <v>3</v>
      </c>
      <c r="K328" t="s">
        <v>652</v>
      </c>
      <c r="L328">
        <v>1369</v>
      </c>
      <c r="N328">
        <v>1013</v>
      </c>
      <c r="O328" t="s">
        <v>653</v>
      </c>
      <c r="P328" t="s">
        <v>653</v>
      </c>
      <c r="Q328">
        <v>1</v>
      </c>
      <c r="W328">
        <v>0</v>
      </c>
      <c r="X328">
        <v>1250814213</v>
      </c>
      <c r="Y328">
        <v>180</v>
      </c>
      <c r="AA328">
        <v>0</v>
      </c>
      <c r="AB328">
        <v>0</v>
      </c>
      <c r="AC328">
        <v>0</v>
      </c>
      <c r="AD328">
        <v>7.29</v>
      </c>
      <c r="AE328">
        <v>0</v>
      </c>
      <c r="AF328">
        <v>0</v>
      </c>
      <c r="AG328">
        <v>0</v>
      </c>
      <c r="AH328">
        <v>7.29</v>
      </c>
      <c r="AI328">
        <v>1</v>
      </c>
      <c r="AJ328">
        <v>1</v>
      </c>
      <c r="AK328">
        <v>1</v>
      </c>
      <c r="AL328">
        <v>1</v>
      </c>
      <c r="AN328">
        <v>0</v>
      </c>
      <c r="AO328">
        <v>1</v>
      </c>
      <c r="AP328">
        <v>0</v>
      </c>
      <c r="AQ328">
        <v>0</v>
      </c>
      <c r="AR328">
        <v>0</v>
      </c>
      <c r="AS328" t="s">
        <v>3</v>
      </c>
      <c r="AT328">
        <v>180</v>
      </c>
      <c r="AU328" t="s">
        <v>3</v>
      </c>
      <c r="AV328">
        <v>1</v>
      </c>
      <c r="AW328">
        <v>2</v>
      </c>
      <c r="AX328">
        <v>43687348</v>
      </c>
      <c r="AY328">
        <v>1</v>
      </c>
      <c r="AZ328">
        <v>0</v>
      </c>
      <c r="BA328">
        <v>335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CX328">
        <f>Y328*Source!I108</f>
        <v>0.18</v>
      </c>
      <c r="CY328">
        <f>AD328</f>
        <v>7.29</v>
      </c>
      <c r="CZ328">
        <f>AH328</f>
        <v>7.29</v>
      </c>
      <c r="DA328">
        <f>AL328</f>
        <v>1</v>
      </c>
      <c r="DB328">
        <f t="shared" si="68"/>
        <v>1312</v>
      </c>
      <c r="DC328">
        <f t="shared" si="69"/>
        <v>0</v>
      </c>
    </row>
    <row r="329" spans="1:107">
      <c r="A329">
        <f>ROW(Source!A108)</f>
        <v>108</v>
      </c>
      <c r="B329">
        <v>43686536</v>
      </c>
      <c r="C329">
        <v>43687339</v>
      </c>
      <c r="D329">
        <v>121548</v>
      </c>
      <c r="E329">
        <v>1</v>
      </c>
      <c r="F329">
        <v>1</v>
      </c>
      <c r="G329">
        <v>1</v>
      </c>
      <c r="H329">
        <v>1</v>
      </c>
      <c r="I329" t="s">
        <v>22</v>
      </c>
      <c r="J329" t="s">
        <v>3</v>
      </c>
      <c r="K329" t="s">
        <v>656</v>
      </c>
      <c r="L329">
        <v>608254</v>
      </c>
      <c r="N329">
        <v>1013</v>
      </c>
      <c r="O329" t="s">
        <v>657</v>
      </c>
      <c r="P329" t="s">
        <v>657</v>
      </c>
      <c r="Q329">
        <v>1</v>
      </c>
      <c r="W329">
        <v>0</v>
      </c>
      <c r="X329">
        <v>-185737400</v>
      </c>
      <c r="Y329">
        <v>18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1</v>
      </c>
      <c r="AJ329">
        <v>1</v>
      </c>
      <c r="AK329">
        <v>1</v>
      </c>
      <c r="AL329">
        <v>1</v>
      </c>
      <c r="AN329">
        <v>0</v>
      </c>
      <c r="AO329">
        <v>1</v>
      </c>
      <c r="AP329">
        <v>0</v>
      </c>
      <c r="AQ329">
        <v>0</v>
      </c>
      <c r="AR329">
        <v>0</v>
      </c>
      <c r="AS329" t="s">
        <v>3</v>
      </c>
      <c r="AT329">
        <v>18</v>
      </c>
      <c r="AU329" t="s">
        <v>3</v>
      </c>
      <c r="AV329">
        <v>2</v>
      </c>
      <c r="AW329">
        <v>2</v>
      </c>
      <c r="AX329">
        <v>43687349</v>
      </c>
      <c r="AY329">
        <v>1</v>
      </c>
      <c r="AZ329">
        <v>0</v>
      </c>
      <c r="BA329">
        <v>336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CX329">
        <f>Y329*Source!I108</f>
        <v>1.8000000000000002E-2</v>
      </c>
      <c r="CY329">
        <f>AD329</f>
        <v>0</v>
      </c>
      <c r="CZ329">
        <f>AH329</f>
        <v>0</v>
      </c>
      <c r="DA329">
        <f>AL329</f>
        <v>1</v>
      </c>
      <c r="DB329">
        <f t="shared" si="68"/>
        <v>0</v>
      </c>
      <c r="DC329">
        <f t="shared" si="69"/>
        <v>0</v>
      </c>
    </row>
    <row r="330" spans="1:107">
      <c r="A330">
        <f>ROW(Source!A108)</f>
        <v>108</v>
      </c>
      <c r="B330">
        <v>43686536</v>
      </c>
      <c r="C330">
        <v>43687339</v>
      </c>
      <c r="D330">
        <v>37802359</v>
      </c>
      <c r="E330">
        <v>1</v>
      </c>
      <c r="F330">
        <v>1</v>
      </c>
      <c r="G330">
        <v>1</v>
      </c>
      <c r="H330">
        <v>2</v>
      </c>
      <c r="I330" t="s">
        <v>1013</v>
      </c>
      <c r="J330" t="s">
        <v>1014</v>
      </c>
      <c r="K330" t="s">
        <v>1015</v>
      </c>
      <c r="L330">
        <v>1368</v>
      </c>
      <c r="N330">
        <v>1011</v>
      </c>
      <c r="O330" t="s">
        <v>524</v>
      </c>
      <c r="P330" t="s">
        <v>524</v>
      </c>
      <c r="Q330">
        <v>1</v>
      </c>
      <c r="W330">
        <v>0</v>
      </c>
      <c r="X330">
        <v>1604115853</v>
      </c>
      <c r="Y330">
        <v>18</v>
      </c>
      <c r="AA330">
        <v>0</v>
      </c>
      <c r="AB330">
        <v>640.6</v>
      </c>
      <c r="AC330">
        <v>213.32</v>
      </c>
      <c r="AD330">
        <v>0</v>
      </c>
      <c r="AE330">
        <v>0</v>
      </c>
      <c r="AF330">
        <v>103.49</v>
      </c>
      <c r="AG330">
        <v>12.1</v>
      </c>
      <c r="AH330">
        <v>0</v>
      </c>
      <c r="AI330">
        <v>1</v>
      </c>
      <c r="AJ330">
        <v>6.19</v>
      </c>
      <c r="AK330">
        <v>17.63</v>
      </c>
      <c r="AL330">
        <v>1</v>
      </c>
      <c r="AN330">
        <v>0</v>
      </c>
      <c r="AO330">
        <v>1</v>
      </c>
      <c r="AP330">
        <v>0</v>
      </c>
      <c r="AQ330">
        <v>0</v>
      </c>
      <c r="AR330">
        <v>0</v>
      </c>
      <c r="AS330" t="s">
        <v>3</v>
      </c>
      <c r="AT330">
        <v>18</v>
      </c>
      <c r="AU330" t="s">
        <v>3</v>
      </c>
      <c r="AV330">
        <v>0</v>
      </c>
      <c r="AW330">
        <v>2</v>
      </c>
      <c r="AX330">
        <v>43687350</v>
      </c>
      <c r="AY330">
        <v>1</v>
      </c>
      <c r="AZ330">
        <v>0</v>
      </c>
      <c r="BA330">
        <v>337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CX330">
        <f>Y330*Source!I108</f>
        <v>1.8000000000000002E-2</v>
      </c>
      <c r="CY330">
        <f>AB330</f>
        <v>640.6</v>
      </c>
      <c r="CZ330">
        <f>AF330</f>
        <v>103.49</v>
      </c>
      <c r="DA330">
        <f>AJ330</f>
        <v>6.19</v>
      </c>
      <c r="DB330">
        <f t="shared" si="68"/>
        <v>1863</v>
      </c>
      <c r="DC330">
        <f t="shared" si="69"/>
        <v>218</v>
      </c>
    </row>
    <row r="331" spans="1:107">
      <c r="A331">
        <f>ROW(Source!A108)</f>
        <v>108</v>
      </c>
      <c r="B331">
        <v>43686536</v>
      </c>
      <c r="C331">
        <v>43687339</v>
      </c>
      <c r="D331">
        <v>37803001</v>
      </c>
      <c r="E331">
        <v>1</v>
      </c>
      <c r="F331">
        <v>1</v>
      </c>
      <c r="G331">
        <v>1</v>
      </c>
      <c r="H331">
        <v>2</v>
      </c>
      <c r="I331" t="s">
        <v>1016</v>
      </c>
      <c r="J331" t="s">
        <v>1017</v>
      </c>
      <c r="K331" t="s">
        <v>1018</v>
      </c>
      <c r="L331">
        <v>1368</v>
      </c>
      <c r="N331">
        <v>1011</v>
      </c>
      <c r="O331" t="s">
        <v>524</v>
      </c>
      <c r="P331" t="s">
        <v>524</v>
      </c>
      <c r="Q331">
        <v>1</v>
      </c>
      <c r="W331">
        <v>0</v>
      </c>
      <c r="X331">
        <v>736086632</v>
      </c>
      <c r="Y331">
        <v>48</v>
      </c>
      <c r="AA331">
        <v>0</v>
      </c>
      <c r="AB331">
        <v>2.72</v>
      </c>
      <c r="AC331">
        <v>0</v>
      </c>
      <c r="AD331">
        <v>0</v>
      </c>
      <c r="AE331">
        <v>0</v>
      </c>
      <c r="AF331">
        <v>0.66</v>
      </c>
      <c r="AG331">
        <v>0</v>
      </c>
      <c r="AH331">
        <v>0</v>
      </c>
      <c r="AI331">
        <v>1</v>
      </c>
      <c r="AJ331">
        <v>4.12</v>
      </c>
      <c r="AK331">
        <v>17.63</v>
      </c>
      <c r="AL331">
        <v>1</v>
      </c>
      <c r="AN331">
        <v>0</v>
      </c>
      <c r="AO331">
        <v>1</v>
      </c>
      <c r="AP331">
        <v>0</v>
      </c>
      <c r="AQ331">
        <v>0</v>
      </c>
      <c r="AR331">
        <v>0</v>
      </c>
      <c r="AS331" t="s">
        <v>3</v>
      </c>
      <c r="AT331">
        <v>48</v>
      </c>
      <c r="AU331" t="s">
        <v>3</v>
      </c>
      <c r="AV331">
        <v>0</v>
      </c>
      <c r="AW331">
        <v>2</v>
      </c>
      <c r="AX331">
        <v>43687351</v>
      </c>
      <c r="AY331">
        <v>1</v>
      </c>
      <c r="AZ331">
        <v>0</v>
      </c>
      <c r="BA331">
        <v>338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CX331">
        <f>Y331*Source!I108</f>
        <v>4.8000000000000001E-2</v>
      </c>
      <c r="CY331">
        <f>AB331</f>
        <v>2.72</v>
      </c>
      <c r="CZ331">
        <f>AF331</f>
        <v>0.66</v>
      </c>
      <c r="DA331">
        <f>AJ331</f>
        <v>4.12</v>
      </c>
      <c r="DB331">
        <f t="shared" si="68"/>
        <v>32</v>
      </c>
      <c r="DC331">
        <f t="shared" si="69"/>
        <v>0</v>
      </c>
    </row>
    <row r="332" spans="1:107">
      <c r="A332">
        <f>ROW(Source!A108)</f>
        <v>108</v>
      </c>
      <c r="B332">
        <v>43686536</v>
      </c>
      <c r="C332">
        <v>43687339</v>
      </c>
      <c r="D332">
        <v>37804456</v>
      </c>
      <c r="E332">
        <v>1</v>
      </c>
      <c r="F332">
        <v>1</v>
      </c>
      <c r="G332">
        <v>1</v>
      </c>
      <c r="H332">
        <v>2</v>
      </c>
      <c r="I332" t="s">
        <v>759</v>
      </c>
      <c r="J332" t="s">
        <v>760</v>
      </c>
      <c r="K332" t="s">
        <v>761</v>
      </c>
      <c r="L332">
        <v>1368</v>
      </c>
      <c r="N332">
        <v>1011</v>
      </c>
      <c r="O332" t="s">
        <v>524</v>
      </c>
      <c r="P332" t="s">
        <v>524</v>
      </c>
      <c r="Q332">
        <v>1</v>
      </c>
      <c r="W332">
        <v>0</v>
      </c>
      <c r="X332">
        <v>-671646184</v>
      </c>
      <c r="Y332">
        <v>0.13</v>
      </c>
      <c r="AA332">
        <v>0</v>
      </c>
      <c r="AB332">
        <v>714.81</v>
      </c>
      <c r="AC332">
        <v>182.47</v>
      </c>
      <c r="AD332">
        <v>0</v>
      </c>
      <c r="AE332">
        <v>0</v>
      </c>
      <c r="AF332">
        <v>91.76</v>
      </c>
      <c r="AG332">
        <v>10.35</v>
      </c>
      <c r="AH332">
        <v>0</v>
      </c>
      <c r="AI332">
        <v>1</v>
      </c>
      <c r="AJ332">
        <v>7.79</v>
      </c>
      <c r="AK332">
        <v>17.63</v>
      </c>
      <c r="AL332">
        <v>1</v>
      </c>
      <c r="AN332">
        <v>0</v>
      </c>
      <c r="AO332">
        <v>1</v>
      </c>
      <c r="AP332">
        <v>0</v>
      </c>
      <c r="AQ332">
        <v>0</v>
      </c>
      <c r="AR332">
        <v>0</v>
      </c>
      <c r="AS332" t="s">
        <v>3</v>
      </c>
      <c r="AT332">
        <v>0.13</v>
      </c>
      <c r="AU332" t="s">
        <v>3</v>
      </c>
      <c r="AV332">
        <v>0</v>
      </c>
      <c r="AW332">
        <v>2</v>
      </c>
      <c r="AX332">
        <v>43687352</v>
      </c>
      <c r="AY332">
        <v>1</v>
      </c>
      <c r="AZ332">
        <v>0</v>
      </c>
      <c r="BA332">
        <v>339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CX332">
        <f>Y332*Source!I108</f>
        <v>1.3000000000000002E-4</v>
      </c>
      <c r="CY332">
        <f>AB332</f>
        <v>714.81</v>
      </c>
      <c r="CZ332">
        <f>AF332</f>
        <v>91.76</v>
      </c>
      <c r="DA332">
        <f>AJ332</f>
        <v>7.79</v>
      </c>
      <c r="DB332">
        <f t="shared" si="68"/>
        <v>12</v>
      </c>
      <c r="DC332">
        <f t="shared" si="69"/>
        <v>1</v>
      </c>
    </row>
    <row r="333" spans="1:107">
      <c r="A333">
        <f>ROW(Source!A108)</f>
        <v>108</v>
      </c>
      <c r="B333">
        <v>43686536</v>
      </c>
      <c r="C333">
        <v>43687339</v>
      </c>
      <c r="D333">
        <v>37730282</v>
      </c>
      <c r="E333">
        <v>1</v>
      </c>
      <c r="F333">
        <v>1</v>
      </c>
      <c r="G333">
        <v>1</v>
      </c>
      <c r="H333">
        <v>3</v>
      </c>
      <c r="I333" t="s">
        <v>1019</v>
      </c>
      <c r="J333" t="s">
        <v>1020</v>
      </c>
      <c r="K333" t="s">
        <v>1021</v>
      </c>
      <c r="L333">
        <v>1327</v>
      </c>
      <c r="N333">
        <v>1005</v>
      </c>
      <c r="O333" t="s">
        <v>419</v>
      </c>
      <c r="P333" t="s">
        <v>419</v>
      </c>
      <c r="Q333">
        <v>1</v>
      </c>
      <c r="W333">
        <v>0</v>
      </c>
      <c r="X333">
        <v>-602309479</v>
      </c>
      <c r="Y333">
        <v>250</v>
      </c>
      <c r="AA333">
        <v>39.07</v>
      </c>
      <c r="AB333">
        <v>0</v>
      </c>
      <c r="AC333">
        <v>0</v>
      </c>
      <c r="AD333">
        <v>0</v>
      </c>
      <c r="AE333">
        <v>10.199999999999999</v>
      </c>
      <c r="AF333">
        <v>0</v>
      </c>
      <c r="AG333">
        <v>0</v>
      </c>
      <c r="AH333">
        <v>0</v>
      </c>
      <c r="AI333">
        <v>3.83</v>
      </c>
      <c r="AJ333">
        <v>1</v>
      </c>
      <c r="AK333">
        <v>1</v>
      </c>
      <c r="AL333">
        <v>1</v>
      </c>
      <c r="AN333">
        <v>0</v>
      </c>
      <c r="AO333">
        <v>1</v>
      </c>
      <c r="AP333">
        <v>0</v>
      </c>
      <c r="AQ333">
        <v>0</v>
      </c>
      <c r="AR333">
        <v>0</v>
      </c>
      <c r="AS333" t="s">
        <v>3</v>
      </c>
      <c r="AT333">
        <v>250</v>
      </c>
      <c r="AU333" t="s">
        <v>3</v>
      </c>
      <c r="AV333">
        <v>0</v>
      </c>
      <c r="AW333">
        <v>2</v>
      </c>
      <c r="AX333">
        <v>43687353</v>
      </c>
      <c r="AY333">
        <v>1</v>
      </c>
      <c r="AZ333">
        <v>0</v>
      </c>
      <c r="BA333">
        <v>340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CX333">
        <f>Y333*Source!I108</f>
        <v>0.25</v>
      </c>
      <c r="CY333">
        <f>AA333</f>
        <v>39.07</v>
      </c>
      <c r="CZ333">
        <f>AE333</f>
        <v>10.199999999999999</v>
      </c>
      <c r="DA333">
        <f>AI333</f>
        <v>3.83</v>
      </c>
      <c r="DB333">
        <f t="shared" si="68"/>
        <v>2550</v>
      </c>
      <c r="DC333">
        <f t="shared" si="69"/>
        <v>0</v>
      </c>
    </row>
    <row r="334" spans="1:107">
      <c r="A334">
        <f>ROW(Source!A108)</f>
        <v>108</v>
      </c>
      <c r="B334">
        <v>43686536</v>
      </c>
      <c r="C334">
        <v>43687339</v>
      </c>
      <c r="D334">
        <v>37767859</v>
      </c>
      <c r="E334">
        <v>1</v>
      </c>
      <c r="F334">
        <v>1</v>
      </c>
      <c r="G334">
        <v>1</v>
      </c>
      <c r="H334">
        <v>3</v>
      </c>
      <c r="I334" t="s">
        <v>1022</v>
      </c>
      <c r="J334" t="s">
        <v>1023</v>
      </c>
      <c r="K334" t="s">
        <v>1024</v>
      </c>
      <c r="L334">
        <v>1339</v>
      </c>
      <c r="N334">
        <v>1007</v>
      </c>
      <c r="O334" t="s">
        <v>48</v>
      </c>
      <c r="P334" t="s">
        <v>48</v>
      </c>
      <c r="Q334">
        <v>1</v>
      </c>
      <c r="W334">
        <v>0</v>
      </c>
      <c r="X334">
        <v>44938050</v>
      </c>
      <c r="Y334">
        <v>102</v>
      </c>
      <c r="AA334">
        <v>3251.2</v>
      </c>
      <c r="AB334">
        <v>0</v>
      </c>
      <c r="AC334">
        <v>0</v>
      </c>
      <c r="AD334">
        <v>0</v>
      </c>
      <c r="AE334">
        <v>512</v>
      </c>
      <c r="AF334">
        <v>0</v>
      </c>
      <c r="AG334">
        <v>0</v>
      </c>
      <c r="AH334">
        <v>0</v>
      </c>
      <c r="AI334">
        <v>6.35</v>
      </c>
      <c r="AJ334">
        <v>1</v>
      </c>
      <c r="AK334">
        <v>1</v>
      </c>
      <c r="AL334">
        <v>1</v>
      </c>
      <c r="AN334">
        <v>0</v>
      </c>
      <c r="AO334">
        <v>1</v>
      </c>
      <c r="AP334">
        <v>0</v>
      </c>
      <c r="AQ334">
        <v>0</v>
      </c>
      <c r="AR334">
        <v>0</v>
      </c>
      <c r="AS334" t="s">
        <v>3</v>
      </c>
      <c r="AT334">
        <v>102</v>
      </c>
      <c r="AU334" t="s">
        <v>3</v>
      </c>
      <c r="AV334">
        <v>0</v>
      </c>
      <c r="AW334">
        <v>2</v>
      </c>
      <c r="AX334">
        <v>43687354</v>
      </c>
      <c r="AY334">
        <v>1</v>
      </c>
      <c r="AZ334">
        <v>0</v>
      </c>
      <c r="BA334">
        <v>341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CX334">
        <f>Y334*Source!I108</f>
        <v>0.10200000000000001</v>
      </c>
      <c r="CY334">
        <f>AA334</f>
        <v>3251.2</v>
      </c>
      <c r="CZ334">
        <f>AE334</f>
        <v>512</v>
      </c>
      <c r="DA334">
        <f>AI334</f>
        <v>6.35</v>
      </c>
      <c r="DB334">
        <f t="shared" si="68"/>
        <v>52224</v>
      </c>
      <c r="DC334">
        <f t="shared" si="69"/>
        <v>0</v>
      </c>
    </row>
    <row r="335" spans="1:107">
      <c r="A335">
        <f>ROW(Source!A108)</f>
        <v>108</v>
      </c>
      <c r="B335">
        <v>43686536</v>
      </c>
      <c r="C335">
        <v>43687339</v>
      </c>
      <c r="D335">
        <v>37777802</v>
      </c>
      <c r="E335">
        <v>1</v>
      </c>
      <c r="F335">
        <v>1</v>
      </c>
      <c r="G335">
        <v>1</v>
      </c>
      <c r="H335">
        <v>3</v>
      </c>
      <c r="I335" t="s">
        <v>928</v>
      </c>
      <c r="J335" t="s">
        <v>929</v>
      </c>
      <c r="K335" t="s">
        <v>930</v>
      </c>
      <c r="L335">
        <v>1339</v>
      </c>
      <c r="N335">
        <v>1007</v>
      </c>
      <c r="O335" t="s">
        <v>48</v>
      </c>
      <c r="P335" t="s">
        <v>48</v>
      </c>
      <c r="Q335">
        <v>1</v>
      </c>
      <c r="W335">
        <v>0</v>
      </c>
      <c r="X335">
        <v>-1418712732</v>
      </c>
      <c r="Y335">
        <v>0.2</v>
      </c>
      <c r="AA335">
        <v>11.58</v>
      </c>
      <c r="AB335">
        <v>0</v>
      </c>
      <c r="AC335">
        <v>0</v>
      </c>
      <c r="AD335">
        <v>0</v>
      </c>
      <c r="AE335">
        <v>2.4700000000000002</v>
      </c>
      <c r="AF335">
        <v>0</v>
      </c>
      <c r="AG335">
        <v>0</v>
      </c>
      <c r="AH335">
        <v>0</v>
      </c>
      <c r="AI335">
        <v>4.6900000000000004</v>
      </c>
      <c r="AJ335">
        <v>1</v>
      </c>
      <c r="AK335">
        <v>1</v>
      </c>
      <c r="AL335">
        <v>1</v>
      </c>
      <c r="AN335">
        <v>0</v>
      </c>
      <c r="AO335">
        <v>1</v>
      </c>
      <c r="AP335">
        <v>0</v>
      </c>
      <c r="AQ335">
        <v>0</v>
      </c>
      <c r="AR335">
        <v>0</v>
      </c>
      <c r="AS335" t="s">
        <v>3</v>
      </c>
      <c r="AT335">
        <v>0.2</v>
      </c>
      <c r="AU335" t="s">
        <v>3</v>
      </c>
      <c r="AV335">
        <v>0</v>
      </c>
      <c r="AW335">
        <v>2</v>
      </c>
      <c r="AX335">
        <v>43687355</v>
      </c>
      <c r="AY335">
        <v>1</v>
      </c>
      <c r="AZ335">
        <v>0</v>
      </c>
      <c r="BA335">
        <v>342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CX335">
        <f>Y335*Source!I108</f>
        <v>2.0000000000000001E-4</v>
      </c>
      <c r="CY335">
        <f>AA335</f>
        <v>11.58</v>
      </c>
      <c r="CZ335">
        <f>AE335</f>
        <v>2.4700000000000002</v>
      </c>
      <c r="DA335">
        <f>AI335</f>
        <v>4.6900000000000004</v>
      </c>
      <c r="DB335">
        <f t="shared" si="68"/>
        <v>0</v>
      </c>
      <c r="DC335">
        <f t="shared" si="69"/>
        <v>0</v>
      </c>
    </row>
    <row r="336" spans="1:107">
      <c r="A336">
        <f>ROW(Source!A110)</f>
        <v>110</v>
      </c>
      <c r="B336">
        <v>43686536</v>
      </c>
      <c r="C336">
        <v>43687357</v>
      </c>
      <c r="D336">
        <v>23129536</v>
      </c>
      <c r="E336">
        <v>1</v>
      </c>
      <c r="F336">
        <v>1</v>
      </c>
      <c r="G336">
        <v>1</v>
      </c>
      <c r="H336">
        <v>1</v>
      </c>
      <c r="I336" t="s">
        <v>1025</v>
      </c>
      <c r="J336" t="s">
        <v>3</v>
      </c>
      <c r="K336" t="s">
        <v>1026</v>
      </c>
      <c r="L336">
        <v>1369</v>
      </c>
      <c r="N336">
        <v>1013</v>
      </c>
      <c r="O336" t="s">
        <v>653</v>
      </c>
      <c r="P336" t="s">
        <v>653</v>
      </c>
      <c r="Q336">
        <v>1</v>
      </c>
      <c r="W336">
        <v>0</v>
      </c>
      <c r="X336">
        <v>1663406391</v>
      </c>
      <c r="Y336">
        <v>1.02</v>
      </c>
      <c r="AA336">
        <v>0</v>
      </c>
      <c r="AB336">
        <v>0</v>
      </c>
      <c r="AC336">
        <v>0</v>
      </c>
      <c r="AD336">
        <v>8.2799999999999994</v>
      </c>
      <c r="AE336">
        <v>0</v>
      </c>
      <c r="AF336">
        <v>0</v>
      </c>
      <c r="AG336">
        <v>0</v>
      </c>
      <c r="AH336">
        <v>8.2799999999999994</v>
      </c>
      <c r="AI336">
        <v>1</v>
      </c>
      <c r="AJ336">
        <v>1</v>
      </c>
      <c r="AK336">
        <v>1</v>
      </c>
      <c r="AL336">
        <v>1</v>
      </c>
      <c r="AN336">
        <v>0</v>
      </c>
      <c r="AO336">
        <v>1</v>
      </c>
      <c r="AP336">
        <v>0</v>
      </c>
      <c r="AQ336">
        <v>0</v>
      </c>
      <c r="AR336">
        <v>0</v>
      </c>
      <c r="AS336" t="s">
        <v>3</v>
      </c>
      <c r="AT336">
        <v>1.02</v>
      </c>
      <c r="AU336" t="s">
        <v>3</v>
      </c>
      <c r="AV336">
        <v>1</v>
      </c>
      <c r="AW336">
        <v>2</v>
      </c>
      <c r="AX336">
        <v>43687360</v>
      </c>
      <c r="AY336">
        <v>1</v>
      </c>
      <c r="AZ336">
        <v>0</v>
      </c>
      <c r="BA336">
        <v>343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CX336">
        <f>Y336*Source!I110</f>
        <v>9.1799999999999993E-2</v>
      </c>
      <c r="CY336">
        <f>AD336</f>
        <v>8.2799999999999994</v>
      </c>
      <c r="CZ336">
        <f>AH336</f>
        <v>8.2799999999999994</v>
      </c>
      <c r="DA336">
        <f>AL336</f>
        <v>1</v>
      </c>
      <c r="DB336">
        <f t="shared" si="68"/>
        <v>8</v>
      </c>
      <c r="DC336">
        <f t="shared" si="69"/>
        <v>0</v>
      </c>
    </row>
    <row r="337" spans="1:107">
      <c r="A337">
        <f>ROW(Source!A113)</f>
        <v>113</v>
      </c>
      <c r="B337">
        <v>43686536</v>
      </c>
      <c r="C337">
        <v>43687364</v>
      </c>
      <c r="D337">
        <v>23135499</v>
      </c>
      <c r="E337">
        <v>1</v>
      </c>
      <c r="F337">
        <v>1</v>
      </c>
      <c r="G337">
        <v>1</v>
      </c>
      <c r="H337">
        <v>1</v>
      </c>
      <c r="I337" t="s">
        <v>689</v>
      </c>
      <c r="J337" t="s">
        <v>3</v>
      </c>
      <c r="K337" t="s">
        <v>690</v>
      </c>
      <c r="L337">
        <v>1369</v>
      </c>
      <c r="N337">
        <v>1013</v>
      </c>
      <c r="O337" t="s">
        <v>653</v>
      </c>
      <c r="P337" t="s">
        <v>653</v>
      </c>
      <c r="Q337">
        <v>1</v>
      </c>
      <c r="W337">
        <v>0</v>
      </c>
      <c r="X337">
        <v>-499460097</v>
      </c>
      <c r="Y337">
        <v>84.4</v>
      </c>
      <c r="AA337">
        <v>0</v>
      </c>
      <c r="AB337">
        <v>0</v>
      </c>
      <c r="AC337">
        <v>0</v>
      </c>
      <c r="AD337">
        <v>8.99</v>
      </c>
      <c r="AE337">
        <v>0</v>
      </c>
      <c r="AF337">
        <v>0</v>
      </c>
      <c r="AG337">
        <v>0</v>
      </c>
      <c r="AH337">
        <v>8.99</v>
      </c>
      <c r="AI337">
        <v>1</v>
      </c>
      <c r="AJ337">
        <v>1</v>
      </c>
      <c r="AK337">
        <v>1</v>
      </c>
      <c r="AL337">
        <v>1</v>
      </c>
      <c r="AN337">
        <v>0</v>
      </c>
      <c r="AO337">
        <v>1</v>
      </c>
      <c r="AP337">
        <v>0</v>
      </c>
      <c r="AQ337">
        <v>0</v>
      </c>
      <c r="AR337">
        <v>0</v>
      </c>
      <c r="AS337" t="s">
        <v>3</v>
      </c>
      <c r="AT337">
        <v>84.4</v>
      </c>
      <c r="AU337" t="s">
        <v>3</v>
      </c>
      <c r="AV337">
        <v>1</v>
      </c>
      <c r="AW337">
        <v>2</v>
      </c>
      <c r="AX337">
        <v>43687371</v>
      </c>
      <c r="AY337">
        <v>1</v>
      </c>
      <c r="AZ337">
        <v>0</v>
      </c>
      <c r="BA337">
        <v>345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CX337">
        <f>Y337*Source!I113</f>
        <v>7.5960000000000001</v>
      </c>
      <c r="CY337">
        <f>AD337</f>
        <v>8.99</v>
      </c>
      <c r="CZ337">
        <f>AH337</f>
        <v>8.99</v>
      </c>
      <c r="DA337">
        <f>AL337</f>
        <v>1</v>
      </c>
      <c r="DB337">
        <f t="shared" si="68"/>
        <v>759</v>
      </c>
      <c r="DC337">
        <f t="shared" si="69"/>
        <v>0</v>
      </c>
    </row>
    <row r="338" spans="1:107">
      <c r="A338">
        <f>ROW(Source!A113)</f>
        <v>113</v>
      </c>
      <c r="B338">
        <v>43686536</v>
      </c>
      <c r="C338">
        <v>43687364</v>
      </c>
      <c r="D338">
        <v>37802537</v>
      </c>
      <c r="E338">
        <v>1</v>
      </c>
      <c r="F338">
        <v>1</v>
      </c>
      <c r="G338">
        <v>1</v>
      </c>
      <c r="H338">
        <v>2</v>
      </c>
      <c r="I338" t="s">
        <v>958</v>
      </c>
      <c r="J338" t="s">
        <v>959</v>
      </c>
      <c r="K338" t="s">
        <v>960</v>
      </c>
      <c r="L338">
        <v>1368</v>
      </c>
      <c r="N338">
        <v>1011</v>
      </c>
      <c r="O338" t="s">
        <v>524</v>
      </c>
      <c r="P338" t="s">
        <v>524</v>
      </c>
      <c r="Q338">
        <v>1</v>
      </c>
      <c r="W338">
        <v>0</v>
      </c>
      <c r="X338">
        <v>-1482577081</v>
      </c>
      <c r="Y338">
        <v>26.08</v>
      </c>
      <c r="AA338">
        <v>0</v>
      </c>
      <c r="AB338">
        <v>4.28</v>
      </c>
      <c r="AC338">
        <v>0</v>
      </c>
      <c r="AD338">
        <v>0</v>
      </c>
      <c r="AE338">
        <v>0</v>
      </c>
      <c r="AF338">
        <v>0.82</v>
      </c>
      <c r="AG338">
        <v>0</v>
      </c>
      <c r="AH338">
        <v>0</v>
      </c>
      <c r="AI338">
        <v>1</v>
      </c>
      <c r="AJ338">
        <v>5.22</v>
      </c>
      <c r="AK338">
        <v>17.63</v>
      </c>
      <c r="AL338">
        <v>1</v>
      </c>
      <c r="AN338">
        <v>0</v>
      </c>
      <c r="AO338">
        <v>1</v>
      </c>
      <c r="AP338">
        <v>0</v>
      </c>
      <c r="AQ338">
        <v>0</v>
      </c>
      <c r="AR338">
        <v>0</v>
      </c>
      <c r="AS338" t="s">
        <v>3</v>
      </c>
      <c r="AT338">
        <v>26.08</v>
      </c>
      <c r="AU338" t="s">
        <v>3</v>
      </c>
      <c r="AV338">
        <v>0</v>
      </c>
      <c r="AW338">
        <v>2</v>
      </c>
      <c r="AX338">
        <v>43687372</v>
      </c>
      <c r="AY338">
        <v>1</v>
      </c>
      <c r="AZ338">
        <v>0</v>
      </c>
      <c r="BA338">
        <v>346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CX338">
        <f>Y338*Source!I113</f>
        <v>2.3472</v>
      </c>
      <c r="CY338">
        <f>AB338</f>
        <v>4.28</v>
      </c>
      <c r="CZ338">
        <f>AF338</f>
        <v>0.82</v>
      </c>
      <c r="DA338">
        <f>AJ338</f>
        <v>5.22</v>
      </c>
      <c r="DB338">
        <f t="shared" si="68"/>
        <v>21</v>
      </c>
      <c r="DC338">
        <f t="shared" si="69"/>
        <v>0</v>
      </c>
    </row>
    <row r="339" spans="1:107">
      <c r="A339">
        <f>ROW(Source!A113)</f>
        <v>113</v>
      </c>
      <c r="B339">
        <v>43686536</v>
      </c>
      <c r="C339">
        <v>43687364</v>
      </c>
      <c r="D339">
        <v>37804456</v>
      </c>
      <c r="E339">
        <v>1</v>
      </c>
      <c r="F339">
        <v>1</v>
      </c>
      <c r="G339">
        <v>1</v>
      </c>
      <c r="H339">
        <v>2</v>
      </c>
      <c r="I339" t="s">
        <v>759</v>
      </c>
      <c r="J339" t="s">
        <v>760</v>
      </c>
      <c r="K339" t="s">
        <v>761</v>
      </c>
      <c r="L339">
        <v>1368</v>
      </c>
      <c r="N339">
        <v>1011</v>
      </c>
      <c r="O339" t="s">
        <v>524</v>
      </c>
      <c r="P339" t="s">
        <v>524</v>
      </c>
      <c r="Q339">
        <v>1</v>
      </c>
      <c r="W339">
        <v>0</v>
      </c>
      <c r="X339">
        <v>-671646184</v>
      </c>
      <c r="Y339">
        <v>0.17</v>
      </c>
      <c r="AA339">
        <v>0</v>
      </c>
      <c r="AB339">
        <v>714.81</v>
      </c>
      <c r="AC339">
        <v>182.47</v>
      </c>
      <c r="AD339">
        <v>0</v>
      </c>
      <c r="AE339">
        <v>0</v>
      </c>
      <c r="AF339">
        <v>91.76</v>
      </c>
      <c r="AG339">
        <v>10.35</v>
      </c>
      <c r="AH339">
        <v>0</v>
      </c>
      <c r="AI339">
        <v>1</v>
      </c>
      <c r="AJ339">
        <v>7.79</v>
      </c>
      <c r="AK339">
        <v>17.63</v>
      </c>
      <c r="AL339">
        <v>1</v>
      </c>
      <c r="AN339">
        <v>0</v>
      </c>
      <c r="AO339">
        <v>1</v>
      </c>
      <c r="AP339">
        <v>0</v>
      </c>
      <c r="AQ339">
        <v>0</v>
      </c>
      <c r="AR339">
        <v>0</v>
      </c>
      <c r="AS339" t="s">
        <v>3</v>
      </c>
      <c r="AT339">
        <v>0.17</v>
      </c>
      <c r="AU339" t="s">
        <v>3</v>
      </c>
      <c r="AV339">
        <v>0</v>
      </c>
      <c r="AW339">
        <v>2</v>
      </c>
      <c r="AX339">
        <v>43687373</v>
      </c>
      <c r="AY339">
        <v>1</v>
      </c>
      <c r="AZ339">
        <v>0</v>
      </c>
      <c r="BA339">
        <v>347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CX339">
        <f>Y339*Source!I113</f>
        <v>1.5300000000000001E-2</v>
      </c>
      <c r="CY339">
        <f>AB339</f>
        <v>714.81</v>
      </c>
      <c r="CZ339">
        <f>AF339</f>
        <v>91.76</v>
      </c>
      <c r="DA339">
        <f>AJ339</f>
        <v>7.79</v>
      </c>
      <c r="DB339">
        <f t="shared" si="68"/>
        <v>16</v>
      </c>
      <c r="DC339">
        <f t="shared" si="69"/>
        <v>2</v>
      </c>
    </row>
    <row r="340" spans="1:107">
      <c r="A340">
        <f>ROW(Source!A113)</f>
        <v>113</v>
      </c>
      <c r="B340">
        <v>43686536</v>
      </c>
      <c r="C340">
        <v>43687364</v>
      </c>
      <c r="D340">
        <v>37735405</v>
      </c>
      <c r="E340">
        <v>1</v>
      </c>
      <c r="F340">
        <v>1</v>
      </c>
      <c r="G340">
        <v>1</v>
      </c>
      <c r="H340">
        <v>3</v>
      </c>
      <c r="I340" t="s">
        <v>329</v>
      </c>
      <c r="J340" t="s">
        <v>331</v>
      </c>
      <c r="K340" t="s">
        <v>330</v>
      </c>
      <c r="L340">
        <v>1348</v>
      </c>
      <c r="N340">
        <v>1009</v>
      </c>
      <c r="O340" t="s">
        <v>278</v>
      </c>
      <c r="P340" t="s">
        <v>278</v>
      </c>
      <c r="Q340">
        <v>1000</v>
      </c>
      <c r="W340">
        <v>0</v>
      </c>
      <c r="X340">
        <v>-2108161735</v>
      </c>
      <c r="Y340">
        <v>5.3800000000000001E-2</v>
      </c>
      <c r="AA340">
        <v>33238.949999999997</v>
      </c>
      <c r="AB340">
        <v>0</v>
      </c>
      <c r="AC340">
        <v>0</v>
      </c>
      <c r="AD340">
        <v>0</v>
      </c>
      <c r="AE340">
        <v>5989</v>
      </c>
      <c r="AF340">
        <v>0</v>
      </c>
      <c r="AG340">
        <v>0</v>
      </c>
      <c r="AH340">
        <v>0</v>
      </c>
      <c r="AI340">
        <v>5.55</v>
      </c>
      <c r="AJ340">
        <v>1</v>
      </c>
      <c r="AK340">
        <v>1</v>
      </c>
      <c r="AL340">
        <v>1</v>
      </c>
      <c r="AN340">
        <v>0</v>
      </c>
      <c r="AO340">
        <v>1</v>
      </c>
      <c r="AP340">
        <v>0</v>
      </c>
      <c r="AQ340">
        <v>0</v>
      </c>
      <c r="AR340">
        <v>0</v>
      </c>
      <c r="AS340" t="s">
        <v>3</v>
      </c>
      <c r="AT340">
        <v>5.3800000000000001E-2</v>
      </c>
      <c r="AU340" t="s">
        <v>3</v>
      </c>
      <c r="AV340">
        <v>0</v>
      </c>
      <c r="AW340">
        <v>2</v>
      </c>
      <c r="AX340">
        <v>43687374</v>
      </c>
      <c r="AY340">
        <v>1</v>
      </c>
      <c r="AZ340">
        <v>0</v>
      </c>
      <c r="BA340">
        <v>348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CX340">
        <f>Y340*Source!I113</f>
        <v>4.8419999999999999E-3</v>
      </c>
      <c r="CY340">
        <f>AA340</f>
        <v>33238.949999999997</v>
      </c>
      <c r="CZ340">
        <f>AE340</f>
        <v>5989</v>
      </c>
      <c r="DA340">
        <f>AI340</f>
        <v>5.55</v>
      </c>
      <c r="DB340">
        <f t="shared" si="68"/>
        <v>322</v>
      </c>
      <c r="DC340">
        <f t="shared" si="69"/>
        <v>0</v>
      </c>
    </row>
    <row r="341" spans="1:107">
      <c r="A341">
        <f>ROW(Source!A113)</f>
        <v>113</v>
      </c>
      <c r="B341">
        <v>43686536</v>
      </c>
      <c r="C341">
        <v>43687364</v>
      </c>
      <c r="D341">
        <v>37732224</v>
      </c>
      <c r="E341">
        <v>1</v>
      </c>
      <c r="F341">
        <v>1</v>
      </c>
      <c r="G341">
        <v>1</v>
      </c>
      <c r="H341">
        <v>3</v>
      </c>
      <c r="I341" t="s">
        <v>961</v>
      </c>
      <c r="J341" t="s">
        <v>962</v>
      </c>
      <c r="K341" t="s">
        <v>963</v>
      </c>
      <c r="L341">
        <v>1346</v>
      </c>
      <c r="N341">
        <v>1009</v>
      </c>
      <c r="O341" t="s">
        <v>717</v>
      </c>
      <c r="P341" t="s">
        <v>717</v>
      </c>
      <c r="Q341">
        <v>1</v>
      </c>
      <c r="W341">
        <v>0</v>
      </c>
      <c r="X341">
        <v>-1384020285</v>
      </c>
      <c r="Y341">
        <v>22.6</v>
      </c>
      <c r="AA341">
        <v>81.540000000000006</v>
      </c>
      <c r="AB341">
        <v>0</v>
      </c>
      <c r="AC341">
        <v>0</v>
      </c>
      <c r="AD341">
        <v>0</v>
      </c>
      <c r="AE341">
        <v>24.86</v>
      </c>
      <c r="AF341">
        <v>0</v>
      </c>
      <c r="AG341">
        <v>0</v>
      </c>
      <c r="AH341">
        <v>0</v>
      </c>
      <c r="AI341">
        <v>3.28</v>
      </c>
      <c r="AJ341">
        <v>1</v>
      </c>
      <c r="AK341">
        <v>1</v>
      </c>
      <c r="AL341">
        <v>1</v>
      </c>
      <c r="AN341">
        <v>0</v>
      </c>
      <c r="AO341">
        <v>1</v>
      </c>
      <c r="AP341">
        <v>0</v>
      </c>
      <c r="AQ341">
        <v>0</v>
      </c>
      <c r="AR341">
        <v>0</v>
      </c>
      <c r="AS341" t="s">
        <v>3</v>
      </c>
      <c r="AT341">
        <v>22.6</v>
      </c>
      <c r="AU341" t="s">
        <v>3</v>
      </c>
      <c r="AV341">
        <v>0</v>
      </c>
      <c r="AW341">
        <v>2</v>
      </c>
      <c r="AX341">
        <v>43687375</v>
      </c>
      <c r="AY341">
        <v>1</v>
      </c>
      <c r="AZ341">
        <v>0</v>
      </c>
      <c r="BA341">
        <v>349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CX341">
        <f>Y341*Source!I113</f>
        <v>2.0340000000000003</v>
      </c>
      <c r="CY341">
        <f>AA341</f>
        <v>81.540000000000006</v>
      </c>
      <c r="CZ341">
        <f>AE341</f>
        <v>24.86</v>
      </c>
      <c r="DA341">
        <f>AI341</f>
        <v>3.28</v>
      </c>
      <c r="DB341">
        <f t="shared" si="68"/>
        <v>562</v>
      </c>
      <c r="DC341">
        <f t="shared" si="69"/>
        <v>0</v>
      </c>
    </row>
    <row r="342" spans="1:107">
      <c r="A342">
        <f>ROW(Source!A113)</f>
        <v>113</v>
      </c>
      <c r="B342">
        <v>43686536</v>
      </c>
      <c r="C342">
        <v>43687364</v>
      </c>
      <c r="D342">
        <v>37729879</v>
      </c>
      <c r="E342">
        <v>1</v>
      </c>
      <c r="F342">
        <v>1</v>
      </c>
      <c r="G342">
        <v>1</v>
      </c>
      <c r="H342">
        <v>3</v>
      </c>
      <c r="I342" t="s">
        <v>964</v>
      </c>
      <c r="J342" t="s">
        <v>965</v>
      </c>
      <c r="K342" t="s">
        <v>966</v>
      </c>
      <c r="L342">
        <v>1348</v>
      </c>
      <c r="N342">
        <v>1009</v>
      </c>
      <c r="O342" t="s">
        <v>278</v>
      </c>
      <c r="P342" t="s">
        <v>278</v>
      </c>
      <c r="Q342">
        <v>1000</v>
      </c>
      <c r="W342">
        <v>0</v>
      </c>
      <c r="X342">
        <v>-1121770783</v>
      </c>
      <c r="Y342">
        <v>3.7000000000000002E-3</v>
      </c>
      <c r="AA342">
        <v>52657.9</v>
      </c>
      <c r="AB342">
        <v>0</v>
      </c>
      <c r="AC342">
        <v>0</v>
      </c>
      <c r="AD342">
        <v>0</v>
      </c>
      <c r="AE342">
        <v>9662</v>
      </c>
      <c r="AF342">
        <v>0</v>
      </c>
      <c r="AG342">
        <v>0</v>
      </c>
      <c r="AH342">
        <v>0</v>
      </c>
      <c r="AI342">
        <v>5.45</v>
      </c>
      <c r="AJ342">
        <v>1</v>
      </c>
      <c r="AK342">
        <v>1</v>
      </c>
      <c r="AL342">
        <v>1</v>
      </c>
      <c r="AN342">
        <v>0</v>
      </c>
      <c r="AO342">
        <v>1</v>
      </c>
      <c r="AP342">
        <v>0</v>
      </c>
      <c r="AQ342">
        <v>0</v>
      </c>
      <c r="AR342">
        <v>0</v>
      </c>
      <c r="AS342" t="s">
        <v>3</v>
      </c>
      <c r="AT342">
        <v>3.7000000000000002E-3</v>
      </c>
      <c r="AU342" t="s">
        <v>3</v>
      </c>
      <c r="AV342">
        <v>0</v>
      </c>
      <c r="AW342">
        <v>2</v>
      </c>
      <c r="AX342">
        <v>43687376</v>
      </c>
      <c r="AY342">
        <v>1</v>
      </c>
      <c r="AZ342">
        <v>0</v>
      </c>
      <c r="BA342">
        <v>350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CX342">
        <f>Y342*Source!I113</f>
        <v>3.3300000000000002E-4</v>
      </c>
      <c r="CY342">
        <f>AA342</f>
        <v>52657.9</v>
      </c>
      <c r="CZ342">
        <f>AE342</f>
        <v>9662</v>
      </c>
      <c r="DA342">
        <f>AI342</f>
        <v>5.45</v>
      </c>
      <c r="DB342">
        <f t="shared" si="68"/>
        <v>36</v>
      </c>
      <c r="DC342">
        <f t="shared" si="69"/>
        <v>0</v>
      </c>
    </row>
    <row r="343" spans="1:107">
      <c r="A343">
        <f>ROW(Source!A114)</f>
        <v>114</v>
      </c>
      <c r="B343">
        <v>43686536</v>
      </c>
      <c r="C343">
        <v>43687377</v>
      </c>
      <c r="D343">
        <v>23134555</v>
      </c>
      <c r="E343">
        <v>1</v>
      </c>
      <c r="F343">
        <v>1</v>
      </c>
      <c r="G343">
        <v>1</v>
      </c>
      <c r="H343">
        <v>1</v>
      </c>
      <c r="I343" t="s">
        <v>862</v>
      </c>
      <c r="J343" t="s">
        <v>3</v>
      </c>
      <c r="K343" t="s">
        <v>863</v>
      </c>
      <c r="L343">
        <v>1369</v>
      </c>
      <c r="N343">
        <v>1013</v>
      </c>
      <c r="O343" t="s">
        <v>653</v>
      </c>
      <c r="P343" t="s">
        <v>653</v>
      </c>
      <c r="Q343">
        <v>1</v>
      </c>
      <c r="W343">
        <v>0</v>
      </c>
      <c r="X343">
        <v>-1593017532</v>
      </c>
      <c r="Y343">
        <v>0.72250000000000003</v>
      </c>
      <c r="AA343">
        <v>0</v>
      </c>
      <c r="AB343">
        <v>0</v>
      </c>
      <c r="AC343">
        <v>0</v>
      </c>
      <c r="AD343">
        <v>8.3800000000000008</v>
      </c>
      <c r="AE343">
        <v>0</v>
      </c>
      <c r="AF343">
        <v>0</v>
      </c>
      <c r="AG343">
        <v>0</v>
      </c>
      <c r="AH343">
        <v>8.3800000000000008</v>
      </c>
      <c r="AI343">
        <v>1</v>
      </c>
      <c r="AJ343">
        <v>1</v>
      </c>
      <c r="AK343">
        <v>1</v>
      </c>
      <c r="AL343">
        <v>1</v>
      </c>
      <c r="AN343">
        <v>0</v>
      </c>
      <c r="AO343">
        <v>1</v>
      </c>
      <c r="AP343">
        <v>1</v>
      </c>
      <c r="AQ343">
        <v>0</v>
      </c>
      <c r="AR343">
        <v>0</v>
      </c>
      <c r="AS343" t="s">
        <v>3</v>
      </c>
      <c r="AT343">
        <v>2.89</v>
      </c>
      <c r="AU343" t="s">
        <v>327</v>
      </c>
      <c r="AV343">
        <v>1</v>
      </c>
      <c r="AW343">
        <v>2</v>
      </c>
      <c r="AX343">
        <v>43687387</v>
      </c>
      <c r="AY343">
        <v>1</v>
      </c>
      <c r="AZ343">
        <v>0</v>
      </c>
      <c r="BA343">
        <v>351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CX343">
        <f>Y343*Source!I114</f>
        <v>0.72250000000000003</v>
      </c>
      <c r="CY343">
        <f>AD343</f>
        <v>8.3800000000000008</v>
      </c>
      <c r="CZ343">
        <f>AH343</f>
        <v>8.3800000000000008</v>
      </c>
      <c r="DA343">
        <f>AL343</f>
        <v>1</v>
      </c>
      <c r="DB343">
        <f t="shared" ref="DB343:DB351" si="70">ROUND((ROUND(AT343*CZ343,2)*0.25),0)</f>
        <v>6</v>
      </c>
      <c r="DC343">
        <f t="shared" ref="DC343:DC351" si="71">ROUND((ROUND(AT343*AG343,2)*0.25),0)</f>
        <v>0</v>
      </c>
    </row>
    <row r="344" spans="1:107">
      <c r="A344">
        <f>ROW(Source!A114)</f>
        <v>114</v>
      </c>
      <c r="B344">
        <v>43686536</v>
      </c>
      <c r="C344">
        <v>43687377</v>
      </c>
      <c r="D344">
        <v>37802644</v>
      </c>
      <c r="E344">
        <v>1</v>
      </c>
      <c r="F344">
        <v>1</v>
      </c>
      <c r="G344">
        <v>1</v>
      </c>
      <c r="H344">
        <v>2</v>
      </c>
      <c r="I344" t="s">
        <v>747</v>
      </c>
      <c r="J344" t="s">
        <v>748</v>
      </c>
      <c r="K344" t="s">
        <v>749</v>
      </c>
      <c r="L344">
        <v>1368</v>
      </c>
      <c r="N344">
        <v>1011</v>
      </c>
      <c r="O344" t="s">
        <v>524</v>
      </c>
      <c r="P344" t="s">
        <v>524</v>
      </c>
      <c r="Q344">
        <v>1</v>
      </c>
      <c r="W344">
        <v>0</v>
      </c>
      <c r="X344">
        <v>1153725797</v>
      </c>
      <c r="Y344">
        <v>0.11749999999999999</v>
      </c>
      <c r="AA344">
        <v>0</v>
      </c>
      <c r="AB344">
        <v>85.97</v>
      </c>
      <c r="AC344">
        <v>0</v>
      </c>
      <c r="AD344">
        <v>0</v>
      </c>
      <c r="AE344">
        <v>0</v>
      </c>
      <c r="AF344">
        <v>14.14</v>
      </c>
      <c r="AG344">
        <v>0</v>
      </c>
      <c r="AH344">
        <v>0</v>
      </c>
      <c r="AI344">
        <v>1</v>
      </c>
      <c r="AJ344">
        <v>6.08</v>
      </c>
      <c r="AK344">
        <v>17.63</v>
      </c>
      <c r="AL344">
        <v>1</v>
      </c>
      <c r="AN344">
        <v>0</v>
      </c>
      <c r="AO344">
        <v>1</v>
      </c>
      <c r="AP344">
        <v>1</v>
      </c>
      <c r="AQ344">
        <v>0</v>
      </c>
      <c r="AR344">
        <v>0</v>
      </c>
      <c r="AS344" t="s">
        <v>3</v>
      </c>
      <c r="AT344">
        <v>0.47</v>
      </c>
      <c r="AU344" t="s">
        <v>327</v>
      </c>
      <c r="AV344">
        <v>0</v>
      </c>
      <c r="AW344">
        <v>2</v>
      </c>
      <c r="AX344">
        <v>43687388</v>
      </c>
      <c r="AY344">
        <v>1</v>
      </c>
      <c r="AZ344">
        <v>0</v>
      </c>
      <c r="BA344">
        <v>352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CX344">
        <f>Y344*Source!I114</f>
        <v>0.11749999999999999</v>
      </c>
      <c r="CY344">
        <f>AB344</f>
        <v>85.97</v>
      </c>
      <c r="CZ344">
        <f>AF344</f>
        <v>14.14</v>
      </c>
      <c r="DA344">
        <f>AJ344</f>
        <v>6.08</v>
      </c>
      <c r="DB344">
        <f t="shared" si="70"/>
        <v>2</v>
      </c>
      <c r="DC344">
        <f t="shared" si="71"/>
        <v>0</v>
      </c>
    </row>
    <row r="345" spans="1:107">
      <c r="A345">
        <f>ROW(Source!A114)</f>
        <v>114</v>
      </c>
      <c r="B345">
        <v>43686536</v>
      </c>
      <c r="C345">
        <v>43687377</v>
      </c>
      <c r="D345">
        <v>37803075</v>
      </c>
      <c r="E345">
        <v>1</v>
      </c>
      <c r="F345">
        <v>1</v>
      </c>
      <c r="G345">
        <v>1</v>
      </c>
      <c r="H345">
        <v>2</v>
      </c>
      <c r="I345" t="s">
        <v>967</v>
      </c>
      <c r="J345" t="s">
        <v>968</v>
      </c>
      <c r="K345" t="s">
        <v>969</v>
      </c>
      <c r="L345">
        <v>1368</v>
      </c>
      <c r="N345">
        <v>1011</v>
      </c>
      <c r="O345" t="s">
        <v>524</v>
      </c>
      <c r="P345" t="s">
        <v>524</v>
      </c>
      <c r="Q345">
        <v>1</v>
      </c>
      <c r="W345">
        <v>0</v>
      </c>
      <c r="X345">
        <v>590385320</v>
      </c>
      <c r="Y345">
        <v>0.28749999999999998</v>
      </c>
      <c r="AA345">
        <v>0</v>
      </c>
      <c r="AB345">
        <v>138.4</v>
      </c>
      <c r="AC345">
        <v>0</v>
      </c>
      <c r="AD345">
        <v>0</v>
      </c>
      <c r="AE345">
        <v>0</v>
      </c>
      <c r="AF345">
        <v>33.19</v>
      </c>
      <c r="AG345">
        <v>0</v>
      </c>
      <c r="AH345">
        <v>0</v>
      </c>
      <c r="AI345">
        <v>1</v>
      </c>
      <c r="AJ345">
        <v>4.17</v>
      </c>
      <c r="AK345">
        <v>17.63</v>
      </c>
      <c r="AL345">
        <v>1</v>
      </c>
      <c r="AN345">
        <v>0</v>
      </c>
      <c r="AO345">
        <v>1</v>
      </c>
      <c r="AP345">
        <v>1</v>
      </c>
      <c r="AQ345">
        <v>0</v>
      </c>
      <c r="AR345">
        <v>0</v>
      </c>
      <c r="AS345" t="s">
        <v>3</v>
      </c>
      <c r="AT345">
        <v>1.1499999999999999</v>
      </c>
      <c r="AU345" t="s">
        <v>327</v>
      </c>
      <c r="AV345">
        <v>0</v>
      </c>
      <c r="AW345">
        <v>2</v>
      </c>
      <c r="AX345">
        <v>43687389</v>
      </c>
      <c r="AY345">
        <v>1</v>
      </c>
      <c r="AZ345">
        <v>0</v>
      </c>
      <c r="BA345">
        <v>353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CX345">
        <f>Y345*Source!I114</f>
        <v>0.28749999999999998</v>
      </c>
      <c r="CY345">
        <f>AB345</f>
        <v>138.4</v>
      </c>
      <c r="CZ345">
        <f>AF345</f>
        <v>33.19</v>
      </c>
      <c r="DA345">
        <f>AJ345</f>
        <v>4.17</v>
      </c>
      <c r="DB345">
        <f t="shared" si="70"/>
        <v>10</v>
      </c>
      <c r="DC345">
        <f t="shared" si="71"/>
        <v>0</v>
      </c>
    </row>
    <row r="346" spans="1:107">
      <c r="A346">
        <f>ROW(Source!A114)</f>
        <v>114</v>
      </c>
      <c r="B346">
        <v>43686536</v>
      </c>
      <c r="C346">
        <v>43687377</v>
      </c>
      <c r="D346">
        <v>37804456</v>
      </c>
      <c r="E346">
        <v>1</v>
      </c>
      <c r="F346">
        <v>1</v>
      </c>
      <c r="G346">
        <v>1</v>
      </c>
      <c r="H346">
        <v>2</v>
      </c>
      <c r="I346" t="s">
        <v>759</v>
      </c>
      <c r="J346" t="s">
        <v>760</v>
      </c>
      <c r="K346" t="s">
        <v>761</v>
      </c>
      <c r="L346">
        <v>1368</v>
      </c>
      <c r="N346">
        <v>1011</v>
      </c>
      <c r="O346" t="s">
        <v>524</v>
      </c>
      <c r="P346" t="s">
        <v>524</v>
      </c>
      <c r="Q346">
        <v>1</v>
      </c>
      <c r="W346">
        <v>0</v>
      </c>
      <c r="X346">
        <v>-671646184</v>
      </c>
      <c r="Y346">
        <v>0.01</v>
      </c>
      <c r="AA346">
        <v>0</v>
      </c>
      <c r="AB346">
        <v>714.81</v>
      </c>
      <c r="AC346">
        <v>182.47</v>
      </c>
      <c r="AD346">
        <v>0</v>
      </c>
      <c r="AE346">
        <v>0</v>
      </c>
      <c r="AF346">
        <v>91.76</v>
      </c>
      <c r="AG346">
        <v>10.35</v>
      </c>
      <c r="AH346">
        <v>0</v>
      </c>
      <c r="AI346">
        <v>1</v>
      </c>
      <c r="AJ346">
        <v>7.79</v>
      </c>
      <c r="AK346">
        <v>17.63</v>
      </c>
      <c r="AL346">
        <v>1</v>
      </c>
      <c r="AN346">
        <v>0</v>
      </c>
      <c r="AO346">
        <v>1</v>
      </c>
      <c r="AP346">
        <v>1</v>
      </c>
      <c r="AQ346">
        <v>0</v>
      </c>
      <c r="AR346">
        <v>0</v>
      </c>
      <c r="AS346" t="s">
        <v>3</v>
      </c>
      <c r="AT346">
        <v>0.04</v>
      </c>
      <c r="AU346" t="s">
        <v>327</v>
      </c>
      <c r="AV346">
        <v>0</v>
      </c>
      <c r="AW346">
        <v>2</v>
      </c>
      <c r="AX346">
        <v>43687390</v>
      </c>
      <c r="AY346">
        <v>1</v>
      </c>
      <c r="AZ346">
        <v>0</v>
      </c>
      <c r="BA346">
        <v>354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CX346">
        <f>Y346*Source!I114</f>
        <v>0.01</v>
      </c>
      <c r="CY346">
        <f>AB346</f>
        <v>714.81</v>
      </c>
      <c r="CZ346">
        <f>AF346</f>
        <v>91.76</v>
      </c>
      <c r="DA346">
        <f>AJ346</f>
        <v>7.79</v>
      </c>
      <c r="DB346">
        <f t="shared" si="70"/>
        <v>1</v>
      </c>
      <c r="DC346">
        <f t="shared" si="71"/>
        <v>0</v>
      </c>
    </row>
    <row r="347" spans="1:107">
      <c r="A347">
        <f>ROW(Source!A114)</f>
        <v>114</v>
      </c>
      <c r="B347">
        <v>43686536</v>
      </c>
      <c r="C347">
        <v>43687377</v>
      </c>
      <c r="D347">
        <v>37730431</v>
      </c>
      <c r="E347">
        <v>1</v>
      </c>
      <c r="F347">
        <v>1</v>
      </c>
      <c r="G347">
        <v>1</v>
      </c>
      <c r="H347">
        <v>3</v>
      </c>
      <c r="I347" t="s">
        <v>970</v>
      </c>
      <c r="J347" t="s">
        <v>971</v>
      </c>
      <c r="K347" t="s">
        <v>972</v>
      </c>
      <c r="L347">
        <v>1348</v>
      </c>
      <c r="N347">
        <v>1009</v>
      </c>
      <c r="O347" t="s">
        <v>278</v>
      </c>
      <c r="P347" t="s">
        <v>278</v>
      </c>
      <c r="Q347">
        <v>1000</v>
      </c>
      <c r="W347">
        <v>0</v>
      </c>
      <c r="X347">
        <v>-1477418341</v>
      </c>
      <c r="Y347">
        <v>3.0000000000000001E-3</v>
      </c>
      <c r="AA347">
        <v>20583.22</v>
      </c>
      <c r="AB347">
        <v>0</v>
      </c>
      <c r="AC347">
        <v>0</v>
      </c>
      <c r="AD347">
        <v>0</v>
      </c>
      <c r="AE347">
        <v>1631</v>
      </c>
      <c r="AF347">
        <v>0</v>
      </c>
      <c r="AG347">
        <v>0</v>
      </c>
      <c r="AH347">
        <v>0</v>
      </c>
      <c r="AI347">
        <v>12.62</v>
      </c>
      <c r="AJ347">
        <v>1</v>
      </c>
      <c r="AK347">
        <v>1</v>
      </c>
      <c r="AL347">
        <v>1</v>
      </c>
      <c r="AN347">
        <v>0</v>
      </c>
      <c r="AO347">
        <v>1</v>
      </c>
      <c r="AP347">
        <v>1</v>
      </c>
      <c r="AQ347">
        <v>0</v>
      </c>
      <c r="AR347">
        <v>0</v>
      </c>
      <c r="AS347" t="s">
        <v>3</v>
      </c>
      <c r="AT347">
        <v>1.2E-2</v>
      </c>
      <c r="AU347" t="s">
        <v>327</v>
      </c>
      <c r="AV347">
        <v>0</v>
      </c>
      <c r="AW347">
        <v>2</v>
      </c>
      <c r="AX347">
        <v>43687391</v>
      </c>
      <c r="AY347">
        <v>1</v>
      </c>
      <c r="AZ347">
        <v>0</v>
      </c>
      <c r="BA347">
        <v>355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CX347">
        <f>Y347*Source!I114</f>
        <v>3.0000000000000001E-3</v>
      </c>
      <c r="CY347">
        <f>AA347</f>
        <v>20583.22</v>
      </c>
      <c r="CZ347">
        <f>AE347</f>
        <v>1631</v>
      </c>
      <c r="DA347">
        <f>AI347</f>
        <v>12.62</v>
      </c>
      <c r="DB347">
        <f t="shared" si="70"/>
        <v>5</v>
      </c>
      <c r="DC347">
        <f t="shared" si="71"/>
        <v>0</v>
      </c>
    </row>
    <row r="348" spans="1:107">
      <c r="A348">
        <f>ROW(Source!A114)</f>
        <v>114</v>
      </c>
      <c r="B348">
        <v>43686536</v>
      </c>
      <c r="C348">
        <v>43687377</v>
      </c>
      <c r="D348">
        <v>37730045</v>
      </c>
      <c r="E348">
        <v>1</v>
      </c>
      <c r="F348">
        <v>1</v>
      </c>
      <c r="G348">
        <v>1</v>
      </c>
      <c r="H348">
        <v>3</v>
      </c>
      <c r="I348" t="s">
        <v>973</v>
      </c>
      <c r="J348" t="s">
        <v>974</v>
      </c>
      <c r="K348" t="s">
        <v>975</v>
      </c>
      <c r="L348">
        <v>1348</v>
      </c>
      <c r="N348">
        <v>1009</v>
      </c>
      <c r="O348" t="s">
        <v>278</v>
      </c>
      <c r="P348" t="s">
        <v>278</v>
      </c>
      <c r="Q348">
        <v>1000</v>
      </c>
      <c r="W348">
        <v>0</v>
      </c>
      <c r="X348">
        <v>-1390828491</v>
      </c>
      <c r="Y348">
        <v>1.0499999999999999E-3</v>
      </c>
      <c r="AA348">
        <v>76876.800000000003</v>
      </c>
      <c r="AB348">
        <v>0</v>
      </c>
      <c r="AC348">
        <v>0</v>
      </c>
      <c r="AD348">
        <v>0</v>
      </c>
      <c r="AE348">
        <v>30030</v>
      </c>
      <c r="AF348">
        <v>0</v>
      </c>
      <c r="AG348">
        <v>0</v>
      </c>
      <c r="AH348">
        <v>0</v>
      </c>
      <c r="AI348">
        <v>2.56</v>
      </c>
      <c r="AJ348">
        <v>1</v>
      </c>
      <c r="AK348">
        <v>1</v>
      </c>
      <c r="AL348">
        <v>1</v>
      </c>
      <c r="AN348">
        <v>0</v>
      </c>
      <c r="AO348">
        <v>1</v>
      </c>
      <c r="AP348">
        <v>1</v>
      </c>
      <c r="AQ348">
        <v>0</v>
      </c>
      <c r="AR348">
        <v>0</v>
      </c>
      <c r="AS348" t="s">
        <v>3</v>
      </c>
      <c r="AT348">
        <v>4.1999999999999997E-3</v>
      </c>
      <c r="AU348" t="s">
        <v>327</v>
      </c>
      <c r="AV348">
        <v>0</v>
      </c>
      <c r="AW348">
        <v>2</v>
      </c>
      <c r="AX348">
        <v>43687392</v>
      </c>
      <c r="AY348">
        <v>1</v>
      </c>
      <c r="AZ348">
        <v>0</v>
      </c>
      <c r="BA348">
        <v>356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CX348">
        <f>Y348*Source!I114</f>
        <v>1.0499999999999999E-3</v>
      </c>
      <c r="CY348">
        <f>AA348</f>
        <v>76876.800000000003</v>
      </c>
      <c r="CZ348">
        <f>AE348</f>
        <v>30030</v>
      </c>
      <c r="DA348">
        <f>AI348</f>
        <v>2.56</v>
      </c>
      <c r="DB348">
        <f t="shared" si="70"/>
        <v>32</v>
      </c>
      <c r="DC348">
        <f t="shared" si="71"/>
        <v>0</v>
      </c>
    </row>
    <row r="349" spans="1:107">
      <c r="A349">
        <f>ROW(Source!A114)</f>
        <v>114</v>
      </c>
      <c r="B349">
        <v>43686536</v>
      </c>
      <c r="C349">
        <v>43687377</v>
      </c>
      <c r="D349">
        <v>37735405</v>
      </c>
      <c r="E349">
        <v>1</v>
      </c>
      <c r="F349">
        <v>1</v>
      </c>
      <c r="G349">
        <v>1</v>
      </c>
      <c r="H349">
        <v>3</v>
      </c>
      <c r="I349" t="s">
        <v>329</v>
      </c>
      <c r="J349" t="s">
        <v>331</v>
      </c>
      <c r="K349" t="s">
        <v>330</v>
      </c>
      <c r="L349">
        <v>1348</v>
      </c>
      <c r="N349">
        <v>1009</v>
      </c>
      <c r="O349" t="s">
        <v>278</v>
      </c>
      <c r="P349" t="s">
        <v>278</v>
      </c>
      <c r="Q349">
        <v>1000</v>
      </c>
      <c r="W349">
        <v>0</v>
      </c>
      <c r="X349">
        <v>-2108161735</v>
      </c>
      <c r="Y349">
        <v>0</v>
      </c>
      <c r="AA349">
        <v>33238.949999999997</v>
      </c>
      <c r="AB349">
        <v>0</v>
      </c>
      <c r="AC349">
        <v>0</v>
      </c>
      <c r="AD349">
        <v>0</v>
      </c>
      <c r="AE349">
        <v>5989</v>
      </c>
      <c r="AF349">
        <v>0</v>
      </c>
      <c r="AG349">
        <v>0</v>
      </c>
      <c r="AH349">
        <v>0</v>
      </c>
      <c r="AI349">
        <v>5.55</v>
      </c>
      <c r="AJ349">
        <v>1</v>
      </c>
      <c r="AK349">
        <v>1</v>
      </c>
      <c r="AL349">
        <v>1</v>
      </c>
      <c r="AN349">
        <v>1</v>
      </c>
      <c r="AO349">
        <v>0</v>
      </c>
      <c r="AP349">
        <v>1</v>
      </c>
      <c r="AQ349">
        <v>0</v>
      </c>
      <c r="AR349">
        <v>0</v>
      </c>
      <c r="AS349" t="s">
        <v>3</v>
      </c>
      <c r="AT349">
        <v>0</v>
      </c>
      <c r="AU349" t="s">
        <v>327</v>
      </c>
      <c r="AV349">
        <v>0</v>
      </c>
      <c r="AW349">
        <v>2</v>
      </c>
      <c r="AX349">
        <v>43687393</v>
      </c>
      <c r="AY349">
        <v>1</v>
      </c>
      <c r="AZ349">
        <v>0</v>
      </c>
      <c r="BA349">
        <v>357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CX349">
        <f>Y349*Source!I114</f>
        <v>0</v>
      </c>
      <c r="CY349">
        <f>AA349</f>
        <v>33238.949999999997</v>
      </c>
      <c r="CZ349">
        <f>AE349</f>
        <v>5989</v>
      </c>
      <c r="DA349">
        <f>AI349</f>
        <v>5.55</v>
      </c>
      <c r="DB349">
        <f t="shared" si="70"/>
        <v>0</v>
      </c>
      <c r="DC349">
        <f t="shared" si="71"/>
        <v>0</v>
      </c>
    </row>
    <row r="350" spans="1:107">
      <c r="A350">
        <f>ROW(Source!A114)</f>
        <v>114</v>
      </c>
      <c r="B350">
        <v>43686536</v>
      </c>
      <c r="C350">
        <v>43687377</v>
      </c>
      <c r="D350">
        <v>37736609</v>
      </c>
      <c r="E350">
        <v>1</v>
      </c>
      <c r="F350">
        <v>1</v>
      </c>
      <c r="G350">
        <v>1</v>
      </c>
      <c r="H350">
        <v>3</v>
      </c>
      <c r="I350" t="s">
        <v>919</v>
      </c>
      <c r="J350" t="s">
        <v>920</v>
      </c>
      <c r="K350" t="s">
        <v>921</v>
      </c>
      <c r="L350">
        <v>1348</v>
      </c>
      <c r="N350">
        <v>1009</v>
      </c>
      <c r="O350" t="s">
        <v>278</v>
      </c>
      <c r="P350" t="s">
        <v>278</v>
      </c>
      <c r="Q350">
        <v>1000</v>
      </c>
      <c r="W350">
        <v>0</v>
      </c>
      <c r="X350">
        <v>1483167196</v>
      </c>
      <c r="Y350">
        <v>1.4999999999999999E-4</v>
      </c>
      <c r="AA350">
        <v>48555</v>
      </c>
      <c r="AB350">
        <v>0</v>
      </c>
      <c r="AC350">
        <v>0</v>
      </c>
      <c r="AD350">
        <v>0</v>
      </c>
      <c r="AE350">
        <v>9750</v>
      </c>
      <c r="AF350">
        <v>0</v>
      </c>
      <c r="AG350">
        <v>0</v>
      </c>
      <c r="AH350">
        <v>0</v>
      </c>
      <c r="AI350">
        <v>4.9800000000000004</v>
      </c>
      <c r="AJ350">
        <v>1</v>
      </c>
      <c r="AK350">
        <v>1</v>
      </c>
      <c r="AL350">
        <v>1</v>
      </c>
      <c r="AN350">
        <v>0</v>
      </c>
      <c r="AO350">
        <v>1</v>
      </c>
      <c r="AP350">
        <v>1</v>
      </c>
      <c r="AQ350">
        <v>0</v>
      </c>
      <c r="AR350">
        <v>0</v>
      </c>
      <c r="AS350" t="s">
        <v>3</v>
      </c>
      <c r="AT350">
        <v>5.9999999999999995E-4</v>
      </c>
      <c r="AU350" t="s">
        <v>327</v>
      </c>
      <c r="AV350">
        <v>0</v>
      </c>
      <c r="AW350">
        <v>2</v>
      </c>
      <c r="AX350">
        <v>43687394</v>
      </c>
      <c r="AY350">
        <v>1</v>
      </c>
      <c r="AZ350">
        <v>0</v>
      </c>
      <c r="BA350">
        <v>358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CX350">
        <f>Y350*Source!I114</f>
        <v>1.4999999999999999E-4</v>
      </c>
      <c r="CY350">
        <f>AA350</f>
        <v>48555</v>
      </c>
      <c r="CZ350">
        <f>AE350</f>
        <v>9750</v>
      </c>
      <c r="DA350">
        <f>AI350</f>
        <v>4.9800000000000004</v>
      </c>
      <c r="DB350">
        <f t="shared" si="70"/>
        <v>1</v>
      </c>
      <c r="DC350">
        <f t="shared" si="71"/>
        <v>0</v>
      </c>
    </row>
    <row r="351" spans="1:107">
      <c r="A351">
        <f>ROW(Source!A114)</f>
        <v>114</v>
      </c>
      <c r="B351">
        <v>43686536</v>
      </c>
      <c r="C351">
        <v>43687377</v>
      </c>
      <c r="D351">
        <v>37738229</v>
      </c>
      <c r="E351">
        <v>1</v>
      </c>
      <c r="F351">
        <v>1</v>
      </c>
      <c r="G351">
        <v>1</v>
      </c>
      <c r="H351">
        <v>3</v>
      </c>
      <c r="I351" t="s">
        <v>976</v>
      </c>
      <c r="J351" t="s">
        <v>977</v>
      </c>
      <c r="K351" t="s">
        <v>978</v>
      </c>
      <c r="L351">
        <v>1339</v>
      </c>
      <c r="N351">
        <v>1007</v>
      </c>
      <c r="O351" t="s">
        <v>48</v>
      </c>
      <c r="P351" t="s">
        <v>48</v>
      </c>
      <c r="Q351">
        <v>1</v>
      </c>
      <c r="W351">
        <v>0</v>
      </c>
      <c r="X351">
        <v>1200083516</v>
      </c>
      <c r="Y351">
        <v>4.7500000000000003E-5</v>
      </c>
      <c r="AA351">
        <v>4388.3500000000004</v>
      </c>
      <c r="AB351">
        <v>0</v>
      </c>
      <c r="AC351">
        <v>0</v>
      </c>
      <c r="AD351">
        <v>0</v>
      </c>
      <c r="AE351">
        <v>919.99</v>
      </c>
      <c r="AF351">
        <v>0</v>
      </c>
      <c r="AG351">
        <v>0</v>
      </c>
      <c r="AH351">
        <v>0</v>
      </c>
      <c r="AI351">
        <v>4.7699999999999996</v>
      </c>
      <c r="AJ351">
        <v>1</v>
      </c>
      <c r="AK351">
        <v>1</v>
      </c>
      <c r="AL351">
        <v>1</v>
      </c>
      <c r="AN351">
        <v>0</v>
      </c>
      <c r="AO351">
        <v>1</v>
      </c>
      <c r="AP351">
        <v>1</v>
      </c>
      <c r="AQ351">
        <v>0</v>
      </c>
      <c r="AR351">
        <v>0</v>
      </c>
      <c r="AS351" t="s">
        <v>3</v>
      </c>
      <c r="AT351">
        <v>1.9000000000000001E-4</v>
      </c>
      <c r="AU351" t="s">
        <v>327</v>
      </c>
      <c r="AV351">
        <v>0</v>
      </c>
      <c r="AW351">
        <v>2</v>
      </c>
      <c r="AX351">
        <v>43687395</v>
      </c>
      <c r="AY351">
        <v>1</v>
      </c>
      <c r="AZ351">
        <v>0</v>
      </c>
      <c r="BA351">
        <v>359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CX351">
        <f>Y351*Source!I114</f>
        <v>4.7500000000000003E-5</v>
      </c>
      <c r="CY351">
        <f>AA351</f>
        <v>4388.3500000000004</v>
      </c>
      <c r="CZ351">
        <f>AE351</f>
        <v>919.99</v>
      </c>
      <c r="DA351">
        <f>AI351</f>
        <v>4.7699999999999996</v>
      </c>
      <c r="DB351">
        <f t="shared" si="70"/>
        <v>0</v>
      </c>
      <c r="DC351">
        <f t="shared" si="71"/>
        <v>0</v>
      </c>
    </row>
    <row r="352" spans="1:107">
      <c r="A352">
        <f>ROW(Source!A116)</f>
        <v>116</v>
      </c>
      <c r="B352">
        <v>43686536</v>
      </c>
      <c r="C352">
        <v>43687397</v>
      </c>
      <c r="D352">
        <v>23129536</v>
      </c>
      <c r="E352">
        <v>1</v>
      </c>
      <c r="F352">
        <v>1</v>
      </c>
      <c r="G352">
        <v>1</v>
      </c>
      <c r="H352">
        <v>1</v>
      </c>
      <c r="I352" t="s">
        <v>1025</v>
      </c>
      <c r="J352" t="s">
        <v>3</v>
      </c>
      <c r="K352" t="s">
        <v>1026</v>
      </c>
      <c r="L352">
        <v>1369</v>
      </c>
      <c r="N352">
        <v>1013</v>
      </c>
      <c r="O352" t="s">
        <v>653</v>
      </c>
      <c r="P352" t="s">
        <v>653</v>
      </c>
      <c r="Q352">
        <v>1</v>
      </c>
      <c r="W352">
        <v>0</v>
      </c>
      <c r="X352">
        <v>1663406391</v>
      </c>
      <c r="Y352">
        <v>2.2799999999999998</v>
      </c>
      <c r="AA352">
        <v>0</v>
      </c>
      <c r="AB352">
        <v>0</v>
      </c>
      <c r="AC352">
        <v>0</v>
      </c>
      <c r="AD352">
        <v>8.2799999999999994</v>
      </c>
      <c r="AE352">
        <v>0</v>
      </c>
      <c r="AF352">
        <v>0</v>
      </c>
      <c r="AG352">
        <v>0</v>
      </c>
      <c r="AH352">
        <v>8.2799999999999994</v>
      </c>
      <c r="AI352">
        <v>1</v>
      </c>
      <c r="AJ352">
        <v>1</v>
      </c>
      <c r="AK352">
        <v>1</v>
      </c>
      <c r="AL352">
        <v>1</v>
      </c>
      <c r="AN352">
        <v>0</v>
      </c>
      <c r="AO352">
        <v>1</v>
      </c>
      <c r="AP352">
        <v>0</v>
      </c>
      <c r="AQ352">
        <v>0</v>
      </c>
      <c r="AR352">
        <v>0</v>
      </c>
      <c r="AS352" t="s">
        <v>3</v>
      </c>
      <c r="AT352">
        <v>2.2799999999999998</v>
      </c>
      <c r="AU352" t="s">
        <v>3</v>
      </c>
      <c r="AV352">
        <v>1</v>
      </c>
      <c r="AW352">
        <v>2</v>
      </c>
      <c r="AX352">
        <v>43687401</v>
      </c>
      <c r="AY352">
        <v>1</v>
      </c>
      <c r="AZ352">
        <v>0</v>
      </c>
      <c r="BA352">
        <v>360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CX352">
        <f>Y352*Source!I116</f>
        <v>0.22799999999999998</v>
      </c>
      <c r="CY352">
        <f>AD352</f>
        <v>8.2799999999999994</v>
      </c>
      <c r="CZ352">
        <f>AH352</f>
        <v>8.2799999999999994</v>
      </c>
      <c r="DA352">
        <f>AL352</f>
        <v>1</v>
      </c>
      <c r="DB352">
        <f t="shared" ref="DB352:DB360" si="72">ROUND(ROUND(AT352*CZ352,2),0)</f>
        <v>19</v>
      </c>
      <c r="DC352">
        <f t="shared" ref="DC352:DC360" si="73">ROUND(ROUND(AT352*AG352,2),0)</f>
        <v>0</v>
      </c>
    </row>
    <row r="353" spans="1:107">
      <c r="A353">
        <f>ROW(Source!A116)</f>
        <v>116</v>
      </c>
      <c r="B353">
        <v>43686536</v>
      </c>
      <c r="C353">
        <v>43687397</v>
      </c>
      <c r="D353">
        <v>121548</v>
      </c>
      <c r="E353">
        <v>1</v>
      </c>
      <c r="F353">
        <v>1</v>
      </c>
      <c r="G353">
        <v>1</v>
      </c>
      <c r="H353">
        <v>1</v>
      </c>
      <c r="I353" t="s">
        <v>22</v>
      </c>
      <c r="J353" t="s">
        <v>3</v>
      </c>
      <c r="K353" t="s">
        <v>656</v>
      </c>
      <c r="L353">
        <v>608254</v>
      </c>
      <c r="N353">
        <v>1013</v>
      </c>
      <c r="O353" t="s">
        <v>657</v>
      </c>
      <c r="P353" t="s">
        <v>657</v>
      </c>
      <c r="Q353">
        <v>1</v>
      </c>
      <c r="W353">
        <v>0</v>
      </c>
      <c r="X353">
        <v>-185737400</v>
      </c>
      <c r="Y353">
        <v>0.74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1</v>
      </c>
      <c r="AJ353">
        <v>1</v>
      </c>
      <c r="AK353">
        <v>1</v>
      </c>
      <c r="AL353">
        <v>1</v>
      </c>
      <c r="AN353">
        <v>0</v>
      </c>
      <c r="AO353">
        <v>1</v>
      </c>
      <c r="AP353">
        <v>0</v>
      </c>
      <c r="AQ353">
        <v>0</v>
      </c>
      <c r="AR353">
        <v>0</v>
      </c>
      <c r="AS353" t="s">
        <v>3</v>
      </c>
      <c r="AT353">
        <v>0.74</v>
      </c>
      <c r="AU353" t="s">
        <v>3</v>
      </c>
      <c r="AV353">
        <v>2</v>
      </c>
      <c r="AW353">
        <v>2</v>
      </c>
      <c r="AX353">
        <v>43687402</v>
      </c>
      <c r="AY353">
        <v>1</v>
      </c>
      <c r="AZ353">
        <v>0</v>
      </c>
      <c r="BA353">
        <v>361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CX353">
        <f>Y353*Source!I116</f>
        <v>7.3999999999999996E-2</v>
      </c>
      <c r="CY353">
        <f>AD353</f>
        <v>0</v>
      </c>
      <c r="CZ353">
        <f>AH353</f>
        <v>0</v>
      </c>
      <c r="DA353">
        <f>AL353</f>
        <v>1</v>
      </c>
      <c r="DB353">
        <f t="shared" si="72"/>
        <v>0</v>
      </c>
      <c r="DC353">
        <f t="shared" si="73"/>
        <v>0</v>
      </c>
    </row>
    <row r="354" spans="1:107">
      <c r="A354">
        <f>ROW(Source!A116)</f>
        <v>116</v>
      </c>
      <c r="B354">
        <v>43686536</v>
      </c>
      <c r="C354">
        <v>43687397</v>
      </c>
      <c r="D354">
        <v>37803392</v>
      </c>
      <c r="E354">
        <v>1</v>
      </c>
      <c r="F354">
        <v>1</v>
      </c>
      <c r="G354">
        <v>1</v>
      </c>
      <c r="H354">
        <v>2</v>
      </c>
      <c r="I354" t="s">
        <v>835</v>
      </c>
      <c r="J354" t="s">
        <v>836</v>
      </c>
      <c r="K354" t="s">
        <v>837</v>
      </c>
      <c r="L354">
        <v>1368</v>
      </c>
      <c r="N354">
        <v>1011</v>
      </c>
      <c r="O354" t="s">
        <v>524</v>
      </c>
      <c r="P354" t="s">
        <v>524</v>
      </c>
      <c r="Q354">
        <v>1</v>
      </c>
      <c r="W354">
        <v>0</v>
      </c>
      <c r="X354">
        <v>924719454</v>
      </c>
      <c r="Y354">
        <v>0.74</v>
      </c>
      <c r="AA354">
        <v>0</v>
      </c>
      <c r="AB354">
        <v>876.81</v>
      </c>
      <c r="AC354">
        <v>227.43</v>
      </c>
      <c r="AD354">
        <v>0</v>
      </c>
      <c r="AE354">
        <v>0</v>
      </c>
      <c r="AF354">
        <v>163.89</v>
      </c>
      <c r="AG354">
        <v>12.9</v>
      </c>
      <c r="AH354">
        <v>0</v>
      </c>
      <c r="AI354">
        <v>1</v>
      </c>
      <c r="AJ354">
        <v>5.35</v>
      </c>
      <c r="AK354">
        <v>17.63</v>
      </c>
      <c r="AL354">
        <v>1</v>
      </c>
      <c r="AN354">
        <v>0</v>
      </c>
      <c r="AO354">
        <v>1</v>
      </c>
      <c r="AP354">
        <v>0</v>
      </c>
      <c r="AQ354">
        <v>0</v>
      </c>
      <c r="AR354">
        <v>0</v>
      </c>
      <c r="AS354" t="s">
        <v>3</v>
      </c>
      <c r="AT354">
        <v>0.74</v>
      </c>
      <c r="AU354" t="s">
        <v>3</v>
      </c>
      <c r="AV354">
        <v>0</v>
      </c>
      <c r="AW354">
        <v>2</v>
      </c>
      <c r="AX354">
        <v>43687403</v>
      </c>
      <c r="AY354">
        <v>1</v>
      </c>
      <c r="AZ354">
        <v>0</v>
      </c>
      <c r="BA354">
        <v>362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CX354">
        <f>Y354*Source!I116</f>
        <v>7.3999999999999996E-2</v>
      </c>
      <c r="CY354">
        <f>AB354</f>
        <v>876.81</v>
      </c>
      <c r="CZ354">
        <f>AF354</f>
        <v>163.89</v>
      </c>
      <c r="DA354">
        <f>AJ354</f>
        <v>5.35</v>
      </c>
      <c r="DB354">
        <f t="shared" si="72"/>
        <v>121</v>
      </c>
      <c r="DC354">
        <f t="shared" si="73"/>
        <v>10</v>
      </c>
    </row>
    <row r="355" spans="1:107">
      <c r="A355">
        <f>ROW(Source!A119)</f>
        <v>119</v>
      </c>
      <c r="B355">
        <v>43686536</v>
      </c>
      <c r="C355">
        <v>43687407</v>
      </c>
      <c r="D355">
        <v>23135499</v>
      </c>
      <c r="E355">
        <v>1</v>
      </c>
      <c r="F355">
        <v>1</v>
      </c>
      <c r="G355">
        <v>1</v>
      </c>
      <c r="H355">
        <v>1</v>
      </c>
      <c r="I355" t="s">
        <v>689</v>
      </c>
      <c r="J355" t="s">
        <v>3</v>
      </c>
      <c r="K355" t="s">
        <v>690</v>
      </c>
      <c r="L355">
        <v>1369</v>
      </c>
      <c r="N355">
        <v>1013</v>
      </c>
      <c r="O355" t="s">
        <v>653</v>
      </c>
      <c r="P355" t="s">
        <v>653</v>
      </c>
      <c r="Q355">
        <v>1</v>
      </c>
      <c r="W355">
        <v>0</v>
      </c>
      <c r="X355">
        <v>-499460097</v>
      </c>
      <c r="Y355">
        <v>84.4</v>
      </c>
      <c r="AA355">
        <v>0</v>
      </c>
      <c r="AB355">
        <v>0</v>
      </c>
      <c r="AC355">
        <v>0</v>
      </c>
      <c r="AD355">
        <v>8.99</v>
      </c>
      <c r="AE355">
        <v>0</v>
      </c>
      <c r="AF355">
        <v>0</v>
      </c>
      <c r="AG355">
        <v>0</v>
      </c>
      <c r="AH355">
        <v>8.99</v>
      </c>
      <c r="AI355">
        <v>1</v>
      </c>
      <c r="AJ355">
        <v>1</v>
      </c>
      <c r="AK355">
        <v>1</v>
      </c>
      <c r="AL355">
        <v>1</v>
      </c>
      <c r="AN355">
        <v>0</v>
      </c>
      <c r="AO355">
        <v>1</v>
      </c>
      <c r="AP355">
        <v>0</v>
      </c>
      <c r="AQ355">
        <v>0</v>
      </c>
      <c r="AR355">
        <v>0</v>
      </c>
      <c r="AS355" t="s">
        <v>3</v>
      </c>
      <c r="AT355">
        <v>84.4</v>
      </c>
      <c r="AU355" t="s">
        <v>3</v>
      </c>
      <c r="AV355">
        <v>1</v>
      </c>
      <c r="AW355">
        <v>2</v>
      </c>
      <c r="AX355">
        <v>43687414</v>
      </c>
      <c r="AY355">
        <v>1</v>
      </c>
      <c r="AZ355">
        <v>0</v>
      </c>
      <c r="BA355">
        <v>364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CX355">
        <f>Y355*Source!I119</f>
        <v>8.4400000000000013</v>
      </c>
      <c r="CY355">
        <f>AD355</f>
        <v>8.99</v>
      </c>
      <c r="CZ355">
        <f>AH355</f>
        <v>8.99</v>
      </c>
      <c r="DA355">
        <f>AL355</f>
        <v>1</v>
      </c>
      <c r="DB355">
        <f t="shared" si="72"/>
        <v>759</v>
      </c>
      <c r="DC355">
        <f t="shared" si="73"/>
        <v>0</v>
      </c>
    </row>
    <row r="356" spans="1:107">
      <c r="A356">
        <f>ROW(Source!A119)</f>
        <v>119</v>
      </c>
      <c r="B356">
        <v>43686536</v>
      </c>
      <c r="C356">
        <v>43687407</v>
      </c>
      <c r="D356">
        <v>37802537</v>
      </c>
      <c r="E356">
        <v>1</v>
      </c>
      <c r="F356">
        <v>1</v>
      </c>
      <c r="G356">
        <v>1</v>
      </c>
      <c r="H356">
        <v>2</v>
      </c>
      <c r="I356" t="s">
        <v>958</v>
      </c>
      <c r="J356" t="s">
        <v>959</v>
      </c>
      <c r="K356" t="s">
        <v>960</v>
      </c>
      <c r="L356">
        <v>1368</v>
      </c>
      <c r="N356">
        <v>1011</v>
      </c>
      <c r="O356" t="s">
        <v>524</v>
      </c>
      <c r="P356" t="s">
        <v>524</v>
      </c>
      <c r="Q356">
        <v>1</v>
      </c>
      <c r="W356">
        <v>0</v>
      </c>
      <c r="X356">
        <v>-1482577081</v>
      </c>
      <c r="Y356">
        <v>26.08</v>
      </c>
      <c r="AA356">
        <v>0</v>
      </c>
      <c r="AB356">
        <v>4.28</v>
      </c>
      <c r="AC356">
        <v>0</v>
      </c>
      <c r="AD356">
        <v>0</v>
      </c>
      <c r="AE356">
        <v>0</v>
      </c>
      <c r="AF356">
        <v>0.82</v>
      </c>
      <c r="AG356">
        <v>0</v>
      </c>
      <c r="AH356">
        <v>0</v>
      </c>
      <c r="AI356">
        <v>1</v>
      </c>
      <c r="AJ356">
        <v>5.22</v>
      </c>
      <c r="AK356">
        <v>17.63</v>
      </c>
      <c r="AL356">
        <v>1</v>
      </c>
      <c r="AN356">
        <v>0</v>
      </c>
      <c r="AO356">
        <v>1</v>
      </c>
      <c r="AP356">
        <v>0</v>
      </c>
      <c r="AQ356">
        <v>0</v>
      </c>
      <c r="AR356">
        <v>0</v>
      </c>
      <c r="AS356" t="s">
        <v>3</v>
      </c>
      <c r="AT356">
        <v>26.08</v>
      </c>
      <c r="AU356" t="s">
        <v>3</v>
      </c>
      <c r="AV356">
        <v>0</v>
      </c>
      <c r="AW356">
        <v>2</v>
      </c>
      <c r="AX356">
        <v>43687415</v>
      </c>
      <c r="AY356">
        <v>1</v>
      </c>
      <c r="AZ356">
        <v>0</v>
      </c>
      <c r="BA356">
        <v>365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CX356">
        <f>Y356*Source!I119</f>
        <v>2.6080000000000001</v>
      </c>
      <c r="CY356">
        <f>AB356</f>
        <v>4.28</v>
      </c>
      <c r="CZ356">
        <f>AF356</f>
        <v>0.82</v>
      </c>
      <c r="DA356">
        <f>AJ356</f>
        <v>5.22</v>
      </c>
      <c r="DB356">
        <f t="shared" si="72"/>
        <v>21</v>
      </c>
      <c r="DC356">
        <f t="shared" si="73"/>
        <v>0</v>
      </c>
    </row>
    <row r="357" spans="1:107">
      <c r="A357">
        <f>ROW(Source!A119)</f>
        <v>119</v>
      </c>
      <c r="B357">
        <v>43686536</v>
      </c>
      <c r="C357">
        <v>43687407</v>
      </c>
      <c r="D357">
        <v>37804456</v>
      </c>
      <c r="E357">
        <v>1</v>
      </c>
      <c r="F357">
        <v>1</v>
      </c>
      <c r="G357">
        <v>1</v>
      </c>
      <c r="H357">
        <v>2</v>
      </c>
      <c r="I357" t="s">
        <v>759</v>
      </c>
      <c r="J357" t="s">
        <v>760</v>
      </c>
      <c r="K357" t="s">
        <v>761</v>
      </c>
      <c r="L357">
        <v>1368</v>
      </c>
      <c r="N357">
        <v>1011</v>
      </c>
      <c r="O357" t="s">
        <v>524</v>
      </c>
      <c r="P357" t="s">
        <v>524</v>
      </c>
      <c r="Q357">
        <v>1</v>
      </c>
      <c r="W357">
        <v>0</v>
      </c>
      <c r="X357">
        <v>-671646184</v>
      </c>
      <c r="Y357">
        <v>0.17</v>
      </c>
      <c r="AA357">
        <v>0</v>
      </c>
      <c r="AB357">
        <v>714.81</v>
      </c>
      <c r="AC357">
        <v>182.47</v>
      </c>
      <c r="AD357">
        <v>0</v>
      </c>
      <c r="AE357">
        <v>0</v>
      </c>
      <c r="AF357">
        <v>91.76</v>
      </c>
      <c r="AG357">
        <v>10.35</v>
      </c>
      <c r="AH357">
        <v>0</v>
      </c>
      <c r="AI357">
        <v>1</v>
      </c>
      <c r="AJ357">
        <v>7.79</v>
      </c>
      <c r="AK357">
        <v>17.63</v>
      </c>
      <c r="AL357">
        <v>1</v>
      </c>
      <c r="AN357">
        <v>0</v>
      </c>
      <c r="AO357">
        <v>1</v>
      </c>
      <c r="AP357">
        <v>0</v>
      </c>
      <c r="AQ357">
        <v>0</v>
      </c>
      <c r="AR357">
        <v>0</v>
      </c>
      <c r="AS357" t="s">
        <v>3</v>
      </c>
      <c r="AT357">
        <v>0.17</v>
      </c>
      <c r="AU357" t="s">
        <v>3</v>
      </c>
      <c r="AV357">
        <v>0</v>
      </c>
      <c r="AW357">
        <v>2</v>
      </c>
      <c r="AX357">
        <v>43687416</v>
      </c>
      <c r="AY357">
        <v>1</v>
      </c>
      <c r="AZ357">
        <v>0</v>
      </c>
      <c r="BA357">
        <v>366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CX357">
        <f>Y357*Source!I119</f>
        <v>1.7000000000000001E-2</v>
      </c>
      <c r="CY357">
        <f>AB357</f>
        <v>714.81</v>
      </c>
      <c r="CZ357">
        <f>AF357</f>
        <v>91.76</v>
      </c>
      <c r="DA357">
        <f>AJ357</f>
        <v>7.79</v>
      </c>
      <c r="DB357">
        <f t="shared" si="72"/>
        <v>16</v>
      </c>
      <c r="DC357">
        <f t="shared" si="73"/>
        <v>2</v>
      </c>
    </row>
    <row r="358" spans="1:107">
      <c r="A358">
        <f>ROW(Source!A119)</f>
        <v>119</v>
      </c>
      <c r="B358">
        <v>43686536</v>
      </c>
      <c r="C358">
        <v>43687407</v>
      </c>
      <c r="D358">
        <v>37735405</v>
      </c>
      <c r="E358">
        <v>1</v>
      </c>
      <c r="F358">
        <v>1</v>
      </c>
      <c r="G358">
        <v>1</v>
      </c>
      <c r="H358">
        <v>3</v>
      </c>
      <c r="I358" t="s">
        <v>329</v>
      </c>
      <c r="J358" t="s">
        <v>331</v>
      </c>
      <c r="K358" t="s">
        <v>330</v>
      </c>
      <c r="L358">
        <v>1348</v>
      </c>
      <c r="N358">
        <v>1009</v>
      </c>
      <c r="O358" t="s">
        <v>278</v>
      </c>
      <c r="P358" t="s">
        <v>278</v>
      </c>
      <c r="Q358">
        <v>1000</v>
      </c>
      <c r="W358">
        <v>0</v>
      </c>
      <c r="X358">
        <v>-2108161735</v>
      </c>
      <c r="Y358">
        <v>5.3800000000000001E-2</v>
      </c>
      <c r="AA358">
        <v>33238.949999999997</v>
      </c>
      <c r="AB358">
        <v>0</v>
      </c>
      <c r="AC358">
        <v>0</v>
      </c>
      <c r="AD358">
        <v>0</v>
      </c>
      <c r="AE358">
        <v>5989</v>
      </c>
      <c r="AF358">
        <v>0</v>
      </c>
      <c r="AG358">
        <v>0</v>
      </c>
      <c r="AH358">
        <v>0</v>
      </c>
      <c r="AI358">
        <v>5.55</v>
      </c>
      <c r="AJ358">
        <v>1</v>
      </c>
      <c r="AK358">
        <v>1</v>
      </c>
      <c r="AL358">
        <v>1</v>
      </c>
      <c r="AN358">
        <v>0</v>
      </c>
      <c r="AO358">
        <v>1</v>
      </c>
      <c r="AP358">
        <v>0</v>
      </c>
      <c r="AQ358">
        <v>0</v>
      </c>
      <c r="AR358">
        <v>0</v>
      </c>
      <c r="AS358" t="s">
        <v>3</v>
      </c>
      <c r="AT358">
        <v>5.3800000000000001E-2</v>
      </c>
      <c r="AU358" t="s">
        <v>3</v>
      </c>
      <c r="AV358">
        <v>0</v>
      </c>
      <c r="AW358">
        <v>2</v>
      </c>
      <c r="AX358">
        <v>43687417</v>
      </c>
      <c r="AY358">
        <v>1</v>
      </c>
      <c r="AZ358">
        <v>0</v>
      </c>
      <c r="BA358">
        <v>367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CX358">
        <f>Y358*Source!I119</f>
        <v>5.3800000000000002E-3</v>
      </c>
      <c r="CY358">
        <f>AA358</f>
        <v>33238.949999999997</v>
      </c>
      <c r="CZ358">
        <f>AE358</f>
        <v>5989</v>
      </c>
      <c r="DA358">
        <f>AI358</f>
        <v>5.55</v>
      </c>
      <c r="DB358">
        <f t="shared" si="72"/>
        <v>322</v>
      </c>
      <c r="DC358">
        <f t="shared" si="73"/>
        <v>0</v>
      </c>
    </row>
    <row r="359" spans="1:107">
      <c r="A359">
        <f>ROW(Source!A119)</f>
        <v>119</v>
      </c>
      <c r="B359">
        <v>43686536</v>
      </c>
      <c r="C359">
        <v>43687407</v>
      </c>
      <c r="D359">
        <v>37732224</v>
      </c>
      <c r="E359">
        <v>1</v>
      </c>
      <c r="F359">
        <v>1</v>
      </c>
      <c r="G359">
        <v>1</v>
      </c>
      <c r="H359">
        <v>3</v>
      </c>
      <c r="I359" t="s">
        <v>961</v>
      </c>
      <c r="J359" t="s">
        <v>962</v>
      </c>
      <c r="K359" t="s">
        <v>963</v>
      </c>
      <c r="L359">
        <v>1346</v>
      </c>
      <c r="N359">
        <v>1009</v>
      </c>
      <c r="O359" t="s">
        <v>717</v>
      </c>
      <c r="P359" t="s">
        <v>717</v>
      </c>
      <c r="Q359">
        <v>1</v>
      </c>
      <c r="W359">
        <v>0</v>
      </c>
      <c r="X359">
        <v>-1384020285</v>
      </c>
      <c r="Y359">
        <v>22.6</v>
      </c>
      <c r="AA359">
        <v>81.540000000000006</v>
      </c>
      <c r="AB359">
        <v>0</v>
      </c>
      <c r="AC359">
        <v>0</v>
      </c>
      <c r="AD359">
        <v>0</v>
      </c>
      <c r="AE359">
        <v>24.86</v>
      </c>
      <c r="AF359">
        <v>0</v>
      </c>
      <c r="AG359">
        <v>0</v>
      </c>
      <c r="AH359">
        <v>0</v>
      </c>
      <c r="AI359">
        <v>3.28</v>
      </c>
      <c r="AJ359">
        <v>1</v>
      </c>
      <c r="AK359">
        <v>1</v>
      </c>
      <c r="AL359">
        <v>1</v>
      </c>
      <c r="AN359">
        <v>0</v>
      </c>
      <c r="AO359">
        <v>1</v>
      </c>
      <c r="AP359">
        <v>0</v>
      </c>
      <c r="AQ359">
        <v>0</v>
      </c>
      <c r="AR359">
        <v>0</v>
      </c>
      <c r="AS359" t="s">
        <v>3</v>
      </c>
      <c r="AT359">
        <v>22.6</v>
      </c>
      <c r="AU359" t="s">
        <v>3</v>
      </c>
      <c r="AV359">
        <v>0</v>
      </c>
      <c r="AW359">
        <v>2</v>
      </c>
      <c r="AX359">
        <v>43687418</v>
      </c>
      <c r="AY359">
        <v>1</v>
      </c>
      <c r="AZ359">
        <v>0</v>
      </c>
      <c r="BA359">
        <v>368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CX359">
        <f>Y359*Source!I119</f>
        <v>2.2600000000000002</v>
      </c>
      <c r="CY359">
        <f>AA359</f>
        <v>81.540000000000006</v>
      </c>
      <c r="CZ359">
        <f>AE359</f>
        <v>24.86</v>
      </c>
      <c r="DA359">
        <f>AI359</f>
        <v>3.28</v>
      </c>
      <c r="DB359">
        <f t="shared" si="72"/>
        <v>562</v>
      </c>
      <c r="DC359">
        <f t="shared" si="73"/>
        <v>0</v>
      </c>
    </row>
    <row r="360" spans="1:107">
      <c r="A360">
        <f>ROW(Source!A119)</f>
        <v>119</v>
      </c>
      <c r="B360">
        <v>43686536</v>
      </c>
      <c r="C360">
        <v>43687407</v>
      </c>
      <c r="D360">
        <v>37729879</v>
      </c>
      <c r="E360">
        <v>1</v>
      </c>
      <c r="F360">
        <v>1</v>
      </c>
      <c r="G360">
        <v>1</v>
      </c>
      <c r="H360">
        <v>3</v>
      </c>
      <c r="I360" t="s">
        <v>964</v>
      </c>
      <c r="J360" t="s">
        <v>965</v>
      </c>
      <c r="K360" t="s">
        <v>966</v>
      </c>
      <c r="L360">
        <v>1348</v>
      </c>
      <c r="N360">
        <v>1009</v>
      </c>
      <c r="O360" t="s">
        <v>278</v>
      </c>
      <c r="P360" t="s">
        <v>278</v>
      </c>
      <c r="Q360">
        <v>1000</v>
      </c>
      <c r="W360">
        <v>0</v>
      </c>
      <c r="X360">
        <v>-1121770783</v>
      </c>
      <c r="Y360">
        <v>3.7000000000000002E-3</v>
      </c>
      <c r="AA360">
        <v>52657.9</v>
      </c>
      <c r="AB360">
        <v>0</v>
      </c>
      <c r="AC360">
        <v>0</v>
      </c>
      <c r="AD360">
        <v>0</v>
      </c>
      <c r="AE360">
        <v>9662</v>
      </c>
      <c r="AF360">
        <v>0</v>
      </c>
      <c r="AG360">
        <v>0</v>
      </c>
      <c r="AH360">
        <v>0</v>
      </c>
      <c r="AI360">
        <v>5.45</v>
      </c>
      <c r="AJ360">
        <v>1</v>
      </c>
      <c r="AK360">
        <v>1</v>
      </c>
      <c r="AL360">
        <v>1</v>
      </c>
      <c r="AN360">
        <v>0</v>
      </c>
      <c r="AO360">
        <v>1</v>
      </c>
      <c r="AP360">
        <v>0</v>
      </c>
      <c r="AQ360">
        <v>0</v>
      </c>
      <c r="AR360">
        <v>0</v>
      </c>
      <c r="AS360" t="s">
        <v>3</v>
      </c>
      <c r="AT360">
        <v>3.7000000000000002E-3</v>
      </c>
      <c r="AU360" t="s">
        <v>3</v>
      </c>
      <c r="AV360">
        <v>0</v>
      </c>
      <c r="AW360">
        <v>2</v>
      </c>
      <c r="AX360">
        <v>43687419</v>
      </c>
      <c r="AY360">
        <v>1</v>
      </c>
      <c r="AZ360">
        <v>0</v>
      </c>
      <c r="BA360">
        <v>369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CX360">
        <f>Y360*Source!I119</f>
        <v>3.7000000000000005E-4</v>
      </c>
      <c r="CY360">
        <f>AA360</f>
        <v>52657.9</v>
      </c>
      <c r="CZ360">
        <f>AE360</f>
        <v>9662</v>
      </c>
      <c r="DA360">
        <f>AI360</f>
        <v>5.45</v>
      </c>
      <c r="DB360">
        <f t="shared" si="72"/>
        <v>36</v>
      </c>
      <c r="DC360">
        <f t="shared" si="73"/>
        <v>0</v>
      </c>
    </row>
    <row r="361" spans="1:107">
      <c r="A361">
        <f>ROW(Source!A120)</f>
        <v>120</v>
      </c>
      <c r="B361">
        <v>43686536</v>
      </c>
      <c r="C361">
        <v>43687420</v>
      </c>
      <c r="D361">
        <v>23134555</v>
      </c>
      <c r="E361">
        <v>1</v>
      </c>
      <c r="F361">
        <v>1</v>
      </c>
      <c r="G361">
        <v>1</v>
      </c>
      <c r="H361">
        <v>1</v>
      </c>
      <c r="I361" t="s">
        <v>862</v>
      </c>
      <c r="J361" t="s">
        <v>3</v>
      </c>
      <c r="K361" t="s">
        <v>863</v>
      </c>
      <c r="L361">
        <v>1369</v>
      </c>
      <c r="N361">
        <v>1013</v>
      </c>
      <c r="O361" t="s">
        <v>653</v>
      </c>
      <c r="P361" t="s">
        <v>653</v>
      </c>
      <c r="Q361">
        <v>1</v>
      </c>
      <c r="W361">
        <v>0</v>
      </c>
      <c r="X361">
        <v>-1593017532</v>
      </c>
      <c r="Y361">
        <v>1.1560000000000001</v>
      </c>
      <c r="AA361">
        <v>0</v>
      </c>
      <c r="AB361">
        <v>0</v>
      </c>
      <c r="AC361">
        <v>0</v>
      </c>
      <c r="AD361">
        <v>8.3800000000000008</v>
      </c>
      <c r="AE361">
        <v>0</v>
      </c>
      <c r="AF361">
        <v>0</v>
      </c>
      <c r="AG361">
        <v>0</v>
      </c>
      <c r="AH361">
        <v>8.3800000000000008</v>
      </c>
      <c r="AI361">
        <v>1</v>
      </c>
      <c r="AJ361">
        <v>1</v>
      </c>
      <c r="AK361">
        <v>1</v>
      </c>
      <c r="AL361">
        <v>1</v>
      </c>
      <c r="AN361">
        <v>0</v>
      </c>
      <c r="AO361">
        <v>1</v>
      </c>
      <c r="AP361">
        <v>1</v>
      </c>
      <c r="AQ361">
        <v>0</v>
      </c>
      <c r="AR361">
        <v>0</v>
      </c>
      <c r="AS361" t="s">
        <v>3</v>
      </c>
      <c r="AT361">
        <v>2.89</v>
      </c>
      <c r="AU361" t="s">
        <v>391</v>
      </c>
      <c r="AV361">
        <v>1</v>
      </c>
      <c r="AW361">
        <v>2</v>
      </c>
      <c r="AX361">
        <v>43687430</v>
      </c>
      <c r="AY361">
        <v>1</v>
      </c>
      <c r="AZ361">
        <v>0</v>
      </c>
      <c r="BA361">
        <v>370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CX361">
        <f>Y361*Source!I120</f>
        <v>1.1560000000000001</v>
      </c>
      <c r="CY361">
        <f>AD361</f>
        <v>8.3800000000000008</v>
      </c>
      <c r="CZ361">
        <f>AH361</f>
        <v>8.3800000000000008</v>
      </c>
      <c r="DA361">
        <f>AL361</f>
        <v>1</v>
      </c>
      <c r="DB361">
        <f t="shared" ref="DB361:DB369" si="74">ROUND((ROUND(AT361*CZ361,2)*0.4),0)</f>
        <v>10</v>
      </c>
      <c r="DC361">
        <f t="shared" ref="DC361:DC369" si="75">ROUND((ROUND(AT361*AG361,2)*0.4),0)</f>
        <v>0</v>
      </c>
    </row>
    <row r="362" spans="1:107">
      <c r="A362">
        <f>ROW(Source!A120)</f>
        <v>120</v>
      </c>
      <c r="B362">
        <v>43686536</v>
      </c>
      <c r="C362">
        <v>43687420</v>
      </c>
      <c r="D362">
        <v>37802644</v>
      </c>
      <c r="E362">
        <v>1</v>
      </c>
      <c r="F362">
        <v>1</v>
      </c>
      <c r="G362">
        <v>1</v>
      </c>
      <c r="H362">
        <v>2</v>
      </c>
      <c r="I362" t="s">
        <v>747</v>
      </c>
      <c r="J362" t="s">
        <v>748</v>
      </c>
      <c r="K362" t="s">
        <v>749</v>
      </c>
      <c r="L362">
        <v>1368</v>
      </c>
      <c r="N362">
        <v>1011</v>
      </c>
      <c r="O362" t="s">
        <v>524</v>
      </c>
      <c r="P362" t="s">
        <v>524</v>
      </c>
      <c r="Q362">
        <v>1</v>
      </c>
      <c r="W362">
        <v>0</v>
      </c>
      <c r="X362">
        <v>1153725797</v>
      </c>
      <c r="Y362">
        <v>0.188</v>
      </c>
      <c r="AA362">
        <v>0</v>
      </c>
      <c r="AB362">
        <v>85.97</v>
      </c>
      <c r="AC362">
        <v>0</v>
      </c>
      <c r="AD362">
        <v>0</v>
      </c>
      <c r="AE362">
        <v>0</v>
      </c>
      <c r="AF362">
        <v>14.14</v>
      </c>
      <c r="AG362">
        <v>0</v>
      </c>
      <c r="AH362">
        <v>0</v>
      </c>
      <c r="AI362">
        <v>1</v>
      </c>
      <c r="AJ362">
        <v>6.08</v>
      </c>
      <c r="AK362">
        <v>17.63</v>
      </c>
      <c r="AL362">
        <v>1</v>
      </c>
      <c r="AN362">
        <v>0</v>
      </c>
      <c r="AO362">
        <v>1</v>
      </c>
      <c r="AP362">
        <v>1</v>
      </c>
      <c r="AQ362">
        <v>0</v>
      </c>
      <c r="AR362">
        <v>0</v>
      </c>
      <c r="AS362" t="s">
        <v>3</v>
      </c>
      <c r="AT362">
        <v>0.47</v>
      </c>
      <c r="AU362" t="s">
        <v>391</v>
      </c>
      <c r="AV362">
        <v>0</v>
      </c>
      <c r="AW362">
        <v>2</v>
      </c>
      <c r="AX362">
        <v>43687431</v>
      </c>
      <c r="AY362">
        <v>1</v>
      </c>
      <c r="AZ362">
        <v>0</v>
      </c>
      <c r="BA362">
        <v>371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CX362">
        <f>Y362*Source!I120</f>
        <v>0.188</v>
      </c>
      <c r="CY362">
        <f>AB362</f>
        <v>85.97</v>
      </c>
      <c r="CZ362">
        <f>AF362</f>
        <v>14.14</v>
      </c>
      <c r="DA362">
        <f>AJ362</f>
        <v>6.08</v>
      </c>
      <c r="DB362">
        <f t="shared" si="74"/>
        <v>3</v>
      </c>
      <c r="DC362">
        <f t="shared" si="75"/>
        <v>0</v>
      </c>
    </row>
    <row r="363" spans="1:107">
      <c r="A363">
        <f>ROW(Source!A120)</f>
        <v>120</v>
      </c>
      <c r="B363">
        <v>43686536</v>
      </c>
      <c r="C363">
        <v>43687420</v>
      </c>
      <c r="D363">
        <v>37803075</v>
      </c>
      <c r="E363">
        <v>1</v>
      </c>
      <c r="F363">
        <v>1</v>
      </c>
      <c r="G363">
        <v>1</v>
      </c>
      <c r="H363">
        <v>2</v>
      </c>
      <c r="I363" t="s">
        <v>967</v>
      </c>
      <c r="J363" t="s">
        <v>968</v>
      </c>
      <c r="K363" t="s">
        <v>969</v>
      </c>
      <c r="L363">
        <v>1368</v>
      </c>
      <c r="N363">
        <v>1011</v>
      </c>
      <c r="O363" t="s">
        <v>524</v>
      </c>
      <c r="P363" t="s">
        <v>524</v>
      </c>
      <c r="Q363">
        <v>1</v>
      </c>
      <c r="W363">
        <v>0</v>
      </c>
      <c r="X363">
        <v>590385320</v>
      </c>
      <c r="Y363">
        <v>0.45999999999999996</v>
      </c>
      <c r="AA363">
        <v>0</v>
      </c>
      <c r="AB363">
        <v>138.4</v>
      </c>
      <c r="AC363">
        <v>0</v>
      </c>
      <c r="AD363">
        <v>0</v>
      </c>
      <c r="AE363">
        <v>0</v>
      </c>
      <c r="AF363">
        <v>33.19</v>
      </c>
      <c r="AG363">
        <v>0</v>
      </c>
      <c r="AH363">
        <v>0</v>
      </c>
      <c r="AI363">
        <v>1</v>
      </c>
      <c r="AJ363">
        <v>4.17</v>
      </c>
      <c r="AK363">
        <v>17.63</v>
      </c>
      <c r="AL363">
        <v>1</v>
      </c>
      <c r="AN363">
        <v>0</v>
      </c>
      <c r="AO363">
        <v>1</v>
      </c>
      <c r="AP363">
        <v>1</v>
      </c>
      <c r="AQ363">
        <v>0</v>
      </c>
      <c r="AR363">
        <v>0</v>
      </c>
      <c r="AS363" t="s">
        <v>3</v>
      </c>
      <c r="AT363">
        <v>1.1499999999999999</v>
      </c>
      <c r="AU363" t="s">
        <v>391</v>
      </c>
      <c r="AV363">
        <v>0</v>
      </c>
      <c r="AW363">
        <v>2</v>
      </c>
      <c r="AX363">
        <v>43687432</v>
      </c>
      <c r="AY363">
        <v>1</v>
      </c>
      <c r="AZ363">
        <v>0</v>
      </c>
      <c r="BA363">
        <v>372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CX363">
        <f>Y363*Source!I120</f>
        <v>0.45999999999999996</v>
      </c>
      <c r="CY363">
        <f>AB363</f>
        <v>138.4</v>
      </c>
      <c r="CZ363">
        <f>AF363</f>
        <v>33.19</v>
      </c>
      <c r="DA363">
        <f>AJ363</f>
        <v>4.17</v>
      </c>
      <c r="DB363">
        <f t="shared" si="74"/>
        <v>15</v>
      </c>
      <c r="DC363">
        <f t="shared" si="75"/>
        <v>0</v>
      </c>
    </row>
    <row r="364" spans="1:107">
      <c r="A364">
        <f>ROW(Source!A120)</f>
        <v>120</v>
      </c>
      <c r="B364">
        <v>43686536</v>
      </c>
      <c r="C364">
        <v>43687420</v>
      </c>
      <c r="D364">
        <v>37804456</v>
      </c>
      <c r="E364">
        <v>1</v>
      </c>
      <c r="F364">
        <v>1</v>
      </c>
      <c r="G364">
        <v>1</v>
      </c>
      <c r="H364">
        <v>2</v>
      </c>
      <c r="I364" t="s">
        <v>759</v>
      </c>
      <c r="J364" t="s">
        <v>760</v>
      </c>
      <c r="K364" t="s">
        <v>761</v>
      </c>
      <c r="L364">
        <v>1368</v>
      </c>
      <c r="N364">
        <v>1011</v>
      </c>
      <c r="O364" t="s">
        <v>524</v>
      </c>
      <c r="P364" t="s">
        <v>524</v>
      </c>
      <c r="Q364">
        <v>1</v>
      </c>
      <c r="W364">
        <v>0</v>
      </c>
      <c r="X364">
        <v>-671646184</v>
      </c>
      <c r="Y364">
        <v>1.6E-2</v>
      </c>
      <c r="AA364">
        <v>0</v>
      </c>
      <c r="AB364">
        <v>714.81</v>
      </c>
      <c r="AC364">
        <v>182.47</v>
      </c>
      <c r="AD364">
        <v>0</v>
      </c>
      <c r="AE364">
        <v>0</v>
      </c>
      <c r="AF364">
        <v>91.76</v>
      </c>
      <c r="AG364">
        <v>10.35</v>
      </c>
      <c r="AH364">
        <v>0</v>
      </c>
      <c r="AI364">
        <v>1</v>
      </c>
      <c r="AJ364">
        <v>7.79</v>
      </c>
      <c r="AK364">
        <v>17.63</v>
      </c>
      <c r="AL364">
        <v>1</v>
      </c>
      <c r="AN364">
        <v>0</v>
      </c>
      <c r="AO364">
        <v>1</v>
      </c>
      <c r="AP364">
        <v>1</v>
      </c>
      <c r="AQ364">
        <v>0</v>
      </c>
      <c r="AR364">
        <v>0</v>
      </c>
      <c r="AS364" t="s">
        <v>3</v>
      </c>
      <c r="AT364">
        <v>0.04</v>
      </c>
      <c r="AU364" t="s">
        <v>391</v>
      </c>
      <c r="AV364">
        <v>0</v>
      </c>
      <c r="AW364">
        <v>2</v>
      </c>
      <c r="AX364">
        <v>43687433</v>
      </c>
      <c r="AY364">
        <v>1</v>
      </c>
      <c r="AZ364">
        <v>0</v>
      </c>
      <c r="BA364">
        <v>373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CX364">
        <f>Y364*Source!I120</f>
        <v>1.6E-2</v>
      </c>
      <c r="CY364">
        <f>AB364</f>
        <v>714.81</v>
      </c>
      <c r="CZ364">
        <f>AF364</f>
        <v>91.76</v>
      </c>
      <c r="DA364">
        <f>AJ364</f>
        <v>7.79</v>
      </c>
      <c r="DB364">
        <f t="shared" si="74"/>
        <v>1</v>
      </c>
      <c r="DC364">
        <f t="shared" si="75"/>
        <v>0</v>
      </c>
    </row>
    <row r="365" spans="1:107">
      <c r="A365">
        <f>ROW(Source!A120)</f>
        <v>120</v>
      </c>
      <c r="B365">
        <v>43686536</v>
      </c>
      <c r="C365">
        <v>43687420</v>
      </c>
      <c r="D365">
        <v>37730431</v>
      </c>
      <c r="E365">
        <v>1</v>
      </c>
      <c r="F365">
        <v>1</v>
      </c>
      <c r="G365">
        <v>1</v>
      </c>
      <c r="H365">
        <v>3</v>
      </c>
      <c r="I365" t="s">
        <v>970</v>
      </c>
      <c r="J365" t="s">
        <v>971</v>
      </c>
      <c r="K365" t="s">
        <v>972</v>
      </c>
      <c r="L365">
        <v>1348</v>
      </c>
      <c r="N365">
        <v>1009</v>
      </c>
      <c r="O365" t="s">
        <v>278</v>
      </c>
      <c r="P365" t="s">
        <v>278</v>
      </c>
      <c r="Q365">
        <v>1000</v>
      </c>
      <c r="W365">
        <v>0</v>
      </c>
      <c r="X365">
        <v>-1477418341</v>
      </c>
      <c r="Y365">
        <v>4.8000000000000004E-3</v>
      </c>
      <c r="AA365">
        <v>20583.22</v>
      </c>
      <c r="AB365">
        <v>0</v>
      </c>
      <c r="AC365">
        <v>0</v>
      </c>
      <c r="AD365">
        <v>0</v>
      </c>
      <c r="AE365">
        <v>1631</v>
      </c>
      <c r="AF365">
        <v>0</v>
      </c>
      <c r="AG365">
        <v>0</v>
      </c>
      <c r="AH365">
        <v>0</v>
      </c>
      <c r="AI365">
        <v>12.62</v>
      </c>
      <c r="AJ365">
        <v>1</v>
      </c>
      <c r="AK365">
        <v>1</v>
      </c>
      <c r="AL365">
        <v>1</v>
      </c>
      <c r="AN365">
        <v>0</v>
      </c>
      <c r="AO365">
        <v>1</v>
      </c>
      <c r="AP365">
        <v>1</v>
      </c>
      <c r="AQ365">
        <v>0</v>
      </c>
      <c r="AR365">
        <v>0</v>
      </c>
      <c r="AS365" t="s">
        <v>3</v>
      </c>
      <c r="AT365">
        <v>1.2E-2</v>
      </c>
      <c r="AU365" t="s">
        <v>391</v>
      </c>
      <c r="AV365">
        <v>0</v>
      </c>
      <c r="AW365">
        <v>2</v>
      </c>
      <c r="AX365">
        <v>43687434</v>
      </c>
      <c r="AY365">
        <v>1</v>
      </c>
      <c r="AZ365">
        <v>0</v>
      </c>
      <c r="BA365">
        <v>374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CX365">
        <f>Y365*Source!I120</f>
        <v>4.8000000000000004E-3</v>
      </c>
      <c r="CY365">
        <f>AA365</f>
        <v>20583.22</v>
      </c>
      <c r="CZ365">
        <f>AE365</f>
        <v>1631</v>
      </c>
      <c r="DA365">
        <f>AI365</f>
        <v>12.62</v>
      </c>
      <c r="DB365">
        <f t="shared" si="74"/>
        <v>8</v>
      </c>
      <c r="DC365">
        <f t="shared" si="75"/>
        <v>0</v>
      </c>
    </row>
    <row r="366" spans="1:107">
      <c r="A366">
        <f>ROW(Source!A120)</f>
        <v>120</v>
      </c>
      <c r="B366">
        <v>43686536</v>
      </c>
      <c r="C366">
        <v>43687420</v>
      </c>
      <c r="D366">
        <v>37730045</v>
      </c>
      <c r="E366">
        <v>1</v>
      </c>
      <c r="F366">
        <v>1</v>
      </c>
      <c r="G366">
        <v>1</v>
      </c>
      <c r="H366">
        <v>3</v>
      </c>
      <c r="I366" t="s">
        <v>973</v>
      </c>
      <c r="J366" t="s">
        <v>974</v>
      </c>
      <c r="K366" t="s">
        <v>975</v>
      </c>
      <c r="L366">
        <v>1348</v>
      </c>
      <c r="N366">
        <v>1009</v>
      </c>
      <c r="O366" t="s">
        <v>278</v>
      </c>
      <c r="P366" t="s">
        <v>278</v>
      </c>
      <c r="Q366">
        <v>1000</v>
      </c>
      <c r="W366">
        <v>0</v>
      </c>
      <c r="X366">
        <v>-1390828491</v>
      </c>
      <c r="Y366">
        <v>1.6800000000000001E-3</v>
      </c>
      <c r="AA366">
        <v>76876.800000000003</v>
      </c>
      <c r="AB366">
        <v>0</v>
      </c>
      <c r="AC366">
        <v>0</v>
      </c>
      <c r="AD366">
        <v>0</v>
      </c>
      <c r="AE366">
        <v>30030</v>
      </c>
      <c r="AF366">
        <v>0</v>
      </c>
      <c r="AG366">
        <v>0</v>
      </c>
      <c r="AH366">
        <v>0</v>
      </c>
      <c r="AI366">
        <v>2.56</v>
      </c>
      <c r="AJ366">
        <v>1</v>
      </c>
      <c r="AK366">
        <v>1</v>
      </c>
      <c r="AL366">
        <v>1</v>
      </c>
      <c r="AN366">
        <v>0</v>
      </c>
      <c r="AO366">
        <v>1</v>
      </c>
      <c r="AP366">
        <v>1</v>
      </c>
      <c r="AQ366">
        <v>0</v>
      </c>
      <c r="AR366">
        <v>0</v>
      </c>
      <c r="AS366" t="s">
        <v>3</v>
      </c>
      <c r="AT366">
        <v>4.1999999999999997E-3</v>
      </c>
      <c r="AU366" t="s">
        <v>391</v>
      </c>
      <c r="AV366">
        <v>0</v>
      </c>
      <c r="AW366">
        <v>2</v>
      </c>
      <c r="AX366">
        <v>43687435</v>
      </c>
      <c r="AY366">
        <v>1</v>
      </c>
      <c r="AZ366">
        <v>0</v>
      </c>
      <c r="BA366">
        <v>375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CX366">
        <f>Y366*Source!I120</f>
        <v>1.6800000000000001E-3</v>
      </c>
      <c r="CY366">
        <f>AA366</f>
        <v>76876.800000000003</v>
      </c>
      <c r="CZ366">
        <f>AE366</f>
        <v>30030</v>
      </c>
      <c r="DA366">
        <f>AI366</f>
        <v>2.56</v>
      </c>
      <c r="DB366">
        <f t="shared" si="74"/>
        <v>50</v>
      </c>
      <c r="DC366">
        <f t="shared" si="75"/>
        <v>0</v>
      </c>
    </row>
    <row r="367" spans="1:107">
      <c r="A367">
        <f>ROW(Source!A120)</f>
        <v>120</v>
      </c>
      <c r="B367">
        <v>43686536</v>
      </c>
      <c r="C367">
        <v>43687420</v>
      </c>
      <c r="D367">
        <v>37735405</v>
      </c>
      <c r="E367">
        <v>1</v>
      </c>
      <c r="F367">
        <v>1</v>
      </c>
      <c r="G367">
        <v>1</v>
      </c>
      <c r="H367">
        <v>3</v>
      </c>
      <c r="I367" t="s">
        <v>329</v>
      </c>
      <c r="J367" t="s">
        <v>331</v>
      </c>
      <c r="K367" t="s">
        <v>330</v>
      </c>
      <c r="L367">
        <v>1348</v>
      </c>
      <c r="N367">
        <v>1009</v>
      </c>
      <c r="O367" t="s">
        <v>278</v>
      </c>
      <c r="P367" t="s">
        <v>278</v>
      </c>
      <c r="Q367">
        <v>1000</v>
      </c>
      <c r="W367">
        <v>0</v>
      </c>
      <c r="X367">
        <v>-2108161735</v>
      </c>
      <c r="Y367">
        <v>0</v>
      </c>
      <c r="AA367">
        <v>33238.949999999997</v>
      </c>
      <c r="AB367">
        <v>0</v>
      </c>
      <c r="AC367">
        <v>0</v>
      </c>
      <c r="AD367">
        <v>0</v>
      </c>
      <c r="AE367">
        <v>5989</v>
      </c>
      <c r="AF367">
        <v>0</v>
      </c>
      <c r="AG367">
        <v>0</v>
      </c>
      <c r="AH367">
        <v>0</v>
      </c>
      <c r="AI367">
        <v>5.55</v>
      </c>
      <c r="AJ367">
        <v>1</v>
      </c>
      <c r="AK367">
        <v>1</v>
      </c>
      <c r="AL367">
        <v>1</v>
      </c>
      <c r="AN367">
        <v>1</v>
      </c>
      <c r="AO367">
        <v>0</v>
      </c>
      <c r="AP367">
        <v>1</v>
      </c>
      <c r="AQ367">
        <v>0</v>
      </c>
      <c r="AR367">
        <v>0</v>
      </c>
      <c r="AS367" t="s">
        <v>3</v>
      </c>
      <c r="AT367">
        <v>0</v>
      </c>
      <c r="AU367" t="s">
        <v>391</v>
      </c>
      <c r="AV367">
        <v>0</v>
      </c>
      <c r="AW367">
        <v>2</v>
      </c>
      <c r="AX367">
        <v>43687436</v>
      </c>
      <c r="AY367">
        <v>1</v>
      </c>
      <c r="AZ367">
        <v>0</v>
      </c>
      <c r="BA367">
        <v>376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CX367">
        <f>Y367*Source!I120</f>
        <v>0</v>
      </c>
      <c r="CY367">
        <f>AA367</f>
        <v>33238.949999999997</v>
      </c>
      <c r="CZ367">
        <f>AE367</f>
        <v>5989</v>
      </c>
      <c r="DA367">
        <f>AI367</f>
        <v>5.55</v>
      </c>
      <c r="DB367">
        <f t="shared" si="74"/>
        <v>0</v>
      </c>
      <c r="DC367">
        <f t="shared" si="75"/>
        <v>0</v>
      </c>
    </row>
    <row r="368" spans="1:107">
      <c r="A368">
        <f>ROW(Source!A120)</f>
        <v>120</v>
      </c>
      <c r="B368">
        <v>43686536</v>
      </c>
      <c r="C368">
        <v>43687420</v>
      </c>
      <c r="D368">
        <v>37736609</v>
      </c>
      <c r="E368">
        <v>1</v>
      </c>
      <c r="F368">
        <v>1</v>
      </c>
      <c r="G368">
        <v>1</v>
      </c>
      <c r="H368">
        <v>3</v>
      </c>
      <c r="I368" t="s">
        <v>919</v>
      </c>
      <c r="J368" t="s">
        <v>920</v>
      </c>
      <c r="K368" t="s">
        <v>921</v>
      </c>
      <c r="L368">
        <v>1348</v>
      </c>
      <c r="N368">
        <v>1009</v>
      </c>
      <c r="O368" t="s">
        <v>278</v>
      </c>
      <c r="P368" t="s">
        <v>278</v>
      </c>
      <c r="Q368">
        <v>1000</v>
      </c>
      <c r="W368">
        <v>0</v>
      </c>
      <c r="X368">
        <v>1483167196</v>
      </c>
      <c r="Y368">
        <v>2.3999999999999998E-4</v>
      </c>
      <c r="AA368">
        <v>48555</v>
      </c>
      <c r="AB368">
        <v>0</v>
      </c>
      <c r="AC368">
        <v>0</v>
      </c>
      <c r="AD368">
        <v>0</v>
      </c>
      <c r="AE368">
        <v>9750</v>
      </c>
      <c r="AF368">
        <v>0</v>
      </c>
      <c r="AG368">
        <v>0</v>
      </c>
      <c r="AH368">
        <v>0</v>
      </c>
      <c r="AI368">
        <v>4.9800000000000004</v>
      </c>
      <c r="AJ368">
        <v>1</v>
      </c>
      <c r="AK368">
        <v>1</v>
      </c>
      <c r="AL368">
        <v>1</v>
      </c>
      <c r="AN368">
        <v>0</v>
      </c>
      <c r="AO368">
        <v>1</v>
      </c>
      <c r="AP368">
        <v>1</v>
      </c>
      <c r="AQ368">
        <v>0</v>
      </c>
      <c r="AR368">
        <v>0</v>
      </c>
      <c r="AS368" t="s">
        <v>3</v>
      </c>
      <c r="AT368">
        <v>5.9999999999999995E-4</v>
      </c>
      <c r="AU368" t="s">
        <v>391</v>
      </c>
      <c r="AV368">
        <v>0</v>
      </c>
      <c r="AW368">
        <v>2</v>
      </c>
      <c r="AX368">
        <v>43687437</v>
      </c>
      <c r="AY368">
        <v>1</v>
      </c>
      <c r="AZ368">
        <v>0</v>
      </c>
      <c r="BA368">
        <v>377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CX368">
        <f>Y368*Source!I120</f>
        <v>2.3999999999999998E-4</v>
      </c>
      <c r="CY368">
        <f>AA368</f>
        <v>48555</v>
      </c>
      <c r="CZ368">
        <f>AE368</f>
        <v>9750</v>
      </c>
      <c r="DA368">
        <f>AI368</f>
        <v>4.9800000000000004</v>
      </c>
      <c r="DB368">
        <f t="shared" si="74"/>
        <v>2</v>
      </c>
      <c r="DC368">
        <f t="shared" si="75"/>
        <v>0</v>
      </c>
    </row>
    <row r="369" spans="1:107">
      <c r="A369">
        <f>ROW(Source!A120)</f>
        <v>120</v>
      </c>
      <c r="B369">
        <v>43686536</v>
      </c>
      <c r="C369">
        <v>43687420</v>
      </c>
      <c r="D369">
        <v>37738229</v>
      </c>
      <c r="E369">
        <v>1</v>
      </c>
      <c r="F369">
        <v>1</v>
      </c>
      <c r="G369">
        <v>1</v>
      </c>
      <c r="H369">
        <v>3</v>
      </c>
      <c r="I369" t="s">
        <v>976</v>
      </c>
      <c r="J369" t="s">
        <v>977</v>
      </c>
      <c r="K369" t="s">
        <v>978</v>
      </c>
      <c r="L369">
        <v>1339</v>
      </c>
      <c r="N369">
        <v>1007</v>
      </c>
      <c r="O369" t="s">
        <v>48</v>
      </c>
      <c r="P369" t="s">
        <v>48</v>
      </c>
      <c r="Q369">
        <v>1</v>
      </c>
      <c r="W369">
        <v>0</v>
      </c>
      <c r="X369">
        <v>1200083516</v>
      </c>
      <c r="Y369">
        <v>7.6000000000000004E-5</v>
      </c>
      <c r="AA369">
        <v>4388.3500000000004</v>
      </c>
      <c r="AB369">
        <v>0</v>
      </c>
      <c r="AC369">
        <v>0</v>
      </c>
      <c r="AD369">
        <v>0</v>
      </c>
      <c r="AE369">
        <v>919.99</v>
      </c>
      <c r="AF369">
        <v>0</v>
      </c>
      <c r="AG369">
        <v>0</v>
      </c>
      <c r="AH369">
        <v>0</v>
      </c>
      <c r="AI369">
        <v>4.7699999999999996</v>
      </c>
      <c r="AJ369">
        <v>1</v>
      </c>
      <c r="AK369">
        <v>1</v>
      </c>
      <c r="AL369">
        <v>1</v>
      </c>
      <c r="AN369">
        <v>0</v>
      </c>
      <c r="AO369">
        <v>1</v>
      </c>
      <c r="AP369">
        <v>1</v>
      </c>
      <c r="AQ369">
        <v>0</v>
      </c>
      <c r="AR369">
        <v>0</v>
      </c>
      <c r="AS369" t="s">
        <v>3</v>
      </c>
      <c r="AT369">
        <v>1.9000000000000001E-4</v>
      </c>
      <c r="AU369" t="s">
        <v>391</v>
      </c>
      <c r="AV369">
        <v>0</v>
      </c>
      <c r="AW369">
        <v>2</v>
      </c>
      <c r="AX369">
        <v>43687438</v>
      </c>
      <c r="AY369">
        <v>1</v>
      </c>
      <c r="AZ369">
        <v>0</v>
      </c>
      <c r="BA369">
        <v>378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CX369">
        <f>Y369*Source!I120</f>
        <v>7.6000000000000004E-5</v>
      </c>
      <c r="CY369">
        <f>AA369</f>
        <v>4388.3500000000004</v>
      </c>
      <c r="CZ369">
        <f>AE369</f>
        <v>919.99</v>
      </c>
      <c r="DA369">
        <f>AI369</f>
        <v>4.7699999999999996</v>
      </c>
      <c r="DB369">
        <f t="shared" si="74"/>
        <v>0</v>
      </c>
      <c r="DC369">
        <f t="shared" si="75"/>
        <v>0</v>
      </c>
    </row>
    <row r="370" spans="1:107">
      <c r="A370">
        <f>ROW(Source!A122)</f>
        <v>122</v>
      </c>
      <c r="B370">
        <v>43686536</v>
      </c>
      <c r="C370">
        <v>43687440</v>
      </c>
      <c r="D370">
        <v>23176489</v>
      </c>
      <c r="E370">
        <v>1</v>
      </c>
      <c r="F370">
        <v>1</v>
      </c>
      <c r="G370">
        <v>1</v>
      </c>
      <c r="H370">
        <v>1</v>
      </c>
      <c r="I370" t="s">
        <v>694</v>
      </c>
      <c r="J370" t="s">
        <v>3</v>
      </c>
      <c r="K370" t="s">
        <v>695</v>
      </c>
      <c r="L370">
        <v>1369</v>
      </c>
      <c r="N370">
        <v>1013</v>
      </c>
      <c r="O370" t="s">
        <v>653</v>
      </c>
      <c r="P370" t="s">
        <v>653</v>
      </c>
      <c r="Q370">
        <v>1</v>
      </c>
      <c r="W370">
        <v>0</v>
      </c>
      <c r="X370">
        <v>725539904</v>
      </c>
      <c r="Y370">
        <v>1.9</v>
      </c>
      <c r="AA370">
        <v>0</v>
      </c>
      <c r="AB370">
        <v>0</v>
      </c>
      <c r="AC370">
        <v>0</v>
      </c>
      <c r="AD370">
        <v>10.36</v>
      </c>
      <c r="AE370">
        <v>0</v>
      </c>
      <c r="AF370">
        <v>0</v>
      </c>
      <c r="AG370">
        <v>0</v>
      </c>
      <c r="AH370">
        <v>10.36</v>
      </c>
      <c r="AI370">
        <v>1</v>
      </c>
      <c r="AJ370">
        <v>1</v>
      </c>
      <c r="AK370">
        <v>1</v>
      </c>
      <c r="AL370">
        <v>1</v>
      </c>
      <c r="AN370">
        <v>0</v>
      </c>
      <c r="AO370">
        <v>1</v>
      </c>
      <c r="AP370">
        <v>0</v>
      </c>
      <c r="AQ370">
        <v>0</v>
      </c>
      <c r="AR370">
        <v>0</v>
      </c>
      <c r="AS370" t="s">
        <v>3</v>
      </c>
      <c r="AT370">
        <v>1.9</v>
      </c>
      <c r="AU370" t="s">
        <v>3</v>
      </c>
      <c r="AV370">
        <v>1</v>
      </c>
      <c r="AW370">
        <v>2</v>
      </c>
      <c r="AX370">
        <v>43687448</v>
      </c>
      <c r="AY370">
        <v>1</v>
      </c>
      <c r="AZ370">
        <v>0</v>
      </c>
      <c r="BA370">
        <v>379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CX370">
        <f>Y370*Source!I122</f>
        <v>1.9</v>
      </c>
      <c r="CY370">
        <f>AD370</f>
        <v>10.36</v>
      </c>
      <c r="CZ370">
        <f>AH370</f>
        <v>10.36</v>
      </c>
      <c r="DA370">
        <f>AL370</f>
        <v>1</v>
      </c>
      <c r="DB370">
        <f t="shared" ref="DB370:DB416" si="76">ROUND(ROUND(AT370*CZ370,2),0)</f>
        <v>20</v>
      </c>
      <c r="DC370">
        <f t="shared" ref="DC370:DC416" si="77">ROUND(ROUND(AT370*AG370,2),0)</f>
        <v>0</v>
      </c>
    </row>
    <row r="371" spans="1:107">
      <c r="A371">
        <f>ROW(Source!A122)</f>
        <v>122</v>
      </c>
      <c r="B371">
        <v>43686536</v>
      </c>
      <c r="C371">
        <v>43687440</v>
      </c>
      <c r="D371">
        <v>37804379</v>
      </c>
      <c r="E371">
        <v>1</v>
      </c>
      <c r="F371">
        <v>1</v>
      </c>
      <c r="G371">
        <v>1</v>
      </c>
      <c r="H371">
        <v>2</v>
      </c>
      <c r="I371" t="s">
        <v>708</v>
      </c>
      <c r="J371" t="s">
        <v>709</v>
      </c>
      <c r="K371" t="s">
        <v>710</v>
      </c>
      <c r="L371">
        <v>1368</v>
      </c>
      <c r="N371">
        <v>1011</v>
      </c>
      <c r="O371" t="s">
        <v>524</v>
      </c>
      <c r="P371" t="s">
        <v>524</v>
      </c>
      <c r="Q371">
        <v>1</v>
      </c>
      <c r="W371">
        <v>0</v>
      </c>
      <c r="X371">
        <v>1563149101</v>
      </c>
      <c r="Y371">
        <v>0.72</v>
      </c>
      <c r="AA371">
        <v>0</v>
      </c>
      <c r="AB371">
        <v>39.28</v>
      </c>
      <c r="AC371">
        <v>0</v>
      </c>
      <c r="AD371">
        <v>0</v>
      </c>
      <c r="AE371">
        <v>0</v>
      </c>
      <c r="AF371">
        <v>20.46</v>
      </c>
      <c r="AG371">
        <v>0</v>
      </c>
      <c r="AH371">
        <v>0</v>
      </c>
      <c r="AI371">
        <v>1</v>
      </c>
      <c r="AJ371">
        <v>1.92</v>
      </c>
      <c r="AK371">
        <v>17.63</v>
      </c>
      <c r="AL371">
        <v>1</v>
      </c>
      <c r="AN371">
        <v>0</v>
      </c>
      <c r="AO371">
        <v>1</v>
      </c>
      <c r="AP371">
        <v>0</v>
      </c>
      <c r="AQ371">
        <v>0</v>
      </c>
      <c r="AR371">
        <v>0</v>
      </c>
      <c r="AS371" t="s">
        <v>3</v>
      </c>
      <c r="AT371">
        <v>0.72</v>
      </c>
      <c r="AU371" t="s">
        <v>3</v>
      </c>
      <c r="AV371">
        <v>0</v>
      </c>
      <c r="AW371">
        <v>2</v>
      </c>
      <c r="AX371">
        <v>43687449</v>
      </c>
      <c r="AY371">
        <v>1</v>
      </c>
      <c r="AZ371">
        <v>0</v>
      </c>
      <c r="BA371">
        <v>380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0</v>
      </c>
      <c r="BU371">
        <v>0</v>
      </c>
      <c r="BV371">
        <v>0</v>
      </c>
      <c r="BW371">
        <v>0</v>
      </c>
      <c r="CX371">
        <f>Y371*Source!I122</f>
        <v>0.72</v>
      </c>
      <c r="CY371">
        <f>AB371</f>
        <v>39.28</v>
      </c>
      <c r="CZ371">
        <f>AF371</f>
        <v>20.46</v>
      </c>
      <c r="DA371">
        <f>AJ371</f>
        <v>1.92</v>
      </c>
      <c r="DB371">
        <f t="shared" si="76"/>
        <v>15</v>
      </c>
      <c r="DC371">
        <f t="shared" si="77"/>
        <v>0</v>
      </c>
    </row>
    <row r="372" spans="1:107">
      <c r="A372">
        <f>ROW(Source!A122)</f>
        <v>122</v>
      </c>
      <c r="B372">
        <v>43686536</v>
      </c>
      <c r="C372">
        <v>43687440</v>
      </c>
      <c r="D372">
        <v>37804398</v>
      </c>
      <c r="E372">
        <v>1</v>
      </c>
      <c r="F372">
        <v>1</v>
      </c>
      <c r="G372">
        <v>1</v>
      </c>
      <c r="H372">
        <v>2</v>
      </c>
      <c r="I372" t="s">
        <v>699</v>
      </c>
      <c r="J372" t="s">
        <v>700</v>
      </c>
      <c r="K372" t="s">
        <v>701</v>
      </c>
      <c r="L372">
        <v>1368</v>
      </c>
      <c r="N372">
        <v>1011</v>
      </c>
      <c r="O372" t="s">
        <v>524</v>
      </c>
      <c r="P372" t="s">
        <v>524</v>
      </c>
      <c r="Q372">
        <v>1</v>
      </c>
      <c r="W372">
        <v>0</v>
      </c>
      <c r="X372">
        <v>416921217</v>
      </c>
      <c r="Y372">
        <v>0.72</v>
      </c>
      <c r="AA372">
        <v>0</v>
      </c>
      <c r="AB372">
        <v>54.65</v>
      </c>
      <c r="AC372">
        <v>0</v>
      </c>
      <c r="AD372">
        <v>0</v>
      </c>
      <c r="AE372">
        <v>0</v>
      </c>
      <c r="AF372">
        <v>20.94</v>
      </c>
      <c r="AG372">
        <v>0</v>
      </c>
      <c r="AH372">
        <v>0</v>
      </c>
      <c r="AI372">
        <v>1</v>
      </c>
      <c r="AJ372">
        <v>2.61</v>
      </c>
      <c r="AK372">
        <v>17.63</v>
      </c>
      <c r="AL372">
        <v>1</v>
      </c>
      <c r="AN372">
        <v>0</v>
      </c>
      <c r="AO372">
        <v>1</v>
      </c>
      <c r="AP372">
        <v>0</v>
      </c>
      <c r="AQ372">
        <v>0</v>
      </c>
      <c r="AR372">
        <v>0</v>
      </c>
      <c r="AS372" t="s">
        <v>3</v>
      </c>
      <c r="AT372">
        <v>0.72</v>
      </c>
      <c r="AU372" t="s">
        <v>3</v>
      </c>
      <c r="AV372">
        <v>0</v>
      </c>
      <c r="AW372">
        <v>2</v>
      </c>
      <c r="AX372">
        <v>43687450</v>
      </c>
      <c r="AY372">
        <v>1</v>
      </c>
      <c r="AZ372">
        <v>0</v>
      </c>
      <c r="BA372">
        <v>381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CX372">
        <f>Y372*Source!I122</f>
        <v>0.72</v>
      </c>
      <c r="CY372">
        <f>AB372</f>
        <v>54.65</v>
      </c>
      <c r="CZ372">
        <f>AF372</f>
        <v>20.94</v>
      </c>
      <c r="DA372">
        <f>AJ372</f>
        <v>2.61</v>
      </c>
      <c r="DB372">
        <f t="shared" si="76"/>
        <v>15</v>
      </c>
      <c r="DC372">
        <f t="shared" si="77"/>
        <v>0</v>
      </c>
    </row>
    <row r="373" spans="1:107">
      <c r="A373">
        <f>ROW(Source!A122)</f>
        <v>122</v>
      </c>
      <c r="B373">
        <v>43686536</v>
      </c>
      <c r="C373">
        <v>43687440</v>
      </c>
      <c r="D373">
        <v>37804435</v>
      </c>
      <c r="E373">
        <v>1</v>
      </c>
      <c r="F373">
        <v>1</v>
      </c>
      <c r="G373">
        <v>1</v>
      </c>
      <c r="H373">
        <v>2</v>
      </c>
      <c r="I373" t="s">
        <v>721</v>
      </c>
      <c r="J373" t="s">
        <v>722</v>
      </c>
      <c r="K373" t="s">
        <v>723</v>
      </c>
      <c r="L373">
        <v>1368</v>
      </c>
      <c r="N373">
        <v>1011</v>
      </c>
      <c r="O373" t="s">
        <v>524</v>
      </c>
      <c r="P373" t="s">
        <v>524</v>
      </c>
      <c r="Q373">
        <v>1</v>
      </c>
      <c r="W373">
        <v>0</v>
      </c>
      <c r="X373">
        <v>396056493</v>
      </c>
      <c r="Y373">
        <v>0.78</v>
      </c>
      <c r="AA373">
        <v>0</v>
      </c>
      <c r="AB373">
        <v>29.05</v>
      </c>
      <c r="AC373">
        <v>0</v>
      </c>
      <c r="AD373">
        <v>0</v>
      </c>
      <c r="AE373">
        <v>0</v>
      </c>
      <c r="AF373">
        <v>15.79</v>
      </c>
      <c r="AG373">
        <v>0</v>
      </c>
      <c r="AH373">
        <v>0</v>
      </c>
      <c r="AI373">
        <v>1</v>
      </c>
      <c r="AJ373">
        <v>1.84</v>
      </c>
      <c r="AK373">
        <v>17.63</v>
      </c>
      <c r="AL373">
        <v>1</v>
      </c>
      <c r="AN373">
        <v>0</v>
      </c>
      <c r="AO373">
        <v>1</v>
      </c>
      <c r="AP373">
        <v>0</v>
      </c>
      <c r="AQ373">
        <v>0</v>
      </c>
      <c r="AR373">
        <v>0</v>
      </c>
      <c r="AS373" t="s">
        <v>3</v>
      </c>
      <c r="AT373">
        <v>0.78</v>
      </c>
      <c r="AU373" t="s">
        <v>3</v>
      </c>
      <c r="AV373">
        <v>0</v>
      </c>
      <c r="AW373">
        <v>2</v>
      </c>
      <c r="AX373">
        <v>43687451</v>
      </c>
      <c r="AY373">
        <v>1</v>
      </c>
      <c r="AZ373">
        <v>0</v>
      </c>
      <c r="BA373">
        <v>382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CX373">
        <f>Y373*Source!I122</f>
        <v>0.78</v>
      </c>
      <c r="CY373">
        <f>AB373</f>
        <v>29.05</v>
      </c>
      <c r="CZ373">
        <f>AF373</f>
        <v>15.79</v>
      </c>
      <c r="DA373">
        <f>AJ373</f>
        <v>1.84</v>
      </c>
      <c r="DB373">
        <f t="shared" si="76"/>
        <v>12</v>
      </c>
      <c r="DC373">
        <f t="shared" si="77"/>
        <v>0</v>
      </c>
    </row>
    <row r="374" spans="1:107">
      <c r="A374">
        <f>ROW(Source!A122)</f>
        <v>122</v>
      </c>
      <c r="B374">
        <v>43686536</v>
      </c>
      <c r="C374">
        <v>43687440</v>
      </c>
      <c r="D374">
        <v>37745115</v>
      </c>
      <c r="E374">
        <v>1</v>
      </c>
      <c r="F374">
        <v>1</v>
      </c>
      <c r="G374">
        <v>1</v>
      </c>
      <c r="H374">
        <v>3</v>
      </c>
      <c r="I374" t="s">
        <v>714</v>
      </c>
      <c r="J374" t="s">
        <v>715</v>
      </c>
      <c r="K374" t="s">
        <v>716</v>
      </c>
      <c r="L374">
        <v>1346</v>
      </c>
      <c r="N374">
        <v>1009</v>
      </c>
      <c r="O374" t="s">
        <v>717</v>
      </c>
      <c r="P374" t="s">
        <v>717</v>
      </c>
      <c r="Q374">
        <v>1</v>
      </c>
      <c r="W374">
        <v>0</v>
      </c>
      <c r="X374">
        <v>-1836642514</v>
      </c>
      <c r="Y374">
        <v>0.13</v>
      </c>
      <c r="AA374">
        <v>391.71</v>
      </c>
      <c r="AB374">
        <v>0</v>
      </c>
      <c r="AC374">
        <v>0</v>
      </c>
      <c r="AD374">
        <v>0</v>
      </c>
      <c r="AE374">
        <v>86.28</v>
      </c>
      <c r="AF374">
        <v>0</v>
      </c>
      <c r="AG374">
        <v>0</v>
      </c>
      <c r="AH374">
        <v>0</v>
      </c>
      <c r="AI374">
        <v>4.54</v>
      </c>
      <c r="AJ374">
        <v>1</v>
      </c>
      <c r="AK374">
        <v>1</v>
      </c>
      <c r="AL374">
        <v>1</v>
      </c>
      <c r="AN374">
        <v>0</v>
      </c>
      <c r="AO374">
        <v>1</v>
      </c>
      <c r="AP374">
        <v>0</v>
      </c>
      <c r="AQ374">
        <v>0</v>
      </c>
      <c r="AR374">
        <v>0</v>
      </c>
      <c r="AS374" t="s">
        <v>3</v>
      </c>
      <c r="AT374">
        <v>0.13</v>
      </c>
      <c r="AU374" t="s">
        <v>3</v>
      </c>
      <c r="AV374">
        <v>0</v>
      </c>
      <c r="AW374">
        <v>2</v>
      </c>
      <c r="AX374">
        <v>43687452</v>
      </c>
      <c r="AY374">
        <v>1</v>
      </c>
      <c r="AZ374">
        <v>0</v>
      </c>
      <c r="BA374">
        <v>383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CX374">
        <f>Y374*Source!I122</f>
        <v>0.13</v>
      </c>
      <c r="CY374">
        <f>AA374</f>
        <v>391.71</v>
      </c>
      <c r="CZ374">
        <f>AE374</f>
        <v>86.28</v>
      </c>
      <c r="DA374">
        <f>AI374</f>
        <v>4.54</v>
      </c>
      <c r="DB374">
        <f t="shared" si="76"/>
        <v>11</v>
      </c>
      <c r="DC374">
        <f t="shared" si="77"/>
        <v>0</v>
      </c>
    </row>
    <row r="375" spans="1:107">
      <c r="A375">
        <f>ROW(Source!A122)</f>
        <v>122</v>
      </c>
      <c r="B375">
        <v>43686536</v>
      </c>
      <c r="C375">
        <v>43687440</v>
      </c>
      <c r="D375">
        <v>37790596</v>
      </c>
      <c r="E375">
        <v>1</v>
      </c>
      <c r="F375">
        <v>1</v>
      </c>
      <c r="G375">
        <v>1</v>
      </c>
      <c r="H375">
        <v>3</v>
      </c>
      <c r="I375" t="s">
        <v>718</v>
      </c>
      <c r="J375" t="s">
        <v>719</v>
      </c>
      <c r="K375" t="s">
        <v>720</v>
      </c>
      <c r="L375">
        <v>1354</v>
      </c>
      <c r="N375">
        <v>1010</v>
      </c>
      <c r="O375" t="s">
        <v>124</v>
      </c>
      <c r="P375" t="s">
        <v>124</v>
      </c>
      <c r="Q375">
        <v>1</v>
      </c>
      <c r="W375">
        <v>0</v>
      </c>
      <c r="X375">
        <v>-93412420</v>
      </c>
      <c r="Y375">
        <v>1</v>
      </c>
      <c r="AA375">
        <v>639.79</v>
      </c>
      <c r="AB375">
        <v>0</v>
      </c>
      <c r="AC375">
        <v>0</v>
      </c>
      <c r="AD375">
        <v>0</v>
      </c>
      <c r="AE375">
        <v>285.62</v>
      </c>
      <c r="AF375">
        <v>0</v>
      </c>
      <c r="AG375">
        <v>0</v>
      </c>
      <c r="AH375">
        <v>0</v>
      </c>
      <c r="AI375">
        <v>2.2400000000000002</v>
      </c>
      <c r="AJ375">
        <v>1</v>
      </c>
      <c r="AK375">
        <v>1</v>
      </c>
      <c r="AL375">
        <v>1</v>
      </c>
      <c r="AN375">
        <v>0</v>
      </c>
      <c r="AO375">
        <v>1</v>
      </c>
      <c r="AP375">
        <v>0</v>
      </c>
      <c r="AQ375">
        <v>0</v>
      </c>
      <c r="AR375">
        <v>0</v>
      </c>
      <c r="AS375" t="s">
        <v>3</v>
      </c>
      <c r="AT375">
        <v>1</v>
      </c>
      <c r="AU375" t="s">
        <v>3</v>
      </c>
      <c r="AV375">
        <v>0</v>
      </c>
      <c r="AW375">
        <v>2</v>
      </c>
      <c r="AX375">
        <v>43687453</v>
      </c>
      <c r="AY375">
        <v>1</v>
      </c>
      <c r="AZ375">
        <v>0</v>
      </c>
      <c r="BA375">
        <v>384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CX375">
        <f>Y375*Source!I122</f>
        <v>1</v>
      </c>
      <c r="CY375">
        <f>AA375</f>
        <v>639.79</v>
      </c>
      <c r="CZ375">
        <f>AE375</f>
        <v>285.62</v>
      </c>
      <c r="DA375">
        <f>AI375</f>
        <v>2.2400000000000002</v>
      </c>
      <c r="DB375">
        <f t="shared" si="76"/>
        <v>286</v>
      </c>
      <c r="DC375">
        <f t="shared" si="77"/>
        <v>0</v>
      </c>
    </row>
    <row r="376" spans="1:107">
      <c r="A376">
        <f>ROW(Source!A122)</f>
        <v>122</v>
      </c>
      <c r="B376">
        <v>43686536</v>
      </c>
      <c r="C376">
        <v>43687440</v>
      </c>
      <c r="D376">
        <v>37790860</v>
      </c>
      <c r="E376">
        <v>1</v>
      </c>
      <c r="F376">
        <v>1</v>
      </c>
      <c r="G376">
        <v>1</v>
      </c>
      <c r="H376">
        <v>3</v>
      </c>
      <c r="I376" t="s">
        <v>122</v>
      </c>
      <c r="J376" t="s">
        <v>125</v>
      </c>
      <c r="K376" t="s">
        <v>123</v>
      </c>
      <c r="L376">
        <v>1354</v>
      </c>
      <c r="N376">
        <v>1010</v>
      </c>
      <c r="O376" t="s">
        <v>124</v>
      </c>
      <c r="P376" t="s">
        <v>124</v>
      </c>
      <c r="Q376">
        <v>1</v>
      </c>
      <c r="W376">
        <v>0</v>
      </c>
      <c r="X376">
        <v>1641279928</v>
      </c>
      <c r="Y376">
        <v>1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1</v>
      </c>
      <c r="AJ376">
        <v>1</v>
      </c>
      <c r="AK376">
        <v>1</v>
      </c>
      <c r="AL376">
        <v>1</v>
      </c>
      <c r="AN376">
        <v>0</v>
      </c>
      <c r="AO376">
        <v>0</v>
      </c>
      <c r="AP376">
        <v>1</v>
      </c>
      <c r="AQ376">
        <v>0</v>
      </c>
      <c r="AR376">
        <v>0</v>
      </c>
      <c r="AS376" t="s">
        <v>3</v>
      </c>
      <c r="AT376">
        <v>1</v>
      </c>
      <c r="AU376" t="s">
        <v>3</v>
      </c>
      <c r="AV376">
        <v>0</v>
      </c>
      <c r="AW376">
        <v>2</v>
      </c>
      <c r="AX376">
        <v>43687454</v>
      </c>
      <c r="AY376">
        <v>1</v>
      </c>
      <c r="AZ376">
        <v>0</v>
      </c>
      <c r="BA376">
        <v>385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CX376">
        <f>Y376*Source!I122</f>
        <v>1</v>
      </c>
      <c r="CY376">
        <f>AA376</f>
        <v>0</v>
      </c>
      <c r="CZ376">
        <f>AE376</f>
        <v>0</v>
      </c>
      <c r="DA376">
        <f>AI376</f>
        <v>1</v>
      </c>
      <c r="DB376">
        <f t="shared" si="76"/>
        <v>0</v>
      </c>
      <c r="DC376">
        <f t="shared" si="77"/>
        <v>0</v>
      </c>
    </row>
    <row r="377" spans="1:107">
      <c r="A377">
        <f>ROW(Source!A125)</f>
        <v>125</v>
      </c>
      <c r="B377">
        <v>43686536</v>
      </c>
      <c r="C377">
        <v>43687457</v>
      </c>
      <c r="D377">
        <v>23176489</v>
      </c>
      <c r="E377">
        <v>1</v>
      </c>
      <c r="F377">
        <v>1</v>
      </c>
      <c r="G377">
        <v>1</v>
      </c>
      <c r="H377">
        <v>1</v>
      </c>
      <c r="I377" t="s">
        <v>694</v>
      </c>
      <c r="J377" t="s">
        <v>3</v>
      </c>
      <c r="K377" t="s">
        <v>695</v>
      </c>
      <c r="L377">
        <v>1369</v>
      </c>
      <c r="N377">
        <v>1013</v>
      </c>
      <c r="O377" t="s">
        <v>653</v>
      </c>
      <c r="P377" t="s">
        <v>653</v>
      </c>
      <c r="Q377">
        <v>1</v>
      </c>
      <c r="W377">
        <v>0</v>
      </c>
      <c r="X377">
        <v>725539904</v>
      </c>
      <c r="Y377">
        <v>3.04</v>
      </c>
      <c r="AA377">
        <v>0</v>
      </c>
      <c r="AB377">
        <v>0</v>
      </c>
      <c r="AC377">
        <v>0</v>
      </c>
      <c r="AD377">
        <v>10.36</v>
      </c>
      <c r="AE377">
        <v>0</v>
      </c>
      <c r="AF377">
        <v>0</v>
      </c>
      <c r="AG377">
        <v>0</v>
      </c>
      <c r="AH377">
        <v>10.36</v>
      </c>
      <c r="AI377">
        <v>1</v>
      </c>
      <c r="AJ377">
        <v>1</v>
      </c>
      <c r="AK377">
        <v>1</v>
      </c>
      <c r="AL377">
        <v>1</v>
      </c>
      <c r="AN377">
        <v>0</v>
      </c>
      <c r="AO377">
        <v>1</v>
      </c>
      <c r="AP377">
        <v>0</v>
      </c>
      <c r="AQ377">
        <v>0</v>
      </c>
      <c r="AR377">
        <v>0</v>
      </c>
      <c r="AS377" t="s">
        <v>3</v>
      </c>
      <c r="AT377">
        <v>3.04</v>
      </c>
      <c r="AU377" t="s">
        <v>3</v>
      </c>
      <c r="AV377">
        <v>1</v>
      </c>
      <c r="AW377">
        <v>2</v>
      </c>
      <c r="AX377">
        <v>43687465</v>
      </c>
      <c r="AY377">
        <v>1</v>
      </c>
      <c r="AZ377">
        <v>0</v>
      </c>
      <c r="BA377">
        <v>386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CX377">
        <f>Y377*Source!I125</f>
        <v>3.04</v>
      </c>
      <c r="CY377">
        <f>AD377</f>
        <v>10.36</v>
      </c>
      <c r="CZ377">
        <f>AH377</f>
        <v>10.36</v>
      </c>
      <c r="DA377">
        <f>AL377</f>
        <v>1</v>
      </c>
      <c r="DB377">
        <f t="shared" si="76"/>
        <v>31</v>
      </c>
      <c r="DC377">
        <f t="shared" si="77"/>
        <v>0</v>
      </c>
    </row>
    <row r="378" spans="1:107">
      <c r="A378">
        <f>ROW(Source!A125)</f>
        <v>125</v>
      </c>
      <c r="B378">
        <v>43686536</v>
      </c>
      <c r="C378">
        <v>43687457</v>
      </c>
      <c r="D378">
        <v>37804379</v>
      </c>
      <c r="E378">
        <v>1</v>
      </c>
      <c r="F378">
        <v>1</v>
      </c>
      <c r="G378">
        <v>1</v>
      </c>
      <c r="H378">
        <v>2</v>
      </c>
      <c r="I378" t="s">
        <v>708</v>
      </c>
      <c r="J378" t="s">
        <v>709</v>
      </c>
      <c r="K378" t="s">
        <v>710</v>
      </c>
      <c r="L378">
        <v>1368</v>
      </c>
      <c r="N378">
        <v>1011</v>
      </c>
      <c r="O378" t="s">
        <v>524</v>
      </c>
      <c r="P378" t="s">
        <v>524</v>
      </c>
      <c r="Q378">
        <v>1</v>
      </c>
      <c r="W378">
        <v>0</v>
      </c>
      <c r="X378">
        <v>1563149101</v>
      </c>
      <c r="Y378">
        <v>1.18</v>
      </c>
      <c r="AA378">
        <v>0</v>
      </c>
      <c r="AB378">
        <v>39.28</v>
      </c>
      <c r="AC378">
        <v>0</v>
      </c>
      <c r="AD378">
        <v>0</v>
      </c>
      <c r="AE378">
        <v>0</v>
      </c>
      <c r="AF378">
        <v>20.46</v>
      </c>
      <c r="AG378">
        <v>0</v>
      </c>
      <c r="AH378">
        <v>0</v>
      </c>
      <c r="AI378">
        <v>1</v>
      </c>
      <c r="AJ378">
        <v>1.92</v>
      </c>
      <c r="AK378">
        <v>17.63</v>
      </c>
      <c r="AL378">
        <v>1</v>
      </c>
      <c r="AN378">
        <v>0</v>
      </c>
      <c r="AO378">
        <v>1</v>
      </c>
      <c r="AP378">
        <v>0</v>
      </c>
      <c r="AQ378">
        <v>0</v>
      </c>
      <c r="AR378">
        <v>0</v>
      </c>
      <c r="AS378" t="s">
        <v>3</v>
      </c>
      <c r="AT378">
        <v>1.18</v>
      </c>
      <c r="AU378" t="s">
        <v>3</v>
      </c>
      <c r="AV378">
        <v>0</v>
      </c>
      <c r="AW378">
        <v>2</v>
      </c>
      <c r="AX378">
        <v>43687466</v>
      </c>
      <c r="AY378">
        <v>1</v>
      </c>
      <c r="AZ378">
        <v>0</v>
      </c>
      <c r="BA378">
        <v>387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CX378">
        <f>Y378*Source!I125</f>
        <v>1.18</v>
      </c>
      <c r="CY378">
        <f>AB378</f>
        <v>39.28</v>
      </c>
      <c r="CZ378">
        <f>AF378</f>
        <v>20.46</v>
      </c>
      <c r="DA378">
        <f>AJ378</f>
        <v>1.92</v>
      </c>
      <c r="DB378">
        <f t="shared" si="76"/>
        <v>24</v>
      </c>
      <c r="DC378">
        <f t="shared" si="77"/>
        <v>0</v>
      </c>
    </row>
    <row r="379" spans="1:107">
      <c r="A379">
        <f>ROW(Source!A125)</f>
        <v>125</v>
      </c>
      <c r="B379">
        <v>43686536</v>
      </c>
      <c r="C379">
        <v>43687457</v>
      </c>
      <c r="D379">
        <v>37804398</v>
      </c>
      <c r="E379">
        <v>1</v>
      </c>
      <c r="F379">
        <v>1</v>
      </c>
      <c r="G379">
        <v>1</v>
      </c>
      <c r="H379">
        <v>2</v>
      </c>
      <c r="I379" t="s">
        <v>699</v>
      </c>
      <c r="J379" t="s">
        <v>700</v>
      </c>
      <c r="K379" t="s">
        <v>701</v>
      </c>
      <c r="L379">
        <v>1368</v>
      </c>
      <c r="N379">
        <v>1011</v>
      </c>
      <c r="O379" t="s">
        <v>524</v>
      </c>
      <c r="P379" t="s">
        <v>524</v>
      </c>
      <c r="Q379">
        <v>1</v>
      </c>
      <c r="W379">
        <v>0</v>
      </c>
      <c r="X379">
        <v>416921217</v>
      </c>
      <c r="Y379">
        <v>1.18</v>
      </c>
      <c r="AA379">
        <v>0</v>
      </c>
      <c r="AB379">
        <v>54.65</v>
      </c>
      <c r="AC379">
        <v>0</v>
      </c>
      <c r="AD379">
        <v>0</v>
      </c>
      <c r="AE379">
        <v>0</v>
      </c>
      <c r="AF379">
        <v>20.94</v>
      </c>
      <c r="AG379">
        <v>0</v>
      </c>
      <c r="AH379">
        <v>0</v>
      </c>
      <c r="AI379">
        <v>1</v>
      </c>
      <c r="AJ379">
        <v>2.61</v>
      </c>
      <c r="AK379">
        <v>17.63</v>
      </c>
      <c r="AL379">
        <v>1</v>
      </c>
      <c r="AN379">
        <v>0</v>
      </c>
      <c r="AO379">
        <v>1</v>
      </c>
      <c r="AP379">
        <v>0</v>
      </c>
      <c r="AQ379">
        <v>0</v>
      </c>
      <c r="AR379">
        <v>0</v>
      </c>
      <c r="AS379" t="s">
        <v>3</v>
      </c>
      <c r="AT379">
        <v>1.18</v>
      </c>
      <c r="AU379" t="s">
        <v>3</v>
      </c>
      <c r="AV379">
        <v>0</v>
      </c>
      <c r="AW379">
        <v>2</v>
      </c>
      <c r="AX379">
        <v>43687467</v>
      </c>
      <c r="AY379">
        <v>1</v>
      </c>
      <c r="AZ379">
        <v>0</v>
      </c>
      <c r="BA379">
        <v>388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CX379">
        <f>Y379*Source!I125</f>
        <v>1.18</v>
      </c>
      <c r="CY379">
        <f>AB379</f>
        <v>54.65</v>
      </c>
      <c r="CZ379">
        <f>AF379</f>
        <v>20.94</v>
      </c>
      <c r="DA379">
        <f>AJ379</f>
        <v>2.61</v>
      </c>
      <c r="DB379">
        <f t="shared" si="76"/>
        <v>25</v>
      </c>
      <c r="DC379">
        <f t="shared" si="77"/>
        <v>0</v>
      </c>
    </row>
    <row r="380" spans="1:107">
      <c r="A380">
        <f>ROW(Source!A125)</f>
        <v>125</v>
      </c>
      <c r="B380">
        <v>43686536</v>
      </c>
      <c r="C380">
        <v>43687457</v>
      </c>
      <c r="D380">
        <v>37804437</v>
      </c>
      <c r="E380">
        <v>1</v>
      </c>
      <c r="F380">
        <v>1</v>
      </c>
      <c r="G380">
        <v>1</v>
      </c>
      <c r="H380">
        <v>2</v>
      </c>
      <c r="I380" t="s">
        <v>1027</v>
      </c>
      <c r="J380" t="s">
        <v>1028</v>
      </c>
      <c r="K380" t="s">
        <v>1029</v>
      </c>
      <c r="L380">
        <v>1368</v>
      </c>
      <c r="N380">
        <v>1011</v>
      </c>
      <c r="O380" t="s">
        <v>524</v>
      </c>
      <c r="P380" t="s">
        <v>524</v>
      </c>
      <c r="Q380">
        <v>1</v>
      </c>
      <c r="W380">
        <v>0</v>
      </c>
      <c r="X380">
        <v>117386335</v>
      </c>
      <c r="Y380">
        <v>1.27</v>
      </c>
      <c r="AA380">
        <v>0</v>
      </c>
      <c r="AB380">
        <v>46.3</v>
      </c>
      <c r="AC380">
        <v>0</v>
      </c>
      <c r="AD380">
        <v>0</v>
      </c>
      <c r="AE380">
        <v>0</v>
      </c>
      <c r="AF380">
        <v>24.89</v>
      </c>
      <c r="AG380">
        <v>0</v>
      </c>
      <c r="AH380">
        <v>0</v>
      </c>
      <c r="AI380">
        <v>1</v>
      </c>
      <c r="AJ380">
        <v>1.86</v>
      </c>
      <c r="AK380">
        <v>17.63</v>
      </c>
      <c r="AL380">
        <v>1</v>
      </c>
      <c r="AN380">
        <v>0</v>
      </c>
      <c r="AO380">
        <v>1</v>
      </c>
      <c r="AP380">
        <v>0</v>
      </c>
      <c r="AQ380">
        <v>0</v>
      </c>
      <c r="AR380">
        <v>0</v>
      </c>
      <c r="AS380" t="s">
        <v>3</v>
      </c>
      <c r="AT380">
        <v>1.27</v>
      </c>
      <c r="AU380" t="s">
        <v>3</v>
      </c>
      <c r="AV380">
        <v>0</v>
      </c>
      <c r="AW380">
        <v>2</v>
      </c>
      <c r="AX380">
        <v>43687468</v>
      </c>
      <c r="AY380">
        <v>1</v>
      </c>
      <c r="AZ380">
        <v>0</v>
      </c>
      <c r="BA380">
        <v>389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CX380">
        <f>Y380*Source!I125</f>
        <v>1.27</v>
      </c>
      <c r="CY380">
        <f>AB380</f>
        <v>46.3</v>
      </c>
      <c r="CZ380">
        <f>AF380</f>
        <v>24.89</v>
      </c>
      <c r="DA380">
        <f>AJ380</f>
        <v>1.86</v>
      </c>
      <c r="DB380">
        <f t="shared" si="76"/>
        <v>32</v>
      </c>
      <c r="DC380">
        <f t="shared" si="77"/>
        <v>0</v>
      </c>
    </row>
    <row r="381" spans="1:107">
      <c r="A381">
        <f>ROW(Source!A125)</f>
        <v>125</v>
      </c>
      <c r="B381">
        <v>43686536</v>
      </c>
      <c r="C381">
        <v>43687457</v>
      </c>
      <c r="D381">
        <v>37745115</v>
      </c>
      <c r="E381">
        <v>1</v>
      </c>
      <c r="F381">
        <v>1</v>
      </c>
      <c r="G381">
        <v>1</v>
      </c>
      <c r="H381">
        <v>3</v>
      </c>
      <c r="I381" t="s">
        <v>714</v>
      </c>
      <c r="J381" t="s">
        <v>715</v>
      </c>
      <c r="K381" t="s">
        <v>716</v>
      </c>
      <c r="L381">
        <v>1346</v>
      </c>
      <c r="N381">
        <v>1009</v>
      </c>
      <c r="O381" t="s">
        <v>717</v>
      </c>
      <c r="P381" t="s">
        <v>717</v>
      </c>
      <c r="Q381">
        <v>1</v>
      </c>
      <c r="W381">
        <v>0</v>
      </c>
      <c r="X381">
        <v>-1836642514</v>
      </c>
      <c r="Y381">
        <v>0.15</v>
      </c>
      <c r="AA381">
        <v>391.71</v>
      </c>
      <c r="AB381">
        <v>0</v>
      </c>
      <c r="AC381">
        <v>0</v>
      </c>
      <c r="AD381">
        <v>0</v>
      </c>
      <c r="AE381">
        <v>86.28</v>
      </c>
      <c r="AF381">
        <v>0</v>
      </c>
      <c r="AG381">
        <v>0</v>
      </c>
      <c r="AH381">
        <v>0</v>
      </c>
      <c r="AI381">
        <v>4.54</v>
      </c>
      <c r="AJ381">
        <v>1</v>
      </c>
      <c r="AK381">
        <v>1</v>
      </c>
      <c r="AL381">
        <v>1</v>
      </c>
      <c r="AN381">
        <v>0</v>
      </c>
      <c r="AO381">
        <v>1</v>
      </c>
      <c r="AP381">
        <v>0</v>
      </c>
      <c r="AQ381">
        <v>0</v>
      </c>
      <c r="AR381">
        <v>0</v>
      </c>
      <c r="AS381" t="s">
        <v>3</v>
      </c>
      <c r="AT381">
        <v>0.15</v>
      </c>
      <c r="AU381" t="s">
        <v>3</v>
      </c>
      <c r="AV381">
        <v>0</v>
      </c>
      <c r="AW381">
        <v>2</v>
      </c>
      <c r="AX381">
        <v>43687469</v>
      </c>
      <c r="AY381">
        <v>1</v>
      </c>
      <c r="AZ381">
        <v>0</v>
      </c>
      <c r="BA381">
        <v>390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CX381">
        <f>Y381*Source!I125</f>
        <v>0.15</v>
      </c>
      <c r="CY381">
        <f>AA381</f>
        <v>391.71</v>
      </c>
      <c r="CZ381">
        <f>AE381</f>
        <v>86.28</v>
      </c>
      <c r="DA381">
        <f>AI381</f>
        <v>4.54</v>
      </c>
      <c r="DB381">
        <f t="shared" si="76"/>
        <v>13</v>
      </c>
      <c r="DC381">
        <f t="shared" si="77"/>
        <v>0</v>
      </c>
    </row>
    <row r="382" spans="1:107">
      <c r="A382">
        <f>ROW(Source!A125)</f>
        <v>125</v>
      </c>
      <c r="B382">
        <v>43686536</v>
      </c>
      <c r="C382">
        <v>43687457</v>
      </c>
      <c r="D382">
        <v>37790597</v>
      </c>
      <c r="E382">
        <v>1</v>
      </c>
      <c r="F382">
        <v>1</v>
      </c>
      <c r="G382">
        <v>1</v>
      </c>
      <c r="H382">
        <v>3</v>
      </c>
      <c r="I382" t="s">
        <v>1030</v>
      </c>
      <c r="J382" t="s">
        <v>1031</v>
      </c>
      <c r="K382" t="s">
        <v>1032</v>
      </c>
      <c r="L382">
        <v>1354</v>
      </c>
      <c r="N382">
        <v>1010</v>
      </c>
      <c r="O382" t="s">
        <v>124</v>
      </c>
      <c r="P382" t="s">
        <v>124</v>
      </c>
      <c r="Q382">
        <v>1</v>
      </c>
      <c r="W382">
        <v>0</v>
      </c>
      <c r="X382">
        <v>-1567443147</v>
      </c>
      <c r="Y382">
        <v>1</v>
      </c>
      <c r="AA382">
        <v>950.17</v>
      </c>
      <c r="AB382">
        <v>0</v>
      </c>
      <c r="AC382">
        <v>0</v>
      </c>
      <c r="AD382">
        <v>0</v>
      </c>
      <c r="AE382">
        <v>394.26</v>
      </c>
      <c r="AF382">
        <v>0</v>
      </c>
      <c r="AG382">
        <v>0</v>
      </c>
      <c r="AH382">
        <v>0</v>
      </c>
      <c r="AI382">
        <v>2.41</v>
      </c>
      <c r="AJ382">
        <v>1</v>
      </c>
      <c r="AK382">
        <v>1</v>
      </c>
      <c r="AL382">
        <v>1</v>
      </c>
      <c r="AN382">
        <v>0</v>
      </c>
      <c r="AO382">
        <v>1</v>
      </c>
      <c r="AP382">
        <v>0</v>
      </c>
      <c r="AQ382">
        <v>0</v>
      </c>
      <c r="AR382">
        <v>0</v>
      </c>
      <c r="AS382" t="s">
        <v>3</v>
      </c>
      <c r="AT382">
        <v>1</v>
      </c>
      <c r="AU382" t="s">
        <v>3</v>
      </c>
      <c r="AV382">
        <v>0</v>
      </c>
      <c r="AW382">
        <v>2</v>
      </c>
      <c r="AX382">
        <v>43687470</v>
      </c>
      <c r="AY382">
        <v>1</v>
      </c>
      <c r="AZ382">
        <v>0</v>
      </c>
      <c r="BA382">
        <v>391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CX382">
        <f>Y382*Source!I125</f>
        <v>1</v>
      </c>
      <c r="CY382">
        <f>AA382</f>
        <v>950.17</v>
      </c>
      <c r="CZ382">
        <f>AE382</f>
        <v>394.26</v>
      </c>
      <c r="DA382">
        <f>AI382</f>
        <v>2.41</v>
      </c>
      <c r="DB382">
        <f t="shared" si="76"/>
        <v>394</v>
      </c>
      <c r="DC382">
        <f t="shared" si="77"/>
        <v>0</v>
      </c>
    </row>
    <row r="383" spans="1:107">
      <c r="A383">
        <f>ROW(Source!A125)</f>
        <v>125</v>
      </c>
      <c r="B383">
        <v>43686536</v>
      </c>
      <c r="C383">
        <v>43687457</v>
      </c>
      <c r="D383">
        <v>37790860</v>
      </c>
      <c r="E383">
        <v>1</v>
      </c>
      <c r="F383">
        <v>1</v>
      </c>
      <c r="G383">
        <v>1</v>
      </c>
      <c r="H383">
        <v>3</v>
      </c>
      <c r="I383" t="s">
        <v>122</v>
      </c>
      <c r="J383" t="s">
        <v>125</v>
      </c>
      <c r="K383" t="s">
        <v>123</v>
      </c>
      <c r="L383">
        <v>1354</v>
      </c>
      <c r="N383">
        <v>1010</v>
      </c>
      <c r="O383" t="s">
        <v>124</v>
      </c>
      <c r="P383" t="s">
        <v>124</v>
      </c>
      <c r="Q383">
        <v>1</v>
      </c>
      <c r="W383">
        <v>0</v>
      </c>
      <c r="X383">
        <v>1641279928</v>
      </c>
      <c r="Y383">
        <v>1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1</v>
      </c>
      <c r="AJ383">
        <v>1</v>
      </c>
      <c r="AK383">
        <v>1</v>
      </c>
      <c r="AL383">
        <v>1</v>
      </c>
      <c r="AN383">
        <v>0</v>
      </c>
      <c r="AO383">
        <v>0</v>
      </c>
      <c r="AP383">
        <v>1</v>
      </c>
      <c r="AQ383">
        <v>0</v>
      </c>
      <c r="AR383">
        <v>0</v>
      </c>
      <c r="AS383" t="s">
        <v>3</v>
      </c>
      <c r="AT383">
        <v>1</v>
      </c>
      <c r="AU383" t="s">
        <v>3</v>
      </c>
      <c r="AV383">
        <v>0</v>
      </c>
      <c r="AW383">
        <v>2</v>
      </c>
      <c r="AX383">
        <v>43687471</v>
      </c>
      <c r="AY383">
        <v>1</v>
      </c>
      <c r="AZ383">
        <v>0</v>
      </c>
      <c r="BA383">
        <v>392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CX383">
        <f>Y383*Source!I125</f>
        <v>1</v>
      </c>
      <c r="CY383">
        <f>AA383</f>
        <v>0</v>
      </c>
      <c r="CZ383">
        <f>AE383</f>
        <v>0</v>
      </c>
      <c r="DA383">
        <f>AI383</f>
        <v>1</v>
      </c>
      <c r="DB383">
        <f t="shared" si="76"/>
        <v>0</v>
      </c>
      <c r="DC383">
        <f t="shared" si="77"/>
        <v>0</v>
      </c>
    </row>
    <row r="384" spans="1:107">
      <c r="A384">
        <f>ROW(Source!A128)</f>
        <v>128</v>
      </c>
      <c r="B384">
        <v>43686536</v>
      </c>
      <c r="C384">
        <v>43687474</v>
      </c>
      <c r="D384">
        <v>23176489</v>
      </c>
      <c r="E384">
        <v>1</v>
      </c>
      <c r="F384">
        <v>1</v>
      </c>
      <c r="G384">
        <v>1</v>
      </c>
      <c r="H384">
        <v>1</v>
      </c>
      <c r="I384" t="s">
        <v>694</v>
      </c>
      <c r="J384" t="s">
        <v>3</v>
      </c>
      <c r="K384" t="s">
        <v>695</v>
      </c>
      <c r="L384">
        <v>1369</v>
      </c>
      <c r="N384">
        <v>1013</v>
      </c>
      <c r="O384" t="s">
        <v>653</v>
      </c>
      <c r="P384" t="s">
        <v>653</v>
      </c>
      <c r="Q384">
        <v>1</v>
      </c>
      <c r="W384">
        <v>0</v>
      </c>
      <c r="X384">
        <v>725539904</v>
      </c>
      <c r="Y384">
        <v>1.9</v>
      </c>
      <c r="AA384">
        <v>0</v>
      </c>
      <c r="AB384">
        <v>0</v>
      </c>
      <c r="AC384">
        <v>0</v>
      </c>
      <c r="AD384">
        <v>10.36</v>
      </c>
      <c r="AE384">
        <v>0</v>
      </c>
      <c r="AF384">
        <v>0</v>
      </c>
      <c r="AG384">
        <v>0</v>
      </c>
      <c r="AH384">
        <v>10.36</v>
      </c>
      <c r="AI384">
        <v>1</v>
      </c>
      <c r="AJ384">
        <v>1</v>
      </c>
      <c r="AK384">
        <v>1</v>
      </c>
      <c r="AL384">
        <v>1</v>
      </c>
      <c r="AN384">
        <v>0</v>
      </c>
      <c r="AO384">
        <v>1</v>
      </c>
      <c r="AP384">
        <v>0</v>
      </c>
      <c r="AQ384">
        <v>0</v>
      </c>
      <c r="AR384">
        <v>0</v>
      </c>
      <c r="AS384" t="s">
        <v>3</v>
      </c>
      <c r="AT384">
        <v>1.9</v>
      </c>
      <c r="AU384" t="s">
        <v>3</v>
      </c>
      <c r="AV384">
        <v>1</v>
      </c>
      <c r="AW384">
        <v>2</v>
      </c>
      <c r="AX384">
        <v>43687482</v>
      </c>
      <c r="AY384">
        <v>1</v>
      </c>
      <c r="AZ384">
        <v>0</v>
      </c>
      <c r="BA384">
        <v>393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CX384">
        <f>Y384*Source!I128</f>
        <v>1.9</v>
      </c>
      <c r="CY384">
        <f>AD384</f>
        <v>10.36</v>
      </c>
      <c r="CZ384">
        <f>AH384</f>
        <v>10.36</v>
      </c>
      <c r="DA384">
        <f>AL384</f>
        <v>1</v>
      </c>
      <c r="DB384">
        <f t="shared" si="76"/>
        <v>20</v>
      </c>
      <c r="DC384">
        <f t="shared" si="77"/>
        <v>0</v>
      </c>
    </row>
    <row r="385" spans="1:107">
      <c r="A385">
        <f>ROW(Source!A128)</f>
        <v>128</v>
      </c>
      <c r="B385">
        <v>43686536</v>
      </c>
      <c r="C385">
        <v>43687474</v>
      </c>
      <c r="D385">
        <v>37804379</v>
      </c>
      <c r="E385">
        <v>1</v>
      </c>
      <c r="F385">
        <v>1</v>
      </c>
      <c r="G385">
        <v>1</v>
      </c>
      <c r="H385">
        <v>2</v>
      </c>
      <c r="I385" t="s">
        <v>708</v>
      </c>
      <c r="J385" t="s">
        <v>709</v>
      </c>
      <c r="K385" t="s">
        <v>710</v>
      </c>
      <c r="L385">
        <v>1368</v>
      </c>
      <c r="N385">
        <v>1011</v>
      </c>
      <c r="O385" t="s">
        <v>524</v>
      </c>
      <c r="P385" t="s">
        <v>524</v>
      </c>
      <c r="Q385">
        <v>1</v>
      </c>
      <c r="W385">
        <v>0</v>
      </c>
      <c r="X385">
        <v>1563149101</v>
      </c>
      <c r="Y385">
        <v>0.72</v>
      </c>
      <c r="AA385">
        <v>0</v>
      </c>
      <c r="AB385">
        <v>39.28</v>
      </c>
      <c r="AC385">
        <v>0</v>
      </c>
      <c r="AD385">
        <v>0</v>
      </c>
      <c r="AE385">
        <v>0</v>
      </c>
      <c r="AF385">
        <v>20.46</v>
      </c>
      <c r="AG385">
        <v>0</v>
      </c>
      <c r="AH385">
        <v>0</v>
      </c>
      <c r="AI385">
        <v>1</v>
      </c>
      <c r="AJ385">
        <v>1.92</v>
      </c>
      <c r="AK385">
        <v>17.63</v>
      </c>
      <c r="AL385">
        <v>1</v>
      </c>
      <c r="AN385">
        <v>0</v>
      </c>
      <c r="AO385">
        <v>1</v>
      </c>
      <c r="AP385">
        <v>0</v>
      </c>
      <c r="AQ385">
        <v>0</v>
      </c>
      <c r="AR385">
        <v>0</v>
      </c>
      <c r="AS385" t="s">
        <v>3</v>
      </c>
      <c r="AT385">
        <v>0.72</v>
      </c>
      <c r="AU385" t="s">
        <v>3</v>
      </c>
      <c r="AV385">
        <v>0</v>
      </c>
      <c r="AW385">
        <v>2</v>
      </c>
      <c r="AX385">
        <v>43687483</v>
      </c>
      <c r="AY385">
        <v>1</v>
      </c>
      <c r="AZ385">
        <v>0</v>
      </c>
      <c r="BA385">
        <v>394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CX385">
        <f>Y385*Source!I128</f>
        <v>0.72</v>
      </c>
      <c r="CY385">
        <f>AB385</f>
        <v>39.28</v>
      </c>
      <c r="CZ385">
        <f>AF385</f>
        <v>20.46</v>
      </c>
      <c r="DA385">
        <f>AJ385</f>
        <v>1.92</v>
      </c>
      <c r="DB385">
        <f t="shared" si="76"/>
        <v>15</v>
      </c>
      <c r="DC385">
        <f t="shared" si="77"/>
        <v>0</v>
      </c>
    </row>
    <row r="386" spans="1:107">
      <c r="A386">
        <f>ROW(Source!A128)</f>
        <v>128</v>
      </c>
      <c r="B386">
        <v>43686536</v>
      </c>
      <c r="C386">
        <v>43687474</v>
      </c>
      <c r="D386">
        <v>37804398</v>
      </c>
      <c r="E386">
        <v>1</v>
      </c>
      <c r="F386">
        <v>1</v>
      </c>
      <c r="G386">
        <v>1</v>
      </c>
      <c r="H386">
        <v>2</v>
      </c>
      <c r="I386" t="s">
        <v>699</v>
      </c>
      <c r="J386" t="s">
        <v>700</v>
      </c>
      <c r="K386" t="s">
        <v>701</v>
      </c>
      <c r="L386">
        <v>1368</v>
      </c>
      <c r="N386">
        <v>1011</v>
      </c>
      <c r="O386" t="s">
        <v>524</v>
      </c>
      <c r="P386" t="s">
        <v>524</v>
      </c>
      <c r="Q386">
        <v>1</v>
      </c>
      <c r="W386">
        <v>0</v>
      </c>
      <c r="X386">
        <v>416921217</v>
      </c>
      <c r="Y386">
        <v>0.72</v>
      </c>
      <c r="AA386">
        <v>0</v>
      </c>
      <c r="AB386">
        <v>54.65</v>
      </c>
      <c r="AC386">
        <v>0</v>
      </c>
      <c r="AD386">
        <v>0</v>
      </c>
      <c r="AE386">
        <v>0</v>
      </c>
      <c r="AF386">
        <v>20.94</v>
      </c>
      <c r="AG386">
        <v>0</v>
      </c>
      <c r="AH386">
        <v>0</v>
      </c>
      <c r="AI386">
        <v>1</v>
      </c>
      <c r="AJ386">
        <v>2.61</v>
      </c>
      <c r="AK386">
        <v>17.63</v>
      </c>
      <c r="AL386">
        <v>1</v>
      </c>
      <c r="AN386">
        <v>0</v>
      </c>
      <c r="AO386">
        <v>1</v>
      </c>
      <c r="AP386">
        <v>0</v>
      </c>
      <c r="AQ386">
        <v>0</v>
      </c>
      <c r="AR386">
        <v>0</v>
      </c>
      <c r="AS386" t="s">
        <v>3</v>
      </c>
      <c r="AT386">
        <v>0.72</v>
      </c>
      <c r="AU386" t="s">
        <v>3</v>
      </c>
      <c r="AV386">
        <v>0</v>
      </c>
      <c r="AW386">
        <v>2</v>
      </c>
      <c r="AX386">
        <v>43687484</v>
      </c>
      <c r="AY386">
        <v>1</v>
      </c>
      <c r="AZ386">
        <v>0</v>
      </c>
      <c r="BA386">
        <v>395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CX386">
        <f>Y386*Source!I128</f>
        <v>0.72</v>
      </c>
      <c r="CY386">
        <f>AB386</f>
        <v>54.65</v>
      </c>
      <c r="CZ386">
        <f>AF386</f>
        <v>20.94</v>
      </c>
      <c r="DA386">
        <f>AJ386</f>
        <v>2.61</v>
      </c>
      <c r="DB386">
        <f t="shared" si="76"/>
        <v>15</v>
      </c>
      <c r="DC386">
        <f t="shared" si="77"/>
        <v>0</v>
      </c>
    </row>
    <row r="387" spans="1:107">
      <c r="A387">
        <f>ROW(Source!A128)</f>
        <v>128</v>
      </c>
      <c r="B387">
        <v>43686536</v>
      </c>
      <c r="C387">
        <v>43687474</v>
      </c>
      <c r="D387">
        <v>37804435</v>
      </c>
      <c r="E387">
        <v>1</v>
      </c>
      <c r="F387">
        <v>1</v>
      </c>
      <c r="G387">
        <v>1</v>
      </c>
      <c r="H387">
        <v>2</v>
      </c>
      <c r="I387" t="s">
        <v>721</v>
      </c>
      <c r="J387" t="s">
        <v>722</v>
      </c>
      <c r="K387" t="s">
        <v>723</v>
      </c>
      <c r="L387">
        <v>1368</v>
      </c>
      <c r="N387">
        <v>1011</v>
      </c>
      <c r="O387" t="s">
        <v>524</v>
      </c>
      <c r="P387" t="s">
        <v>524</v>
      </c>
      <c r="Q387">
        <v>1</v>
      </c>
      <c r="W387">
        <v>0</v>
      </c>
      <c r="X387">
        <v>396056493</v>
      </c>
      <c r="Y387">
        <v>0.78</v>
      </c>
      <c r="AA387">
        <v>0</v>
      </c>
      <c r="AB387">
        <v>29.05</v>
      </c>
      <c r="AC387">
        <v>0</v>
      </c>
      <c r="AD387">
        <v>0</v>
      </c>
      <c r="AE387">
        <v>0</v>
      </c>
      <c r="AF387">
        <v>15.79</v>
      </c>
      <c r="AG387">
        <v>0</v>
      </c>
      <c r="AH387">
        <v>0</v>
      </c>
      <c r="AI387">
        <v>1</v>
      </c>
      <c r="AJ387">
        <v>1.84</v>
      </c>
      <c r="AK387">
        <v>17.63</v>
      </c>
      <c r="AL387">
        <v>1</v>
      </c>
      <c r="AN387">
        <v>0</v>
      </c>
      <c r="AO387">
        <v>1</v>
      </c>
      <c r="AP387">
        <v>0</v>
      </c>
      <c r="AQ387">
        <v>0</v>
      </c>
      <c r="AR387">
        <v>0</v>
      </c>
      <c r="AS387" t="s">
        <v>3</v>
      </c>
      <c r="AT387">
        <v>0.78</v>
      </c>
      <c r="AU387" t="s">
        <v>3</v>
      </c>
      <c r="AV387">
        <v>0</v>
      </c>
      <c r="AW387">
        <v>2</v>
      </c>
      <c r="AX387">
        <v>43687485</v>
      </c>
      <c r="AY387">
        <v>1</v>
      </c>
      <c r="AZ387">
        <v>0</v>
      </c>
      <c r="BA387">
        <v>396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CX387">
        <f>Y387*Source!I128</f>
        <v>0.78</v>
      </c>
      <c r="CY387">
        <f>AB387</f>
        <v>29.05</v>
      </c>
      <c r="CZ387">
        <f>AF387</f>
        <v>15.79</v>
      </c>
      <c r="DA387">
        <f>AJ387</f>
        <v>1.84</v>
      </c>
      <c r="DB387">
        <f t="shared" si="76"/>
        <v>12</v>
      </c>
      <c r="DC387">
        <f t="shared" si="77"/>
        <v>0</v>
      </c>
    </row>
    <row r="388" spans="1:107">
      <c r="A388">
        <f>ROW(Source!A128)</f>
        <v>128</v>
      </c>
      <c r="B388">
        <v>43686536</v>
      </c>
      <c r="C388">
        <v>43687474</v>
      </c>
      <c r="D388">
        <v>37745115</v>
      </c>
      <c r="E388">
        <v>1</v>
      </c>
      <c r="F388">
        <v>1</v>
      </c>
      <c r="G388">
        <v>1</v>
      </c>
      <c r="H388">
        <v>3</v>
      </c>
      <c r="I388" t="s">
        <v>714</v>
      </c>
      <c r="J388" t="s">
        <v>715</v>
      </c>
      <c r="K388" t="s">
        <v>716</v>
      </c>
      <c r="L388">
        <v>1346</v>
      </c>
      <c r="N388">
        <v>1009</v>
      </c>
      <c r="O388" t="s">
        <v>717</v>
      </c>
      <c r="P388" t="s">
        <v>717</v>
      </c>
      <c r="Q388">
        <v>1</v>
      </c>
      <c r="W388">
        <v>0</v>
      </c>
      <c r="X388">
        <v>-1836642514</v>
      </c>
      <c r="Y388">
        <v>0.13</v>
      </c>
      <c r="AA388">
        <v>391.71</v>
      </c>
      <c r="AB388">
        <v>0</v>
      </c>
      <c r="AC388">
        <v>0</v>
      </c>
      <c r="AD388">
        <v>0</v>
      </c>
      <c r="AE388">
        <v>86.28</v>
      </c>
      <c r="AF388">
        <v>0</v>
      </c>
      <c r="AG388">
        <v>0</v>
      </c>
      <c r="AH388">
        <v>0</v>
      </c>
      <c r="AI388">
        <v>4.54</v>
      </c>
      <c r="AJ388">
        <v>1</v>
      </c>
      <c r="AK388">
        <v>1</v>
      </c>
      <c r="AL388">
        <v>1</v>
      </c>
      <c r="AN388">
        <v>0</v>
      </c>
      <c r="AO388">
        <v>1</v>
      </c>
      <c r="AP388">
        <v>0</v>
      </c>
      <c r="AQ388">
        <v>0</v>
      </c>
      <c r="AR388">
        <v>0</v>
      </c>
      <c r="AS388" t="s">
        <v>3</v>
      </c>
      <c r="AT388">
        <v>0.13</v>
      </c>
      <c r="AU388" t="s">
        <v>3</v>
      </c>
      <c r="AV388">
        <v>0</v>
      </c>
      <c r="AW388">
        <v>2</v>
      </c>
      <c r="AX388">
        <v>43687486</v>
      </c>
      <c r="AY388">
        <v>1</v>
      </c>
      <c r="AZ388">
        <v>0</v>
      </c>
      <c r="BA388">
        <v>397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0</v>
      </c>
      <c r="BU388">
        <v>0</v>
      </c>
      <c r="BV388">
        <v>0</v>
      </c>
      <c r="BW388">
        <v>0</v>
      </c>
      <c r="CX388">
        <f>Y388*Source!I128</f>
        <v>0.13</v>
      </c>
      <c r="CY388">
        <f>AA388</f>
        <v>391.71</v>
      </c>
      <c r="CZ388">
        <f>AE388</f>
        <v>86.28</v>
      </c>
      <c r="DA388">
        <f>AI388</f>
        <v>4.54</v>
      </c>
      <c r="DB388">
        <f t="shared" si="76"/>
        <v>11</v>
      </c>
      <c r="DC388">
        <f t="shared" si="77"/>
        <v>0</v>
      </c>
    </row>
    <row r="389" spans="1:107">
      <c r="A389">
        <f>ROW(Source!A128)</f>
        <v>128</v>
      </c>
      <c r="B389">
        <v>43686536</v>
      </c>
      <c r="C389">
        <v>43687474</v>
      </c>
      <c r="D389">
        <v>37790596</v>
      </c>
      <c r="E389">
        <v>1</v>
      </c>
      <c r="F389">
        <v>1</v>
      </c>
      <c r="G389">
        <v>1</v>
      </c>
      <c r="H389">
        <v>3</v>
      </c>
      <c r="I389" t="s">
        <v>718</v>
      </c>
      <c r="J389" t="s">
        <v>719</v>
      </c>
      <c r="K389" t="s">
        <v>720</v>
      </c>
      <c r="L389">
        <v>1354</v>
      </c>
      <c r="N389">
        <v>1010</v>
      </c>
      <c r="O389" t="s">
        <v>124</v>
      </c>
      <c r="P389" t="s">
        <v>124</v>
      </c>
      <c r="Q389">
        <v>1</v>
      </c>
      <c r="W389">
        <v>0</v>
      </c>
      <c r="X389">
        <v>-93412420</v>
      </c>
      <c r="Y389">
        <v>1</v>
      </c>
      <c r="AA389">
        <v>639.79</v>
      </c>
      <c r="AB389">
        <v>0</v>
      </c>
      <c r="AC389">
        <v>0</v>
      </c>
      <c r="AD389">
        <v>0</v>
      </c>
      <c r="AE389">
        <v>285.62</v>
      </c>
      <c r="AF389">
        <v>0</v>
      </c>
      <c r="AG389">
        <v>0</v>
      </c>
      <c r="AH389">
        <v>0</v>
      </c>
      <c r="AI389">
        <v>2.2400000000000002</v>
      </c>
      <c r="AJ389">
        <v>1</v>
      </c>
      <c r="AK389">
        <v>1</v>
      </c>
      <c r="AL389">
        <v>1</v>
      </c>
      <c r="AN389">
        <v>0</v>
      </c>
      <c r="AO389">
        <v>1</v>
      </c>
      <c r="AP389">
        <v>0</v>
      </c>
      <c r="AQ389">
        <v>0</v>
      </c>
      <c r="AR389">
        <v>0</v>
      </c>
      <c r="AS389" t="s">
        <v>3</v>
      </c>
      <c r="AT389">
        <v>1</v>
      </c>
      <c r="AU389" t="s">
        <v>3</v>
      </c>
      <c r="AV389">
        <v>0</v>
      </c>
      <c r="AW389">
        <v>2</v>
      </c>
      <c r="AX389">
        <v>43687487</v>
      </c>
      <c r="AY389">
        <v>1</v>
      </c>
      <c r="AZ389">
        <v>0</v>
      </c>
      <c r="BA389">
        <v>398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CX389">
        <f>Y389*Source!I128</f>
        <v>1</v>
      </c>
      <c r="CY389">
        <f>AA389</f>
        <v>639.79</v>
      </c>
      <c r="CZ389">
        <f>AE389</f>
        <v>285.62</v>
      </c>
      <c r="DA389">
        <f>AI389</f>
        <v>2.2400000000000002</v>
      </c>
      <c r="DB389">
        <f t="shared" si="76"/>
        <v>286</v>
      </c>
      <c r="DC389">
        <f t="shared" si="77"/>
        <v>0</v>
      </c>
    </row>
    <row r="390" spans="1:107">
      <c r="A390">
        <f>ROW(Source!A128)</f>
        <v>128</v>
      </c>
      <c r="B390">
        <v>43686536</v>
      </c>
      <c r="C390">
        <v>43687474</v>
      </c>
      <c r="D390">
        <v>37790860</v>
      </c>
      <c r="E390">
        <v>1</v>
      </c>
      <c r="F390">
        <v>1</v>
      </c>
      <c r="G390">
        <v>1</v>
      </c>
      <c r="H390">
        <v>3</v>
      </c>
      <c r="I390" t="s">
        <v>122</v>
      </c>
      <c r="J390" t="s">
        <v>125</v>
      </c>
      <c r="K390" t="s">
        <v>123</v>
      </c>
      <c r="L390">
        <v>1354</v>
      </c>
      <c r="N390">
        <v>1010</v>
      </c>
      <c r="O390" t="s">
        <v>124</v>
      </c>
      <c r="P390" t="s">
        <v>124</v>
      </c>
      <c r="Q390">
        <v>1</v>
      </c>
      <c r="W390">
        <v>0</v>
      </c>
      <c r="X390">
        <v>1641279928</v>
      </c>
      <c r="Y390">
        <v>1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1</v>
      </c>
      <c r="AJ390">
        <v>1</v>
      </c>
      <c r="AK390">
        <v>1</v>
      </c>
      <c r="AL390">
        <v>1</v>
      </c>
      <c r="AN390">
        <v>0</v>
      </c>
      <c r="AO390">
        <v>0</v>
      </c>
      <c r="AP390">
        <v>1</v>
      </c>
      <c r="AQ390">
        <v>0</v>
      </c>
      <c r="AR390">
        <v>0</v>
      </c>
      <c r="AS390" t="s">
        <v>3</v>
      </c>
      <c r="AT390">
        <v>1</v>
      </c>
      <c r="AU390" t="s">
        <v>3</v>
      </c>
      <c r="AV390">
        <v>0</v>
      </c>
      <c r="AW390">
        <v>2</v>
      </c>
      <c r="AX390">
        <v>43687488</v>
      </c>
      <c r="AY390">
        <v>1</v>
      </c>
      <c r="AZ390">
        <v>0</v>
      </c>
      <c r="BA390">
        <v>399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CX390">
        <f>Y390*Source!I128</f>
        <v>1</v>
      </c>
      <c r="CY390">
        <f>AA390</f>
        <v>0</v>
      </c>
      <c r="CZ390">
        <f>AE390</f>
        <v>0</v>
      </c>
      <c r="DA390">
        <f>AI390</f>
        <v>1</v>
      </c>
      <c r="DB390">
        <f t="shared" si="76"/>
        <v>0</v>
      </c>
      <c r="DC390">
        <f t="shared" si="77"/>
        <v>0</v>
      </c>
    </row>
    <row r="391" spans="1:107">
      <c r="A391">
        <f>ROW(Source!A131)</f>
        <v>131</v>
      </c>
      <c r="B391">
        <v>43686536</v>
      </c>
      <c r="C391">
        <v>43687491</v>
      </c>
      <c r="D391">
        <v>23176489</v>
      </c>
      <c r="E391">
        <v>1</v>
      </c>
      <c r="F391">
        <v>1</v>
      </c>
      <c r="G391">
        <v>1</v>
      </c>
      <c r="H391">
        <v>1</v>
      </c>
      <c r="I391" t="s">
        <v>694</v>
      </c>
      <c r="J391" t="s">
        <v>3</v>
      </c>
      <c r="K391" t="s">
        <v>695</v>
      </c>
      <c r="L391">
        <v>1369</v>
      </c>
      <c r="N391">
        <v>1013</v>
      </c>
      <c r="O391" t="s">
        <v>653</v>
      </c>
      <c r="P391" t="s">
        <v>653</v>
      </c>
      <c r="Q391">
        <v>1</v>
      </c>
      <c r="W391">
        <v>0</v>
      </c>
      <c r="X391">
        <v>725539904</v>
      </c>
      <c r="Y391">
        <v>1.18</v>
      </c>
      <c r="AA391">
        <v>0</v>
      </c>
      <c r="AB391">
        <v>0</v>
      </c>
      <c r="AC391">
        <v>0</v>
      </c>
      <c r="AD391">
        <v>10.36</v>
      </c>
      <c r="AE391">
        <v>0</v>
      </c>
      <c r="AF391">
        <v>0</v>
      </c>
      <c r="AG391">
        <v>0</v>
      </c>
      <c r="AH391">
        <v>10.36</v>
      </c>
      <c r="AI391">
        <v>1</v>
      </c>
      <c r="AJ391">
        <v>1</v>
      </c>
      <c r="AK391">
        <v>1</v>
      </c>
      <c r="AL391">
        <v>1</v>
      </c>
      <c r="AN391">
        <v>0</v>
      </c>
      <c r="AO391">
        <v>1</v>
      </c>
      <c r="AP391">
        <v>0</v>
      </c>
      <c r="AQ391">
        <v>0</v>
      </c>
      <c r="AR391">
        <v>0</v>
      </c>
      <c r="AS391" t="s">
        <v>3</v>
      </c>
      <c r="AT391">
        <v>1.18</v>
      </c>
      <c r="AU391" t="s">
        <v>3</v>
      </c>
      <c r="AV391">
        <v>1</v>
      </c>
      <c r="AW391">
        <v>2</v>
      </c>
      <c r="AX391">
        <v>43687499</v>
      </c>
      <c r="AY391">
        <v>1</v>
      </c>
      <c r="AZ391">
        <v>0</v>
      </c>
      <c r="BA391">
        <v>400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CX391">
        <f>Y391*Source!I131</f>
        <v>1.18</v>
      </c>
      <c r="CY391">
        <f>AD391</f>
        <v>10.36</v>
      </c>
      <c r="CZ391">
        <f>AH391</f>
        <v>10.36</v>
      </c>
      <c r="DA391">
        <f>AL391</f>
        <v>1</v>
      </c>
      <c r="DB391">
        <f t="shared" si="76"/>
        <v>12</v>
      </c>
      <c r="DC391">
        <f t="shared" si="77"/>
        <v>0</v>
      </c>
    </row>
    <row r="392" spans="1:107">
      <c r="A392">
        <f>ROW(Source!A131)</f>
        <v>131</v>
      </c>
      <c r="B392">
        <v>43686536</v>
      </c>
      <c r="C392">
        <v>43687491</v>
      </c>
      <c r="D392">
        <v>37804379</v>
      </c>
      <c r="E392">
        <v>1</v>
      </c>
      <c r="F392">
        <v>1</v>
      </c>
      <c r="G392">
        <v>1</v>
      </c>
      <c r="H392">
        <v>2</v>
      </c>
      <c r="I392" t="s">
        <v>708</v>
      </c>
      <c r="J392" t="s">
        <v>709</v>
      </c>
      <c r="K392" t="s">
        <v>710</v>
      </c>
      <c r="L392">
        <v>1368</v>
      </c>
      <c r="N392">
        <v>1011</v>
      </c>
      <c r="O392" t="s">
        <v>524</v>
      </c>
      <c r="P392" t="s">
        <v>524</v>
      </c>
      <c r="Q392">
        <v>1</v>
      </c>
      <c r="W392">
        <v>0</v>
      </c>
      <c r="X392">
        <v>1563149101</v>
      </c>
      <c r="Y392">
        <v>0.4</v>
      </c>
      <c r="AA392">
        <v>0</v>
      </c>
      <c r="AB392">
        <v>39.28</v>
      </c>
      <c r="AC392">
        <v>0</v>
      </c>
      <c r="AD392">
        <v>0</v>
      </c>
      <c r="AE392">
        <v>0</v>
      </c>
      <c r="AF392">
        <v>20.46</v>
      </c>
      <c r="AG392">
        <v>0</v>
      </c>
      <c r="AH392">
        <v>0</v>
      </c>
      <c r="AI392">
        <v>1</v>
      </c>
      <c r="AJ392">
        <v>1.92</v>
      </c>
      <c r="AK392">
        <v>17.63</v>
      </c>
      <c r="AL392">
        <v>1</v>
      </c>
      <c r="AN392">
        <v>0</v>
      </c>
      <c r="AO392">
        <v>1</v>
      </c>
      <c r="AP392">
        <v>0</v>
      </c>
      <c r="AQ392">
        <v>0</v>
      </c>
      <c r="AR392">
        <v>0</v>
      </c>
      <c r="AS392" t="s">
        <v>3</v>
      </c>
      <c r="AT392">
        <v>0.4</v>
      </c>
      <c r="AU392" t="s">
        <v>3</v>
      </c>
      <c r="AV392">
        <v>0</v>
      </c>
      <c r="AW392">
        <v>2</v>
      </c>
      <c r="AX392">
        <v>43687500</v>
      </c>
      <c r="AY392">
        <v>1</v>
      </c>
      <c r="AZ392">
        <v>0</v>
      </c>
      <c r="BA392">
        <v>401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CX392">
        <f>Y392*Source!I131</f>
        <v>0.4</v>
      </c>
      <c r="CY392">
        <f>AB392</f>
        <v>39.28</v>
      </c>
      <c r="CZ392">
        <f>AF392</f>
        <v>20.46</v>
      </c>
      <c r="DA392">
        <f>AJ392</f>
        <v>1.92</v>
      </c>
      <c r="DB392">
        <f t="shared" si="76"/>
        <v>8</v>
      </c>
      <c r="DC392">
        <f t="shared" si="77"/>
        <v>0</v>
      </c>
    </row>
    <row r="393" spans="1:107">
      <c r="A393">
        <f>ROW(Source!A131)</f>
        <v>131</v>
      </c>
      <c r="B393">
        <v>43686536</v>
      </c>
      <c r="C393">
        <v>43687491</v>
      </c>
      <c r="D393">
        <v>37804398</v>
      </c>
      <c r="E393">
        <v>1</v>
      </c>
      <c r="F393">
        <v>1</v>
      </c>
      <c r="G393">
        <v>1</v>
      </c>
      <c r="H393">
        <v>2</v>
      </c>
      <c r="I393" t="s">
        <v>699</v>
      </c>
      <c r="J393" t="s">
        <v>700</v>
      </c>
      <c r="K393" t="s">
        <v>701</v>
      </c>
      <c r="L393">
        <v>1368</v>
      </c>
      <c r="N393">
        <v>1011</v>
      </c>
      <c r="O393" t="s">
        <v>524</v>
      </c>
      <c r="P393" t="s">
        <v>524</v>
      </c>
      <c r="Q393">
        <v>1</v>
      </c>
      <c r="W393">
        <v>0</v>
      </c>
      <c r="X393">
        <v>416921217</v>
      </c>
      <c r="Y393">
        <v>0.4</v>
      </c>
      <c r="AA393">
        <v>0</v>
      </c>
      <c r="AB393">
        <v>54.65</v>
      </c>
      <c r="AC393">
        <v>0</v>
      </c>
      <c r="AD393">
        <v>0</v>
      </c>
      <c r="AE393">
        <v>0</v>
      </c>
      <c r="AF393">
        <v>20.94</v>
      </c>
      <c r="AG393">
        <v>0</v>
      </c>
      <c r="AH393">
        <v>0</v>
      </c>
      <c r="AI393">
        <v>1</v>
      </c>
      <c r="AJ393">
        <v>2.61</v>
      </c>
      <c r="AK393">
        <v>17.63</v>
      </c>
      <c r="AL393">
        <v>1</v>
      </c>
      <c r="AN393">
        <v>0</v>
      </c>
      <c r="AO393">
        <v>1</v>
      </c>
      <c r="AP393">
        <v>0</v>
      </c>
      <c r="AQ393">
        <v>0</v>
      </c>
      <c r="AR393">
        <v>0</v>
      </c>
      <c r="AS393" t="s">
        <v>3</v>
      </c>
      <c r="AT393">
        <v>0.4</v>
      </c>
      <c r="AU393" t="s">
        <v>3</v>
      </c>
      <c r="AV393">
        <v>0</v>
      </c>
      <c r="AW393">
        <v>2</v>
      </c>
      <c r="AX393">
        <v>43687501</v>
      </c>
      <c r="AY393">
        <v>1</v>
      </c>
      <c r="AZ393">
        <v>0</v>
      </c>
      <c r="BA393">
        <v>402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CX393">
        <f>Y393*Source!I131</f>
        <v>0.4</v>
      </c>
      <c r="CY393">
        <f>AB393</f>
        <v>54.65</v>
      </c>
      <c r="CZ393">
        <f>AF393</f>
        <v>20.94</v>
      </c>
      <c r="DA393">
        <f>AJ393</f>
        <v>2.61</v>
      </c>
      <c r="DB393">
        <f t="shared" si="76"/>
        <v>8</v>
      </c>
      <c r="DC393">
        <f t="shared" si="77"/>
        <v>0</v>
      </c>
    </row>
    <row r="394" spans="1:107">
      <c r="A394">
        <f>ROW(Source!A131)</f>
        <v>131</v>
      </c>
      <c r="B394">
        <v>43686536</v>
      </c>
      <c r="C394">
        <v>43687491</v>
      </c>
      <c r="D394">
        <v>37804433</v>
      </c>
      <c r="E394">
        <v>1</v>
      </c>
      <c r="F394">
        <v>1</v>
      </c>
      <c r="G394">
        <v>1</v>
      </c>
      <c r="H394">
        <v>2</v>
      </c>
      <c r="I394" t="s">
        <v>724</v>
      </c>
      <c r="J394" t="s">
        <v>725</v>
      </c>
      <c r="K394" t="s">
        <v>726</v>
      </c>
      <c r="L394">
        <v>1368</v>
      </c>
      <c r="N394">
        <v>1011</v>
      </c>
      <c r="O394" t="s">
        <v>524</v>
      </c>
      <c r="P394" t="s">
        <v>524</v>
      </c>
      <c r="Q394">
        <v>1</v>
      </c>
      <c r="W394">
        <v>0</v>
      </c>
      <c r="X394">
        <v>-1822765584</v>
      </c>
      <c r="Y394">
        <v>0.45</v>
      </c>
      <c r="AA394">
        <v>0</v>
      </c>
      <c r="AB394">
        <v>18.77</v>
      </c>
      <c r="AC394">
        <v>0</v>
      </c>
      <c r="AD394">
        <v>0</v>
      </c>
      <c r="AE394">
        <v>0</v>
      </c>
      <c r="AF394">
        <v>10.09</v>
      </c>
      <c r="AG394">
        <v>0</v>
      </c>
      <c r="AH394">
        <v>0</v>
      </c>
      <c r="AI394">
        <v>1</v>
      </c>
      <c r="AJ394">
        <v>1.86</v>
      </c>
      <c r="AK394">
        <v>17.63</v>
      </c>
      <c r="AL394">
        <v>1</v>
      </c>
      <c r="AN394">
        <v>0</v>
      </c>
      <c r="AO394">
        <v>1</v>
      </c>
      <c r="AP394">
        <v>0</v>
      </c>
      <c r="AQ394">
        <v>0</v>
      </c>
      <c r="AR394">
        <v>0</v>
      </c>
      <c r="AS394" t="s">
        <v>3</v>
      </c>
      <c r="AT394">
        <v>0.45</v>
      </c>
      <c r="AU394" t="s">
        <v>3</v>
      </c>
      <c r="AV394">
        <v>0</v>
      </c>
      <c r="AW394">
        <v>2</v>
      </c>
      <c r="AX394">
        <v>43687502</v>
      </c>
      <c r="AY394">
        <v>1</v>
      </c>
      <c r="AZ394">
        <v>0</v>
      </c>
      <c r="BA394">
        <v>403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CX394">
        <f>Y394*Source!I131</f>
        <v>0.45</v>
      </c>
      <c r="CY394">
        <f>AB394</f>
        <v>18.77</v>
      </c>
      <c r="CZ394">
        <f>AF394</f>
        <v>10.09</v>
      </c>
      <c r="DA394">
        <f>AJ394</f>
        <v>1.86</v>
      </c>
      <c r="DB394">
        <f t="shared" si="76"/>
        <v>5</v>
      </c>
      <c r="DC394">
        <f t="shared" si="77"/>
        <v>0</v>
      </c>
    </row>
    <row r="395" spans="1:107">
      <c r="A395">
        <f>ROW(Source!A131)</f>
        <v>131</v>
      </c>
      <c r="B395">
        <v>43686536</v>
      </c>
      <c r="C395">
        <v>43687491</v>
      </c>
      <c r="D395">
        <v>37745115</v>
      </c>
      <c r="E395">
        <v>1</v>
      </c>
      <c r="F395">
        <v>1</v>
      </c>
      <c r="G395">
        <v>1</v>
      </c>
      <c r="H395">
        <v>3</v>
      </c>
      <c r="I395" t="s">
        <v>714</v>
      </c>
      <c r="J395" t="s">
        <v>715</v>
      </c>
      <c r="K395" t="s">
        <v>716</v>
      </c>
      <c r="L395">
        <v>1346</v>
      </c>
      <c r="N395">
        <v>1009</v>
      </c>
      <c r="O395" t="s">
        <v>717</v>
      </c>
      <c r="P395" t="s">
        <v>717</v>
      </c>
      <c r="Q395">
        <v>1</v>
      </c>
      <c r="W395">
        <v>0</v>
      </c>
      <c r="X395">
        <v>-1836642514</v>
      </c>
      <c r="Y395">
        <v>0.1</v>
      </c>
      <c r="AA395">
        <v>391.71</v>
      </c>
      <c r="AB395">
        <v>0</v>
      </c>
      <c r="AC395">
        <v>0</v>
      </c>
      <c r="AD395">
        <v>0</v>
      </c>
      <c r="AE395">
        <v>86.28</v>
      </c>
      <c r="AF395">
        <v>0</v>
      </c>
      <c r="AG395">
        <v>0</v>
      </c>
      <c r="AH395">
        <v>0</v>
      </c>
      <c r="AI395">
        <v>4.54</v>
      </c>
      <c r="AJ395">
        <v>1</v>
      </c>
      <c r="AK395">
        <v>1</v>
      </c>
      <c r="AL395">
        <v>1</v>
      </c>
      <c r="AN395">
        <v>0</v>
      </c>
      <c r="AO395">
        <v>1</v>
      </c>
      <c r="AP395">
        <v>0</v>
      </c>
      <c r="AQ395">
        <v>0</v>
      </c>
      <c r="AR395">
        <v>0</v>
      </c>
      <c r="AS395" t="s">
        <v>3</v>
      </c>
      <c r="AT395">
        <v>0.1</v>
      </c>
      <c r="AU395" t="s">
        <v>3</v>
      </c>
      <c r="AV395">
        <v>0</v>
      </c>
      <c r="AW395">
        <v>2</v>
      </c>
      <c r="AX395">
        <v>43687503</v>
      </c>
      <c r="AY395">
        <v>1</v>
      </c>
      <c r="AZ395">
        <v>0</v>
      </c>
      <c r="BA395">
        <v>404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CX395">
        <f>Y395*Source!I131</f>
        <v>0.1</v>
      </c>
      <c r="CY395">
        <f>AA395</f>
        <v>391.71</v>
      </c>
      <c r="CZ395">
        <f>AE395</f>
        <v>86.28</v>
      </c>
      <c r="DA395">
        <f>AI395</f>
        <v>4.54</v>
      </c>
      <c r="DB395">
        <f t="shared" si="76"/>
        <v>9</v>
      </c>
      <c r="DC395">
        <f t="shared" si="77"/>
        <v>0</v>
      </c>
    </row>
    <row r="396" spans="1:107">
      <c r="A396">
        <f>ROW(Source!A131)</f>
        <v>131</v>
      </c>
      <c r="B396">
        <v>43686536</v>
      </c>
      <c r="C396">
        <v>43687491</v>
      </c>
      <c r="D396">
        <v>37790595</v>
      </c>
      <c r="E396">
        <v>1</v>
      </c>
      <c r="F396">
        <v>1</v>
      </c>
      <c r="G396">
        <v>1</v>
      </c>
      <c r="H396">
        <v>3</v>
      </c>
      <c r="I396" t="s">
        <v>727</v>
      </c>
      <c r="J396" t="s">
        <v>728</v>
      </c>
      <c r="K396" t="s">
        <v>729</v>
      </c>
      <c r="L396">
        <v>1354</v>
      </c>
      <c r="N396">
        <v>1010</v>
      </c>
      <c r="O396" t="s">
        <v>124</v>
      </c>
      <c r="P396" t="s">
        <v>124</v>
      </c>
      <c r="Q396">
        <v>1</v>
      </c>
      <c r="W396">
        <v>0</v>
      </c>
      <c r="X396">
        <v>1467029922</v>
      </c>
      <c r="Y396">
        <v>1</v>
      </c>
      <c r="AA396">
        <v>271.94</v>
      </c>
      <c r="AB396">
        <v>0</v>
      </c>
      <c r="AC396">
        <v>0</v>
      </c>
      <c r="AD396">
        <v>0</v>
      </c>
      <c r="AE396">
        <v>135.97</v>
      </c>
      <c r="AF396">
        <v>0</v>
      </c>
      <c r="AG396">
        <v>0</v>
      </c>
      <c r="AH396">
        <v>0</v>
      </c>
      <c r="AI396">
        <v>2</v>
      </c>
      <c r="AJ396">
        <v>1</v>
      </c>
      <c r="AK396">
        <v>1</v>
      </c>
      <c r="AL396">
        <v>1</v>
      </c>
      <c r="AN396">
        <v>0</v>
      </c>
      <c r="AO396">
        <v>1</v>
      </c>
      <c r="AP396">
        <v>0</v>
      </c>
      <c r="AQ396">
        <v>0</v>
      </c>
      <c r="AR396">
        <v>0</v>
      </c>
      <c r="AS396" t="s">
        <v>3</v>
      </c>
      <c r="AT396">
        <v>1</v>
      </c>
      <c r="AU396" t="s">
        <v>3</v>
      </c>
      <c r="AV396">
        <v>0</v>
      </c>
      <c r="AW396">
        <v>2</v>
      </c>
      <c r="AX396">
        <v>43687504</v>
      </c>
      <c r="AY396">
        <v>1</v>
      </c>
      <c r="AZ396">
        <v>0</v>
      </c>
      <c r="BA396">
        <v>405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CX396">
        <f>Y396*Source!I131</f>
        <v>1</v>
      </c>
      <c r="CY396">
        <f>AA396</f>
        <v>271.94</v>
      </c>
      <c r="CZ396">
        <f>AE396</f>
        <v>135.97</v>
      </c>
      <c r="DA396">
        <f>AI396</f>
        <v>2</v>
      </c>
      <c r="DB396">
        <f t="shared" si="76"/>
        <v>136</v>
      </c>
      <c r="DC396">
        <f t="shared" si="77"/>
        <v>0</v>
      </c>
    </row>
    <row r="397" spans="1:107">
      <c r="A397">
        <f>ROW(Source!A131)</f>
        <v>131</v>
      </c>
      <c r="B397">
        <v>43686536</v>
      </c>
      <c r="C397">
        <v>43687491</v>
      </c>
      <c r="D397">
        <v>37790860</v>
      </c>
      <c r="E397">
        <v>1</v>
      </c>
      <c r="F397">
        <v>1</v>
      </c>
      <c r="G397">
        <v>1</v>
      </c>
      <c r="H397">
        <v>3</v>
      </c>
      <c r="I397" t="s">
        <v>122</v>
      </c>
      <c r="J397" t="s">
        <v>125</v>
      </c>
      <c r="K397" t="s">
        <v>123</v>
      </c>
      <c r="L397">
        <v>1354</v>
      </c>
      <c r="N397">
        <v>1010</v>
      </c>
      <c r="O397" t="s">
        <v>124</v>
      </c>
      <c r="P397" t="s">
        <v>124</v>
      </c>
      <c r="Q397">
        <v>1</v>
      </c>
      <c r="W397">
        <v>0</v>
      </c>
      <c r="X397">
        <v>1641279928</v>
      </c>
      <c r="Y397">
        <v>1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1</v>
      </c>
      <c r="AJ397">
        <v>1</v>
      </c>
      <c r="AK397">
        <v>1</v>
      </c>
      <c r="AL397">
        <v>1</v>
      </c>
      <c r="AN397">
        <v>0</v>
      </c>
      <c r="AO397">
        <v>0</v>
      </c>
      <c r="AP397">
        <v>1</v>
      </c>
      <c r="AQ397">
        <v>0</v>
      </c>
      <c r="AR397">
        <v>0</v>
      </c>
      <c r="AS397" t="s">
        <v>3</v>
      </c>
      <c r="AT397">
        <v>1</v>
      </c>
      <c r="AU397" t="s">
        <v>3</v>
      </c>
      <c r="AV397">
        <v>0</v>
      </c>
      <c r="AW397">
        <v>2</v>
      </c>
      <c r="AX397">
        <v>43687505</v>
      </c>
      <c r="AY397">
        <v>1</v>
      </c>
      <c r="AZ397">
        <v>0</v>
      </c>
      <c r="BA397">
        <v>406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CX397">
        <f>Y397*Source!I131</f>
        <v>1</v>
      </c>
      <c r="CY397">
        <f>AA397</f>
        <v>0</v>
      </c>
      <c r="CZ397">
        <f>AE397</f>
        <v>0</v>
      </c>
      <c r="DA397">
        <f>AI397</f>
        <v>1</v>
      </c>
      <c r="DB397">
        <f t="shared" si="76"/>
        <v>0</v>
      </c>
      <c r="DC397">
        <f t="shared" si="77"/>
        <v>0</v>
      </c>
    </row>
    <row r="398" spans="1:107">
      <c r="A398">
        <f>ROW(Source!A134)</f>
        <v>134</v>
      </c>
      <c r="B398">
        <v>43686536</v>
      </c>
      <c r="C398">
        <v>43687508</v>
      </c>
      <c r="D398">
        <v>23129438</v>
      </c>
      <c r="E398">
        <v>1</v>
      </c>
      <c r="F398">
        <v>1</v>
      </c>
      <c r="G398">
        <v>1</v>
      </c>
      <c r="H398">
        <v>1</v>
      </c>
      <c r="I398" t="s">
        <v>988</v>
      </c>
      <c r="J398" t="s">
        <v>3</v>
      </c>
      <c r="K398" t="s">
        <v>989</v>
      </c>
      <c r="L398">
        <v>1369</v>
      </c>
      <c r="N398">
        <v>1013</v>
      </c>
      <c r="O398" t="s">
        <v>653</v>
      </c>
      <c r="P398" t="s">
        <v>653</v>
      </c>
      <c r="Q398">
        <v>1</v>
      </c>
      <c r="W398">
        <v>0</v>
      </c>
      <c r="X398">
        <v>-2139336833</v>
      </c>
      <c r="Y398">
        <v>1.54</v>
      </c>
      <c r="AA398">
        <v>0</v>
      </c>
      <c r="AB398">
        <v>0</v>
      </c>
      <c r="AC398">
        <v>0</v>
      </c>
      <c r="AD398">
        <v>8.7899999999999991</v>
      </c>
      <c r="AE398">
        <v>0</v>
      </c>
      <c r="AF398">
        <v>0</v>
      </c>
      <c r="AG398">
        <v>0</v>
      </c>
      <c r="AH398">
        <v>8.7899999999999991</v>
      </c>
      <c r="AI398">
        <v>1</v>
      </c>
      <c r="AJ398">
        <v>1</v>
      </c>
      <c r="AK398">
        <v>1</v>
      </c>
      <c r="AL398">
        <v>1</v>
      </c>
      <c r="AN398">
        <v>0</v>
      </c>
      <c r="AO398">
        <v>1</v>
      </c>
      <c r="AP398">
        <v>1</v>
      </c>
      <c r="AQ398">
        <v>0</v>
      </c>
      <c r="AR398">
        <v>0</v>
      </c>
      <c r="AS398" t="s">
        <v>3</v>
      </c>
      <c r="AT398">
        <v>1.54</v>
      </c>
      <c r="AU398" t="s">
        <v>3</v>
      </c>
      <c r="AV398">
        <v>1</v>
      </c>
      <c r="AW398">
        <v>2</v>
      </c>
      <c r="AX398">
        <v>43687524</v>
      </c>
      <c r="AY398">
        <v>1</v>
      </c>
      <c r="AZ398">
        <v>0</v>
      </c>
      <c r="BA398">
        <v>407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CX398">
        <f>Y398*Source!I134</f>
        <v>1.54</v>
      </c>
      <c r="CY398">
        <f>AD398</f>
        <v>8.7899999999999991</v>
      </c>
      <c r="CZ398">
        <f>AH398</f>
        <v>8.7899999999999991</v>
      </c>
      <c r="DA398">
        <f>AL398</f>
        <v>1</v>
      </c>
      <c r="DB398">
        <f t="shared" si="76"/>
        <v>14</v>
      </c>
      <c r="DC398">
        <f t="shared" si="77"/>
        <v>0</v>
      </c>
    </row>
    <row r="399" spans="1:107">
      <c r="A399">
        <f>ROW(Source!A134)</f>
        <v>134</v>
      </c>
      <c r="B399">
        <v>43686536</v>
      </c>
      <c r="C399">
        <v>43687508</v>
      </c>
      <c r="D399">
        <v>121548</v>
      </c>
      <c r="E399">
        <v>1</v>
      </c>
      <c r="F399">
        <v>1</v>
      </c>
      <c r="G399">
        <v>1</v>
      </c>
      <c r="H399">
        <v>1</v>
      </c>
      <c r="I399" t="s">
        <v>22</v>
      </c>
      <c r="J399" t="s">
        <v>3</v>
      </c>
      <c r="K399" t="s">
        <v>656</v>
      </c>
      <c r="L399">
        <v>608254</v>
      </c>
      <c r="N399">
        <v>1013</v>
      </c>
      <c r="O399" t="s">
        <v>657</v>
      </c>
      <c r="P399" t="s">
        <v>657</v>
      </c>
      <c r="Q399">
        <v>1</v>
      </c>
      <c r="W399">
        <v>0</v>
      </c>
      <c r="X399">
        <v>-185737400</v>
      </c>
      <c r="Y399">
        <v>0.25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1</v>
      </c>
      <c r="AJ399">
        <v>1</v>
      </c>
      <c r="AK399">
        <v>1</v>
      </c>
      <c r="AL399">
        <v>1</v>
      </c>
      <c r="AN399">
        <v>0</v>
      </c>
      <c r="AO399">
        <v>1</v>
      </c>
      <c r="AP399">
        <v>1</v>
      </c>
      <c r="AQ399">
        <v>0</v>
      </c>
      <c r="AR399">
        <v>0</v>
      </c>
      <c r="AS399" t="s">
        <v>3</v>
      </c>
      <c r="AT399">
        <v>0.25</v>
      </c>
      <c r="AU399" t="s">
        <v>3</v>
      </c>
      <c r="AV399">
        <v>2</v>
      </c>
      <c r="AW399">
        <v>2</v>
      </c>
      <c r="AX399">
        <v>43687525</v>
      </c>
      <c r="AY399">
        <v>1</v>
      </c>
      <c r="AZ399">
        <v>0</v>
      </c>
      <c r="BA399">
        <v>408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CX399">
        <f>Y399*Source!I134</f>
        <v>0.25</v>
      </c>
      <c r="CY399">
        <f>AD399</f>
        <v>0</v>
      </c>
      <c r="CZ399">
        <f>AH399</f>
        <v>0</v>
      </c>
      <c r="DA399">
        <f>AL399</f>
        <v>1</v>
      </c>
      <c r="DB399">
        <f t="shared" si="76"/>
        <v>0</v>
      </c>
      <c r="DC399">
        <f t="shared" si="77"/>
        <v>0</v>
      </c>
    </row>
    <row r="400" spans="1:107">
      <c r="A400">
        <f>ROW(Source!A134)</f>
        <v>134</v>
      </c>
      <c r="B400">
        <v>43686536</v>
      </c>
      <c r="C400">
        <v>43687508</v>
      </c>
      <c r="D400">
        <v>37802443</v>
      </c>
      <c r="E400">
        <v>1</v>
      </c>
      <c r="F400">
        <v>1</v>
      </c>
      <c r="G400">
        <v>1</v>
      </c>
      <c r="H400">
        <v>2</v>
      </c>
      <c r="I400" t="s">
        <v>803</v>
      </c>
      <c r="J400" t="s">
        <v>804</v>
      </c>
      <c r="K400" t="s">
        <v>805</v>
      </c>
      <c r="L400">
        <v>1368</v>
      </c>
      <c r="N400">
        <v>1011</v>
      </c>
      <c r="O400" t="s">
        <v>524</v>
      </c>
      <c r="P400" t="s">
        <v>524</v>
      </c>
      <c r="Q400">
        <v>1</v>
      </c>
      <c r="W400">
        <v>0</v>
      </c>
      <c r="X400">
        <v>1447433125</v>
      </c>
      <c r="Y400">
        <v>0.25</v>
      </c>
      <c r="AA400">
        <v>0</v>
      </c>
      <c r="AB400">
        <v>828.01</v>
      </c>
      <c r="AC400">
        <v>213.32</v>
      </c>
      <c r="AD400">
        <v>0</v>
      </c>
      <c r="AE400">
        <v>0</v>
      </c>
      <c r="AF400">
        <v>124.14</v>
      </c>
      <c r="AG400">
        <v>12.1</v>
      </c>
      <c r="AH400">
        <v>0</v>
      </c>
      <c r="AI400">
        <v>1</v>
      </c>
      <c r="AJ400">
        <v>6.67</v>
      </c>
      <c r="AK400">
        <v>17.63</v>
      </c>
      <c r="AL400">
        <v>1</v>
      </c>
      <c r="AN400">
        <v>0</v>
      </c>
      <c r="AO400">
        <v>1</v>
      </c>
      <c r="AP400">
        <v>1</v>
      </c>
      <c r="AQ400">
        <v>0</v>
      </c>
      <c r="AR400">
        <v>0</v>
      </c>
      <c r="AS400" t="s">
        <v>3</v>
      </c>
      <c r="AT400">
        <v>0.25</v>
      </c>
      <c r="AU400" t="s">
        <v>3</v>
      </c>
      <c r="AV400">
        <v>0</v>
      </c>
      <c r="AW400">
        <v>2</v>
      </c>
      <c r="AX400">
        <v>43687526</v>
      </c>
      <c r="AY400">
        <v>1</v>
      </c>
      <c r="AZ400">
        <v>0</v>
      </c>
      <c r="BA400">
        <v>409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CX400">
        <f>Y400*Source!I134</f>
        <v>0.25</v>
      </c>
      <c r="CY400">
        <f>AB400</f>
        <v>828.01</v>
      </c>
      <c r="CZ400">
        <f>AF400</f>
        <v>124.14</v>
      </c>
      <c r="DA400">
        <f>AJ400</f>
        <v>6.67</v>
      </c>
      <c r="DB400">
        <f t="shared" si="76"/>
        <v>31</v>
      </c>
      <c r="DC400">
        <f t="shared" si="77"/>
        <v>3</v>
      </c>
    </row>
    <row r="401" spans="1:107">
      <c r="A401">
        <f>ROW(Source!A134)</f>
        <v>134</v>
      </c>
      <c r="B401">
        <v>43686536</v>
      </c>
      <c r="C401">
        <v>43687508</v>
      </c>
      <c r="D401">
        <v>37802644</v>
      </c>
      <c r="E401">
        <v>1</v>
      </c>
      <c r="F401">
        <v>1</v>
      </c>
      <c r="G401">
        <v>1</v>
      </c>
      <c r="H401">
        <v>2</v>
      </c>
      <c r="I401" t="s">
        <v>747</v>
      </c>
      <c r="J401" t="s">
        <v>748</v>
      </c>
      <c r="K401" t="s">
        <v>749</v>
      </c>
      <c r="L401">
        <v>1368</v>
      </c>
      <c r="N401">
        <v>1011</v>
      </c>
      <c r="O401" t="s">
        <v>524</v>
      </c>
      <c r="P401" t="s">
        <v>524</v>
      </c>
      <c r="Q401">
        <v>1</v>
      </c>
      <c r="W401">
        <v>0</v>
      </c>
      <c r="X401">
        <v>1153725797</v>
      </c>
      <c r="Y401">
        <v>0.41</v>
      </c>
      <c r="AA401">
        <v>0</v>
      </c>
      <c r="AB401">
        <v>85.97</v>
      </c>
      <c r="AC401">
        <v>0</v>
      </c>
      <c r="AD401">
        <v>0</v>
      </c>
      <c r="AE401">
        <v>0</v>
      </c>
      <c r="AF401">
        <v>14.14</v>
      </c>
      <c r="AG401">
        <v>0</v>
      </c>
      <c r="AH401">
        <v>0</v>
      </c>
      <c r="AI401">
        <v>1</v>
      </c>
      <c r="AJ401">
        <v>6.08</v>
      </c>
      <c r="AK401">
        <v>17.63</v>
      </c>
      <c r="AL401">
        <v>1</v>
      </c>
      <c r="AN401">
        <v>0</v>
      </c>
      <c r="AO401">
        <v>1</v>
      </c>
      <c r="AP401">
        <v>1</v>
      </c>
      <c r="AQ401">
        <v>0</v>
      </c>
      <c r="AR401">
        <v>0</v>
      </c>
      <c r="AS401" t="s">
        <v>3</v>
      </c>
      <c r="AT401">
        <v>0.41</v>
      </c>
      <c r="AU401" t="s">
        <v>3</v>
      </c>
      <c r="AV401">
        <v>0</v>
      </c>
      <c r="AW401">
        <v>2</v>
      </c>
      <c r="AX401">
        <v>43687527</v>
      </c>
      <c r="AY401">
        <v>1</v>
      </c>
      <c r="AZ401">
        <v>0</v>
      </c>
      <c r="BA401">
        <v>410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CX401">
        <f>Y401*Source!I134</f>
        <v>0.41</v>
      </c>
      <c r="CY401">
        <f>AB401</f>
        <v>85.97</v>
      </c>
      <c r="CZ401">
        <f>AF401</f>
        <v>14.14</v>
      </c>
      <c r="DA401">
        <f>AJ401</f>
        <v>6.08</v>
      </c>
      <c r="DB401">
        <f t="shared" si="76"/>
        <v>6</v>
      </c>
      <c r="DC401">
        <f t="shared" si="77"/>
        <v>0</v>
      </c>
    </row>
    <row r="402" spans="1:107">
      <c r="A402">
        <f>ROW(Source!A134)</f>
        <v>134</v>
      </c>
      <c r="B402">
        <v>43686536</v>
      </c>
      <c r="C402">
        <v>43687508</v>
      </c>
      <c r="D402">
        <v>37802659</v>
      </c>
      <c r="E402">
        <v>1</v>
      </c>
      <c r="F402">
        <v>1</v>
      </c>
      <c r="G402">
        <v>1</v>
      </c>
      <c r="H402">
        <v>2</v>
      </c>
      <c r="I402" t="s">
        <v>823</v>
      </c>
      <c r="J402" t="s">
        <v>824</v>
      </c>
      <c r="K402" t="s">
        <v>825</v>
      </c>
      <c r="L402">
        <v>1368</v>
      </c>
      <c r="N402">
        <v>1011</v>
      </c>
      <c r="O402" t="s">
        <v>524</v>
      </c>
      <c r="P402" t="s">
        <v>524</v>
      </c>
      <c r="Q402">
        <v>1</v>
      </c>
      <c r="W402">
        <v>0</v>
      </c>
      <c r="X402">
        <v>4083802</v>
      </c>
      <c r="Y402">
        <v>0.01</v>
      </c>
      <c r="AA402">
        <v>0</v>
      </c>
      <c r="AB402">
        <v>5.35</v>
      </c>
      <c r="AC402">
        <v>0</v>
      </c>
      <c r="AD402">
        <v>0</v>
      </c>
      <c r="AE402">
        <v>0</v>
      </c>
      <c r="AF402">
        <v>1.43</v>
      </c>
      <c r="AG402">
        <v>0</v>
      </c>
      <c r="AH402">
        <v>0</v>
      </c>
      <c r="AI402">
        <v>1</v>
      </c>
      <c r="AJ402">
        <v>3.74</v>
      </c>
      <c r="AK402">
        <v>17.63</v>
      </c>
      <c r="AL402">
        <v>1</v>
      </c>
      <c r="AN402">
        <v>0</v>
      </c>
      <c r="AO402">
        <v>1</v>
      </c>
      <c r="AP402">
        <v>1</v>
      </c>
      <c r="AQ402">
        <v>0</v>
      </c>
      <c r="AR402">
        <v>0</v>
      </c>
      <c r="AS402" t="s">
        <v>3</v>
      </c>
      <c r="AT402">
        <v>0.01</v>
      </c>
      <c r="AU402" t="s">
        <v>3</v>
      </c>
      <c r="AV402">
        <v>0</v>
      </c>
      <c r="AW402">
        <v>2</v>
      </c>
      <c r="AX402">
        <v>43687528</v>
      </c>
      <c r="AY402">
        <v>1</v>
      </c>
      <c r="AZ402">
        <v>0</v>
      </c>
      <c r="BA402">
        <v>411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CX402">
        <f>Y402*Source!I134</f>
        <v>0.01</v>
      </c>
      <c r="CY402">
        <f>AB402</f>
        <v>5.35</v>
      </c>
      <c r="CZ402">
        <f>AF402</f>
        <v>1.43</v>
      </c>
      <c r="DA402">
        <f>AJ402</f>
        <v>3.74</v>
      </c>
      <c r="DB402">
        <f t="shared" si="76"/>
        <v>0</v>
      </c>
      <c r="DC402">
        <f t="shared" si="77"/>
        <v>0</v>
      </c>
    </row>
    <row r="403" spans="1:107">
      <c r="A403">
        <f>ROW(Source!A134)</f>
        <v>134</v>
      </c>
      <c r="B403">
        <v>43686536</v>
      </c>
      <c r="C403">
        <v>43687508</v>
      </c>
      <c r="D403">
        <v>37804071</v>
      </c>
      <c r="E403">
        <v>1</v>
      </c>
      <c r="F403">
        <v>1</v>
      </c>
      <c r="G403">
        <v>1</v>
      </c>
      <c r="H403">
        <v>2</v>
      </c>
      <c r="I403" t="s">
        <v>756</v>
      </c>
      <c r="J403" t="s">
        <v>757</v>
      </c>
      <c r="K403" t="s">
        <v>758</v>
      </c>
      <c r="L403">
        <v>1368</v>
      </c>
      <c r="N403">
        <v>1011</v>
      </c>
      <c r="O403" t="s">
        <v>524</v>
      </c>
      <c r="P403" t="s">
        <v>524</v>
      </c>
      <c r="Q403">
        <v>1</v>
      </c>
      <c r="W403">
        <v>0</v>
      </c>
      <c r="X403">
        <v>254649463</v>
      </c>
      <c r="Y403">
        <v>0.18</v>
      </c>
      <c r="AA403">
        <v>0</v>
      </c>
      <c r="AB403">
        <v>18.95</v>
      </c>
      <c r="AC403">
        <v>0</v>
      </c>
      <c r="AD403">
        <v>0</v>
      </c>
      <c r="AE403">
        <v>0</v>
      </c>
      <c r="AF403">
        <v>5.4</v>
      </c>
      <c r="AG403">
        <v>0</v>
      </c>
      <c r="AH403">
        <v>0</v>
      </c>
      <c r="AI403">
        <v>1</v>
      </c>
      <c r="AJ403">
        <v>3.51</v>
      </c>
      <c r="AK403">
        <v>17.63</v>
      </c>
      <c r="AL403">
        <v>1</v>
      </c>
      <c r="AN403">
        <v>0</v>
      </c>
      <c r="AO403">
        <v>1</v>
      </c>
      <c r="AP403">
        <v>1</v>
      </c>
      <c r="AQ403">
        <v>0</v>
      </c>
      <c r="AR403">
        <v>0</v>
      </c>
      <c r="AS403" t="s">
        <v>3</v>
      </c>
      <c r="AT403">
        <v>0.18</v>
      </c>
      <c r="AU403" t="s">
        <v>3</v>
      </c>
      <c r="AV403">
        <v>0</v>
      </c>
      <c r="AW403">
        <v>2</v>
      </c>
      <c r="AX403">
        <v>43687529</v>
      </c>
      <c r="AY403">
        <v>1</v>
      </c>
      <c r="AZ403">
        <v>0</v>
      </c>
      <c r="BA403">
        <v>412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CX403">
        <f>Y403*Source!I134</f>
        <v>0.18</v>
      </c>
      <c r="CY403">
        <f>AB403</f>
        <v>18.95</v>
      </c>
      <c r="CZ403">
        <f>AF403</f>
        <v>5.4</v>
      </c>
      <c r="DA403">
        <f>AJ403</f>
        <v>3.51</v>
      </c>
      <c r="DB403">
        <f t="shared" si="76"/>
        <v>1</v>
      </c>
      <c r="DC403">
        <f t="shared" si="77"/>
        <v>0</v>
      </c>
    </row>
    <row r="404" spans="1:107">
      <c r="A404">
        <f>ROW(Source!A134)</f>
        <v>134</v>
      </c>
      <c r="B404">
        <v>43686536</v>
      </c>
      <c r="C404">
        <v>43687508</v>
      </c>
      <c r="D404">
        <v>37804456</v>
      </c>
      <c r="E404">
        <v>1</v>
      </c>
      <c r="F404">
        <v>1</v>
      </c>
      <c r="G404">
        <v>1</v>
      </c>
      <c r="H404">
        <v>2</v>
      </c>
      <c r="I404" t="s">
        <v>759</v>
      </c>
      <c r="J404" t="s">
        <v>760</v>
      </c>
      <c r="K404" t="s">
        <v>761</v>
      </c>
      <c r="L404">
        <v>1368</v>
      </c>
      <c r="N404">
        <v>1011</v>
      </c>
      <c r="O404" t="s">
        <v>524</v>
      </c>
      <c r="P404" t="s">
        <v>524</v>
      </c>
      <c r="Q404">
        <v>1</v>
      </c>
      <c r="W404">
        <v>0</v>
      </c>
      <c r="X404">
        <v>-671646184</v>
      </c>
      <c r="Y404">
        <v>0.23</v>
      </c>
      <c r="AA404">
        <v>0</v>
      </c>
      <c r="AB404">
        <v>714.81</v>
      </c>
      <c r="AC404">
        <v>182.47</v>
      </c>
      <c r="AD404">
        <v>0</v>
      </c>
      <c r="AE404">
        <v>0</v>
      </c>
      <c r="AF404">
        <v>91.76</v>
      </c>
      <c r="AG404">
        <v>10.35</v>
      </c>
      <c r="AH404">
        <v>0</v>
      </c>
      <c r="AI404">
        <v>1</v>
      </c>
      <c r="AJ404">
        <v>7.79</v>
      </c>
      <c r="AK404">
        <v>17.63</v>
      </c>
      <c r="AL404">
        <v>1</v>
      </c>
      <c r="AN404">
        <v>0</v>
      </c>
      <c r="AO404">
        <v>1</v>
      </c>
      <c r="AP404">
        <v>1</v>
      </c>
      <c r="AQ404">
        <v>0</v>
      </c>
      <c r="AR404">
        <v>0</v>
      </c>
      <c r="AS404" t="s">
        <v>3</v>
      </c>
      <c r="AT404">
        <v>0.23</v>
      </c>
      <c r="AU404" t="s">
        <v>3</v>
      </c>
      <c r="AV404">
        <v>0</v>
      </c>
      <c r="AW404">
        <v>2</v>
      </c>
      <c r="AX404">
        <v>43687530</v>
      </c>
      <c r="AY404">
        <v>1</v>
      </c>
      <c r="AZ404">
        <v>0</v>
      </c>
      <c r="BA404">
        <v>413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0</v>
      </c>
      <c r="CX404">
        <f>Y404*Source!I134</f>
        <v>0.23</v>
      </c>
      <c r="CY404">
        <f>AB404</f>
        <v>714.81</v>
      </c>
      <c r="CZ404">
        <f>AF404</f>
        <v>91.76</v>
      </c>
      <c r="DA404">
        <f>AJ404</f>
        <v>7.79</v>
      </c>
      <c r="DB404">
        <f t="shared" si="76"/>
        <v>21</v>
      </c>
      <c r="DC404">
        <f t="shared" si="77"/>
        <v>2</v>
      </c>
    </row>
    <row r="405" spans="1:107">
      <c r="A405">
        <f>ROW(Source!A134)</f>
        <v>134</v>
      </c>
      <c r="B405">
        <v>43686536</v>
      </c>
      <c r="C405">
        <v>43687508</v>
      </c>
      <c r="D405">
        <v>37729659</v>
      </c>
      <c r="E405">
        <v>1</v>
      </c>
      <c r="F405">
        <v>1</v>
      </c>
      <c r="G405">
        <v>1</v>
      </c>
      <c r="H405">
        <v>3</v>
      </c>
      <c r="I405" t="s">
        <v>826</v>
      </c>
      <c r="J405" t="s">
        <v>827</v>
      </c>
      <c r="K405" t="s">
        <v>828</v>
      </c>
      <c r="L405">
        <v>1339</v>
      </c>
      <c r="N405">
        <v>1007</v>
      </c>
      <c r="O405" t="s">
        <v>48</v>
      </c>
      <c r="P405" t="s">
        <v>48</v>
      </c>
      <c r="Q405">
        <v>1</v>
      </c>
      <c r="W405">
        <v>0</v>
      </c>
      <c r="X405">
        <v>-821751618</v>
      </c>
      <c r="Y405">
        <v>1.4999999999999999E-2</v>
      </c>
      <c r="AA405">
        <v>41.86</v>
      </c>
      <c r="AB405">
        <v>0</v>
      </c>
      <c r="AC405">
        <v>0</v>
      </c>
      <c r="AD405">
        <v>0</v>
      </c>
      <c r="AE405">
        <v>6.22</v>
      </c>
      <c r="AF405">
        <v>0</v>
      </c>
      <c r="AG405">
        <v>0</v>
      </c>
      <c r="AH405">
        <v>0</v>
      </c>
      <c r="AI405">
        <v>6.73</v>
      </c>
      <c r="AJ405">
        <v>1</v>
      </c>
      <c r="AK405">
        <v>1</v>
      </c>
      <c r="AL405">
        <v>1</v>
      </c>
      <c r="AN405">
        <v>0</v>
      </c>
      <c r="AO405">
        <v>1</v>
      </c>
      <c r="AP405">
        <v>0</v>
      </c>
      <c r="AQ405">
        <v>0</v>
      </c>
      <c r="AR405">
        <v>0</v>
      </c>
      <c r="AS405" t="s">
        <v>3</v>
      </c>
      <c r="AT405">
        <v>1.4999999999999999E-2</v>
      </c>
      <c r="AU405" t="s">
        <v>3</v>
      </c>
      <c r="AV405">
        <v>0</v>
      </c>
      <c r="AW405">
        <v>2</v>
      </c>
      <c r="AX405">
        <v>43687531</v>
      </c>
      <c r="AY405">
        <v>1</v>
      </c>
      <c r="AZ405">
        <v>0</v>
      </c>
      <c r="BA405">
        <v>414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CX405">
        <f>Y405*Source!I134</f>
        <v>1.4999999999999999E-2</v>
      </c>
      <c r="CY405">
        <f t="shared" ref="CY405:CY412" si="78">AA405</f>
        <v>41.86</v>
      </c>
      <c r="CZ405">
        <f t="shared" ref="CZ405:CZ412" si="79">AE405</f>
        <v>6.22</v>
      </c>
      <c r="DA405">
        <f t="shared" ref="DA405:DA412" si="80">AI405</f>
        <v>6.73</v>
      </c>
      <c r="DB405">
        <f t="shared" si="76"/>
        <v>0</v>
      </c>
      <c r="DC405">
        <f t="shared" si="77"/>
        <v>0</v>
      </c>
    </row>
    <row r="406" spans="1:107">
      <c r="A406">
        <f>ROW(Source!A134)</f>
        <v>134</v>
      </c>
      <c r="B406">
        <v>43686536</v>
      </c>
      <c r="C406">
        <v>43687508</v>
      </c>
      <c r="D406">
        <v>37736615</v>
      </c>
      <c r="E406">
        <v>1</v>
      </c>
      <c r="F406">
        <v>1</v>
      </c>
      <c r="G406">
        <v>1</v>
      </c>
      <c r="H406">
        <v>3</v>
      </c>
      <c r="I406" t="s">
        <v>768</v>
      </c>
      <c r="J406" t="s">
        <v>769</v>
      </c>
      <c r="K406" t="s">
        <v>770</v>
      </c>
      <c r="L406">
        <v>1348</v>
      </c>
      <c r="N406">
        <v>1009</v>
      </c>
      <c r="O406" t="s">
        <v>278</v>
      </c>
      <c r="P406" t="s">
        <v>278</v>
      </c>
      <c r="Q406">
        <v>1000</v>
      </c>
      <c r="W406">
        <v>0</v>
      </c>
      <c r="X406">
        <v>-1861608814</v>
      </c>
      <c r="Y406">
        <v>9.0000000000000006E-5</v>
      </c>
      <c r="AA406">
        <v>53003.5</v>
      </c>
      <c r="AB406">
        <v>0</v>
      </c>
      <c r="AC406">
        <v>0</v>
      </c>
      <c r="AD406">
        <v>0</v>
      </c>
      <c r="AE406">
        <v>12650</v>
      </c>
      <c r="AF406">
        <v>0</v>
      </c>
      <c r="AG406">
        <v>0</v>
      </c>
      <c r="AH406">
        <v>0</v>
      </c>
      <c r="AI406">
        <v>4.1900000000000004</v>
      </c>
      <c r="AJ406">
        <v>1</v>
      </c>
      <c r="AK406">
        <v>1</v>
      </c>
      <c r="AL406">
        <v>1</v>
      </c>
      <c r="AN406">
        <v>0</v>
      </c>
      <c r="AO406">
        <v>1</v>
      </c>
      <c r="AP406">
        <v>0</v>
      </c>
      <c r="AQ406">
        <v>0</v>
      </c>
      <c r="AR406">
        <v>0</v>
      </c>
      <c r="AS406" t="s">
        <v>3</v>
      </c>
      <c r="AT406">
        <v>9.0000000000000006E-5</v>
      </c>
      <c r="AU406" t="s">
        <v>3</v>
      </c>
      <c r="AV406">
        <v>0</v>
      </c>
      <c r="AW406">
        <v>2</v>
      </c>
      <c r="AX406">
        <v>43687532</v>
      </c>
      <c r="AY406">
        <v>1</v>
      </c>
      <c r="AZ406">
        <v>0</v>
      </c>
      <c r="BA406">
        <v>415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0</v>
      </c>
      <c r="CX406">
        <f>Y406*Source!I134</f>
        <v>9.0000000000000006E-5</v>
      </c>
      <c r="CY406">
        <f t="shared" si="78"/>
        <v>53003.5</v>
      </c>
      <c r="CZ406">
        <f t="shared" si="79"/>
        <v>12650</v>
      </c>
      <c r="DA406">
        <f t="shared" si="80"/>
        <v>4.1900000000000004</v>
      </c>
      <c r="DB406">
        <f t="shared" si="76"/>
        <v>1</v>
      </c>
      <c r="DC406">
        <f t="shared" si="77"/>
        <v>0</v>
      </c>
    </row>
    <row r="407" spans="1:107">
      <c r="A407">
        <f>ROW(Source!A134)</f>
        <v>134</v>
      </c>
      <c r="B407">
        <v>43686536</v>
      </c>
      <c r="C407">
        <v>43687508</v>
      </c>
      <c r="D407">
        <v>37729662</v>
      </c>
      <c r="E407">
        <v>1</v>
      </c>
      <c r="F407">
        <v>1</v>
      </c>
      <c r="G407">
        <v>1</v>
      </c>
      <c r="H407">
        <v>3</v>
      </c>
      <c r="I407" t="s">
        <v>774</v>
      </c>
      <c r="J407" t="s">
        <v>775</v>
      </c>
      <c r="K407" t="s">
        <v>776</v>
      </c>
      <c r="L407">
        <v>1346</v>
      </c>
      <c r="N407">
        <v>1009</v>
      </c>
      <c r="O407" t="s">
        <v>717</v>
      </c>
      <c r="P407" t="s">
        <v>717</v>
      </c>
      <c r="Q407">
        <v>1</v>
      </c>
      <c r="W407">
        <v>0</v>
      </c>
      <c r="X407">
        <v>873943321</v>
      </c>
      <c r="Y407">
        <v>3.5</v>
      </c>
      <c r="AA407">
        <v>36.28</v>
      </c>
      <c r="AB407">
        <v>0</v>
      </c>
      <c r="AC407">
        <v>0</v>
      </c>
      <c r="AD407">
        <v>0</v>
      </c>
      <c r="AE407">
        <v>6.62</v>
      </c>
      <c r="AF407">
        <v>0</v>
      </c>
      <c r="AG407">
        <v>0</v>
      </c>
      <c r="AH407">
        <v>0</v>
      </c>
      <c r="AI407">
        <v>5.48</v>
      </c>
      <c r="AJ407">
        <v>1</v>
      </c>
      <c r="AK407">
        <v>1</v>
      </c>
      <c r="AL407">
        <v>1</v>
      </c>
      <c r="AN407">
        <v>0</v>
      </c>
      <c r="AO407">
        <v>1</v>
      </c>
      <c r="AP407">
        <v>0</v>
      </c>
      <c r="AQ407">
        <v>0</v>
      </c>
      <c r="AR407">
        <v>0</v>
      </c>
      <c r="AS407" t="s">
        <v>3</v>
      </c>
      <c r="AT407">
        <v>3.5</v>
      </c>
      <c r="AU407" t="s">
        <v>3</v>
      </c>
      <c r="AV407">
        <v>0</v>
      </c>
      <c r="AW407">
        <v>2</v>
      </c>
      <c r="AX407">
        <v>43687533</v>
      </c>
      <c r="AY407">
        <v>1</v>
      </c>
      <c r="AZ407">
        <v>0</v>
      </c>
      <c r="BA407">
        <v>416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0</v>
      </c>
      <c r="CX407">
        <f>Y407*Source!I134</f>
        <v>3.5</v>
      </c>
      <c r="CY407">
        <f t="shared" si="78"/>
        <v>36.28</v>
      </c>
      <c r="CZ407">
        <f t="shared" si="79"/>
        <v>6.62</v>
      </c>
      <c r="DA407">
        <f t="shared" si="80"/>
        <v>5.48</v>
      </c>
      <c r="DB407">
        <f t="shared" si="76"/>
        <v>23</v>
      </c>
      <c r="DC407">
        <f t="shared" si="77"/>
        <v>0</v>
      </c>
    </row>
    <row r="408" spans="1:107">
      <c r="A408">
        <f>ROW(Source!A134)</f>
        <v>134</v>
      </c>
      <c r="B408">
        <v>43686536</v>
      </c>
      <c r="C408">
        <v>43687508</v>
      </c>
      <c r="D408">
        <v>37762779</v>
      </c>
      <c r="E408">
        <v>1</v>
      </c>
      <c r="F408">
        <v>1</v>
      </c>
      <c r="G408">
        <v>1</v>
      </c>
      <c r="H408">
        <v>3</v>
      </c>
      <c r="I408" t="s">
        <v>789</v>
      </c>
      <c r="J408" t="s">
        <v>790</v>
      </c>
      <c r="K408" t="s">
        <v>791</v>
      </c>
      <c r="L408">
        <v>1354</v>
      </c>
      <c r="N408">
        <v>1010</v>
      </c>
      <c r="O408" t="s">
        <v>124</v>
      </c>
      <c r="P408" t="s">
        <v>124</v>
      </c>
      <c r="Q408">
        <v>1</v>
      </c>
      <c r="W408">
        <v>0</v>
      </c>
      <c r="X408">
        <v>401795389</v>
      </c>
      <c r="Y408">
        <v>1</v>
      </c>
      <c r="AA408">
        <v>90.54</v>
      </c>
      <c r="AB408">
        <v>0</v>
      </c>
      <c r="AC408">
        <v>0</v>
      </c>
      <c r="AD408">
        <v>0</v>
      </c>
      <c r="AE408">
        <v>20.3</v>
      </c>
      <c r="AF408">
        <v>0</v>
      </c>
      <c r="AG408">
        <v>0</v>
      </c>
      <c r="AH408">
        <v>0</v>
      </c>
      <c r="AI408">
        <v>4.46</v>
      </c>
      <c r="AJ408">
        <v>1</v>
      </c>
      <c r="AK408">
        <v>1</v>
      </c>
      <c r="AL408">
        <v>1</v>
      </c>
      <c r="AN408">
        <v>0</v>
      </c>
      <c r="AO408">
        <v>1</v>
      </c>
      <c r="AP408">
        <v>0</v>
      </c>
      <c r="AQ408">
        <v>0</v>
      </c>
      <c r="AR408">
        <v>0</v>
      </c>
      <c r="AS408" t="s">
        <v>3</v>
      </c>
      <c r="AT408">
        <v>1</v>
      </c>
      <c r="AU408" t="s">
        <v>3</v>
      </c>
      <c r="AV408">
        <v>0</v>
      </c>
      <c r="AW408">
        <v>2</v>
      </c>
      <c r="AX408">
        <v>43687534</v>
      </c>
      <c r="AY408">
        <v>1</v>
      </c>
      <c r="AZ408">
        <v>0</v>
      </c>
      <c r="BA408">
        <v>417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0</v>
      </c>
      <c r="CX408">
        <f>Y408*Source!I134</f>
        <v>1</v>
      </c>
      <c r="CY408">
        <f t="shared" si="78"/>
        <v>90.54</v>
      </c>
      <c r="CZ408">
        <f t="shared" si="79"/>
        <v>20.3</v>
      </c>
      <c r="DA408">
        <f t="shared" si="80"/>
        <v>4.46</v>
      </c>
      <c r="DB408">
        <f t="shared" si="76"/>
        <v>20</v>
      </c>
      <c r="DC408">
        <f t="shared" si="77"/>
        <v>0</v>
      </c>
    </row>
    <row r="409" spans="1:107">
      <c r="A409">
        <f>ROW(Source!A134)</f>
        <v>134</v>
      </c>
      <c r="B409">
        <v>43686536</v>
      </c>
      <c r="C409">
        <v>43687508</v>
      </c>
      <c r="D409">
        <v>37762918</v>
      </c>
      <c r="E409">
        <v>1</v>
      </c>
      <c r="F409">
        <v>1</v>
      </c>
      <c r="G409">
        <v>1</v>
      </c>
      <c r="H409">
        <v>3</v>
      </c>
      <c r="I409" t="s">
        <v>1033</v>
      </c>
      <c r="J409" t="s">
        <v>1034</v>
      </c>
      <c r="K409" t="s">
        <v>1035</v>
      </c>
      <c r="L409">
        <v>1035</v>
      </c>
      <c r="N409">
        <v>1013</v>
      </c>
      <c r="O409" t="s">
        <v>1036</v>
      </c>
      <c r="P409" t="s">
        <v>1036</v>
      </c>
      <c r="Q409">
        <v>1</v>
      </c>
      <c r="W409">
        <v>0</v>
      </c>
      <c r="X409">
        <v>-2093446912</v>
      </c>
      <c r="Y409">
        <v>1</v>
      </c>
      <c r="AA409">
        <v>319.18</v>
      </c>
      <c r="AB409">
        <v>0</v>
      </c>
      <c r="AC409">
        <v>0</v>
      </c>
      <c r="AD409">
        <v>0</v>
      </c>
      <c r="AE409">
        <v>96.43</v>
      </c>
      <c r="AF409">
        <v>0</v>
      </c>
      <c r="AG409">
        <v>0</v>
      </c>
      <c r="AH409">
        <v>0</v>
      </c>
      <c r="AI409">
        <v>3.31</v>
      </c>
      <c r="AJ409">
        <v>1</v>
      </c>
      <c r="AK409">
        <v>1</v>
      </c>
      <c r="AL409">
        <v>1</v>
      </c>
      <c r="AN409">
        <v>0</v>
      </c>
      <c r="AO409">
        <v>1</v>
      </c>
      <c r="AP409">
        <v>0</v>
      </c>
      <c r="AQ409">
        <v>0</v>
      </c>
      <c r="AR409">
        <v>0</v>
      </c>
      <c r="AS409" t="s">
        <v>3</v>
      </c>
      <c r="AT409">
        <v>1</v>
      </c>
      <c r="AU409" t="s">
        <v>3</v>
      </c>
      <c r="AV409">
        <v>0</v>
      </c>
      <c r="AW409">
        <v>2</v>
      </c>
      <c r="AX409">
        <v>43687535</v>
      </c>
      <c r="AY409">
        <v>1</v>
      </c>
      <c r="AZ409">
        <v>0</v>
      </c>
      <c r="BA409">
        <v>418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0</v>
      </c>
      <c r="BQ409">
        <v>0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0</v>
      </c>
      <c r="CX409">
        <f>Y409*Source!I134</f>
        <v>1</v>
      </c>
      <c r="CY409">
        <f t="shared" si="78"/>
        <v>319.18</v>
      </c>
      <c r="CZ409">
        <f t="shared" si="79"/>
        <v>96.43</v>
      </c>
      <c r="DA409">
        <f t="shared" si="80"/>
        <v>3.31</v>
      </c>
      <c r="DB409">
        <f t="shared" si="76"/>
        <v>96</v>
      </c>
      <c r="DC409">
        <f t="shared" si="77"/>
        <v>0</v>
      </c>
    </row>
    <row r="410" spans="1:107">
      <c r="A410">
        <f>ROW(Source!A134)</f>
        <v>134</v>
      </c>
      <c r="B410">
        <v>43686536</v>
      </c>
      <c r="C410">
        <v>43687508</v>
      </c>
      <c r="D410">
        <v>37767812</v>
      </c>
      <c r="E410">
        <v>1</v>
      </c>
      <c r="F410">
        <v>1</v>
      </c>
      <c r="G410">
        <v>1</v>
      </c>
      <c r="H410">
        <v>3</v>
      </c>
      <c r="I410" t="s">
        <v>1037</v>
      </c>
      <c r="J410" t="s">
        <v>1038</v>
      </c>
      <c r="K410" t="s">
        <v>1039</v>
      </c>
      <c r="L410">
        <v>1339</v>
      </c>
      <c r="N410">
        <v>1007</v>
      </c>
      <c r="O410" t="s">
        <v>48</v>
      </c>
      <c r="P410" t="s">
        <v>48</v>
      </c>
      <c r="Q410">
        <v>1</v>
      </c>
      <c r="W410">
        <v>0</v>
      </c>
      <c r="X410">
        <v>860678879</v>
      </c>
      <c r="Y410">
        <v>1E-3</v>
      </c>
      <c r="AA410">
        <v>3498.66</v>
      </c>
      <c r="AB410">
        <v>0</v>
      </c>
      <c r="AC410">
        <v>0</v>
      </c>
      <c r="AD410">
        <v>0</v>
      </c>
      <c r="AE410">
        <v>594</v>
      </c>
      <c r="AF410">
        <v>0</v>
      </c>
      <c r="AG410">
        <v>0</v>
      </c>
      <c r="AH410">
        <v>0</v>
      </c>
      <c r="AI410">
        <v>5.89</v>
      </c>
      <c r="AJ410">
        <v>1</v>
      </c>
      <c r="AK410">
        <v>1</v>
      </c>
      <c r="AL410">
        <v>1</v>
      </c>
      <c r="AN410">
        <v>0</v>
      </c>
      <c r="AO410">
        <v>1</v>
      </c>
      <c r="AP410">
        <v>0</v>
      </c>
      <c r="AQ410">
        <v>0</v>
      </c>
      <c r="AR410">
        <v>0</v>
      </c>
      <c r="AS410" t="s">
        <v>3</v>
      </c>
      <c r="AT410">
        <v>1E-3</v>
      </c>
      <c r="AU410" t="s">
        <v>3</v>
      </c>
      <c r="AV410">
        <v>0</v>
      </c>
      <c r="AW410">
        <v>2</v>
      </c>
      <c r="AX410">
        <v>43687536</v>
      </c>
      <c r="AY410">
        <v>1</v>
      </c>
      <c r="AZ410">
        <v>0</v>
      </c>
      <c r="BA410">
        <v>419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0</v>
      </c>
      <c r="BP410">
        <v>0</v>
      </c>
      <c r="BQ410">
        <v>0</v>
      </c>
      <c r="BR410">
        <v>0</v>
      </c>
      <c r="BS410">
        <v>0</v>
      </c>
      <c r="BT410">
        <v>0</v>
      </c>
      <c r="BU410">
        <v>0</v>
      </c>
      <c r="BV410">
        <v>0</v>
      </c>
      <c r="BW410">
        <v>0</v>
      </c>
      <c r="CX410">
        <f>Y410*Source!I134</f>
        <v>1E-3</v>
      </c>
      <c r="CY410">
        <f t="shared" si="78"/>
        <v>3498.66</v>
      </c>
      <c r="CZ410">
        <f t="shared" si="79"/>
        <v>594</v>
      </c>
      <c r="DA410">
        <f t="shared" si="80"/>
        <v>5.89</v>
      </c>
      <c r="DB410">
        <f t="shared" si="76"/>
        <v>1</v>
      </c>
      <c r="DC410">
        <f t="shared" si="77"/>
        <v>0</v>
      </c>
    </row>
    <row r="411" spans="1:107">
      <c r="A411">
        <f>ROW(Source!A134)</f>
        <v>134</v>
      </c>
      <c r="B411">
        <v>43686536</v>
      </c>
      <c r="C411">
        <v>43687508</v>
      </c>
      <c r="D411">
        <v>37775154</v>
      </c>
      <c r="E411">
        <v>1</v>
      </c>
      <c r="F411">
        <v>1</v>
      </c>
      <c r="G411">
        <v>1</v>
      </c>
      <c r="H411">
        <v>3</v>
      </c>
      <c r="I411" t="s">
        <v>795</v>
      </c>
      <c r="J411" t="s">
        <v>796</v>
      </c>
      <c r="K411" t="s">
        <v>797</v>
      </c>
      <c r="L411">
        <v>1339</v>
      </c>
      <c r="N411">
        <v>1007</v>
      </c>
      <c r="O411" t="s">
        <v>48</v>
      </c>
      <c r="P411" t="s">
        <v>48</v>
      </c>
      <c r="Q411">
        <v>1</v>
      </c>
      <c r="W411">
        <v>0</v>
      </c>
      <c r="X411">
        <v>1872977123</v>
      </c>
      <c r="Y411">
        <v>0.04</v>
      </c>
      <c r="AA411">
        <v>8878.52</v>
      </c>
      <c r="AB411">
        <v>0</v>
      </c>
      <c r="AC411">
        <v>0</v>
      </c>
      <c r="AD411">
        <v>0</v>
      </c>
      <c r="AE411">
        <v>1036</v>
      </c>
      <c r="AF411">
        <v>0</v>
      </c>
      <c r="AG411">
        <v>0</v>
      </c>
      <c r="AH411">
        <v>0</v>
      </c>
      <c r="AI411">
        <v>8.57</v>
      </c>
      <c r="AJ411">
        <v>1</v>
      </c>
      <c r="AK411">
        <v>1</v>
      </c>
      <c r="AL411">
        <v>1</v>
      </c>
      <c r="AN411">
        <v>0</v>
      </c>
      <c r="AO411">
        <v>1</v>
      </c>
      <c r="AP411">
        <v>0</v>
      </c>
      <c r="AQ411">
        <v>0</v>
      </c>
      <c r="AR411">
        <v>0</v>
      </c>
      <c r="AS411" t="s">
        <v>3</v>
      </c>
      <c r="AT411">
        <v>0.04</v>
      </c>
      <c r="AU411" t="s">
        <v>3</v>
      </c>
      <c r="AV411">
        <v>0</v>
      </c>
      <c r="AW411">
        <v>2</v>
      </c>
      <c r="AX411">
        <v>43687537</v>
      </c>
      <c r="AY411">
        <v>1</v>
      </c>
      <c r="AZ411">
        <v>0</v>
      </c>
      <c r="BA411">
        <v>420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0</v>
      </c>
      <c r="BQ411">
        <v>0</v>
      </c>
      <c r="BR411">
        <v>0</v>
      </c>
      <c r="BS411">
        <v>0</v>
      </c>
      <c r="BT411">
        <v>0</v>
      </c>
      <c r="BU411">
        <v>0</v>
      </c>
      <c r="BV411">
        <v>0</v>
      </c>
      <c r="BW411">
        <v>0</v>
      </c>
      <c r="CX411">
        <f>Y411*Source!I134</f>
        <v>0.04</v>
      </c>
      <c r="CY411">
        <f t="shared" si="78"/>
        <v>8878.52</v>
      </c>
      <c r="CZ411">
        <f t="shared" si="79"/>
        <v>1036</v>
      </c>
      <c r="DA411">
        <f t="shared" si="80"/>
        <v>8.57</v>
      </c>
      <c r="DB411">
        <f t="shared" si="76"/>
        <v>41</v>
      </c>
      <c r="DC411">
        <f t="shared" si="77"/>
        <v>0</v>
      </c>
    </row>
    <row r="412" spans="1:107">
      <c r="A412">
        <f>ROW(Source!A134)</f>
        <v>134</v>
      </c>
      <c r="B412">
        <v>43686536</v>
      </c>
      <c r="C412">
        <v>43687508</v>
      </c>
      <c r="D412">
        <v>37777376</v>
      </c>
      <c r="E412">
        <v>1</v>
      </c>
      <c r="F412">
        <v>1</v>
      </c>
      <c r="G412">
        <v>1</v>
      </c>
      <c r="H412">
        <v>3</v>
      </c>
      <c r="I412" t="s">
        <v>46</v>
      </c>
      <c r="J412" t="s">
        <v>49</v>
      </c>
      <c r="K412" t="s">
        <v>47</v>
      </c>
      <c r="L412">
        <v>1339</v>
      </c>
      <c r="N412">
        <v>1007</v>
      </c>
      <c r="O412" t="s">
        <v>48</v>
      </c>
      <c r="P412" t="s">
        <v>48</v>
      </c>
      <c r="Q412">
        <v>1</v>
      </c>
      <c r="W412">
        <v>0</v>
      </c>
      <c r="X412">
        <v>-90225913</v>
      </c>
      <c r="Y412">
        <v>0.02</v>
      </c>
      <c r="AA412">
        <v>483.6</v>
      </c>
      <c r="AB412">
        <v>0</v>
      </c>
      <c r="AC412">
        <v>0</v>
      </c>
      <c r="AD412">
        <v>0</v>
      </c>
      <c r="AE412">
        <v>65</v>
      </c>
      <c r="AF412">
        <v>0</v>
      </c>
      <c r="AG412">
        <v>0</v>
      </c>
      <c r="AH412">
        <v>0</v>
      </c>
      <c r="AI412">
        <v>7.44</v>
      </c>
      <c r="AJ412">
        <v>1</v>
      </c>
      <c r="AK412">
        <v>1</v>
      </c>
      <c r="AL412">
        <v>1</v>
      </c>
      <c r="AN412">
        <v>0</v>
      </c>
      <c r="AO412">
        <v>1</v>
      </c>
      <c r="AP412">
        <v>0</v>
      </c>
      <c r="AQ412">
        <v>0</v>
      </c>
      <c r="AR412">
        <v>0</v>
      </c>
      <c r="AS412" t="s">
        <v>3</v>
      </c>
      <c r="AT412">
        <v>0.02</v>
      </c>
      <c r="AU412" t="s">
        <v>3</v>
      </c>
      <c r="AV412">
        <v>0</v>
      </c>
      <c r="AW412">
        <v>2</v>
      </c>
      <c r="AX412">
        <v>43687538</v>
      </c>
      <c r="AY412">
        <v>1</v>
      </c>
      <c r="AZ412">
        <v>0</v>
      </c>
      <c r="BA412">
        <v>421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CX412">
        <f>Y412*Source!I134</f>
        <v>0.02</v>
      </c>
      <c r="CY412">
        <f t="shared" si="78"/>
        <v>483.6</v>
      </c>
      <c r="CZ412">
        <f t="shared" si="79"/>
        <v>65</v>
      </c>
      <c r="DA412">
        <f t="shared" si="80"/>
        <v>7.44</v>
      </c>
      <c r="DB412">
        <f t="shared" si="76"/>
        <v>1</v>
      </c>
      <c r="DC412">
        <f t="shared" si="77"/>
        <v>0</v>
      </c>
    </row>
    <row r="413" spans="1:107">
      <c r="A413">
        <f>ROW(Source!A138)</f>
        <v>138</v>
      </c>
      <c r="B413">
        <v>43686536</v>
      </c>
      <c r="C413">
        <v>46797063</v>
      </c>
      <c r="D413">
        <v>23129805</v>
      </c>
      <c r="E413">
        <v>1</v>
      </c>
      <c r="F413">
        <v>1</v>
      </c>
      <c r="G413">
        <v>1</v>
      </c>
      <c r="H413">
        <v>1</v>
      </c>
      <c r="I413" t="s">
        <v>669</v>
      </c>
      <c r="J413" t="s">
        <v>3</v>
      </c>
      <c r="K413" t="s">
        <v>670</v>
      </c>
      <c r="L413">
        <v>1369</v>
      </c>
      <c r="N413">
        <v>1013</v>
      </c>
      <c r="O413" t="s">
        <v>653</v>
      </c>
      <c r="P413" t="s">
        <v>653</v>
      </c>
      <c r="Q413">
        <v>1</v>
      </c>
      <c r="W413">
        <v>0</v>
      </c>
      <c r="X413">
        <v>756115135</v>
      </c>
      <c r="Y413">
        <v>1.44</v>
      </c>
      <c r="AA413">
        <v>0</v>
      </c>
      <c r="AB413">
        <v>0</v>
      </c>
      <c r="AC413">
        <v>0</v>
      </c>
      <c r="AD413">
        <v>7.97</v>
      </c>
      <c r="AE413">
        <v>0</v>
      </c>
      <c r="AF413">
        <v>0</v>
      </c>
      <c r="AG413">
        <v>0</v>
      </c>
      <c r="AH413">
        <v>7.97</v>
      </c>
      <c r="AI413">
        <v>1</v>
      </c>
      <c r="AJ413">
        <v>1</v>
      </c>
      <c r="AK413">
        <v>1</v>
      </c>
      <c r="AL413">
        <v>1</v>
      </c>
      <c r="AN413">
        <v>0</v>
      </c>
      <c r="AO413">
        <v>1</v>
      </c>
      <c r="AP413">
        <v>0</v>
      </c>
      <c r="AQ413">
        <v>0</v>
      </c>
      <c r="AR413">
        <v>0</v>
      </c>
      <c r="AS413" t="s">
        <v>3</v>
      </c>
      <c r="AT413">
        <v>1.44</v>
      </c>
      <c r="AU413" t="s">
        <v>3</v>
      </c>
      <c r="AV413">
        <v>1</v>
      </c>
      <c r="AW413">
        <v>2</v>
      </c>
      <c r="AX413">
        <v>46797084</v>
      </c>
      <c r="AY413">
        <v>1</v>
      </c>
      <c r="AZ413">
        <v>0</v>
      </c>
      <c r="BA413">
        <v>422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0</v>
      </c>
      <c r="BS413">
        <v>0</v>
      </c>
      <c r="BT413">
        <v>0</v>
      </c>
      <c r="BU413">
        <v>0</v>
      </c>
      <c r="BV413">
        <v>0</v>
      </c>
      <c r="BW413">
        <v>0</v>
      </c>
      <c r="CX413">
        <f>Y413*Source!I138</f>
        <v>5.76</v>
      </c>
      <c r="CY413">
        <f>AD413</f>
        <v>7.97</v>
      </c>
      <c r="CZ413">
        <f>AH413</f>
        <v>7.97</v>
      </c>
      <c r="DA413">
        <f>AL413</f>
        <v>1</v>
      </c>
      <c r="DB413">
        <f t="shared" si="76"/>
        <v>11</v>
      </c>
      <c r="DC413">
        <f t="shared" si="77"/>
        <v>0</v>
      </c>
    </row>
    <row r="414" spans="1:107">
      <c r="A414">
        <f>ROW(Source!A138)</f>
        <v>138</v>
      </c>
      <c r="B414">
        <v>43686536</v>
      </c>
      <c r="C414">
        <v>46797063</v>
      </c>
      <c r="D414">
        <v>121548</v>
      </c>
      <c r="E414">
        <v>1</v>
      </c>
      <c r="F414">
        <v>1</v>
      </c>
      <c r="G414">
        <v>1</v>
      </c>
      <c r="H414">
        <v>1</v>
      </c>
      <c r="I414" t="s">
        <v>22</v>
      </c>
      <c r="J414" t="s">
        <v>3</v>
      </c>
      <c r="K414" t="s">
        <v>656</v>
      </c>
      <c r="L414">
        <v>608254</v>
      </c>
      <c r="N414">
        <v>1013</v>
      </c>
      <c r="O414" t="s">
        <v>657</v>
      </c>
      <c r="P414" t="s">
        <v>657</v>
      </c>
      <c r="Q414">
        <v>1</v>
      </c>
      <c r="W414">
        <v>0</v>
      </c>
      <c r="X414">
        <v>-185737400</v>
      </c>
      <c r="Y414">
        <v>0.11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1</v>
      </c>
      <c r="AJ414">
        <v>1</v>
      </c>
      <c r="AK414">
        <v>1</v>
      </c>
      <c r="AL414">
        <v>1</v>
      </c>
      <c r="AN414">
        <v>0</v>
      </c>
      <c r="AO414">
        <v>1</v>
      </c>
      <c r="AP414">
        <v>0</v>
      </c>
      <c r="AQ414">
        <v>0</v>
      </c>
      <c r="AR414">
        <v>0</v>
      </c>
      <c r="AS414" t="s">
        <v>3</v>
      </c>
      <c r="AT414">
        <v>0.11</v>
      </c>
      <c r="AU414" t="s">
        <v>3</v>
      </c>
      <c r="AV414">
        <v>2</v>
      </c>
      <c r="AW414">
        <v>2</v>
      </c>
      <c r="AX414">
        <v>46797085</v>
      </c>
      <c r="AY414">
        <v>1</v>
      </c>
      <c r="AZ414">
        <v>0</v>
      </c>
      <c r="BA414">
        <v>423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>
        <v>0</v>
      </c>
      <c r="BU414">
        <v>0</v>
      </c>
      <c r="BV414">
        <v>0</v>
      </c>
      <c r="BW414">
        <v>0</v>
      </c>
      <c r="CX414">
        <f>Y414*Source!I138</f>
        <v>0.44</v>
      </c>
      <c r="CY414">
        <f>AD414</f>
        <v>0</v>
      </c>
      <c r="CZ414">
        <f>AH414</f>
        <v>0</v>
      </c>
      <c r="DA414">
        <f>AL414</f>
        <v>1</v>
      </c>
      <c r="DB414">
        <f t="shared" si="76"/>
        <v>0</v>
      </c>
      <c r="DC414">
        <f t="shared" si="77"/>
        <v>0</v>
      </c>
    </row>
    <row r="415" spans="1:107">
      <c r="A415">
        <f>ROW(Source!A138)</f>
        <v>138</v>
      </c>
      <c r="B415">
        <v>43686536</v>
      </c>
      <c r="C415">
        <v>46797063</v>
      </c>
      <c r="D415">
        <v>37803393</v>
      </c>
      <c r="E415">
        <v>1</v>
      </c>
      <c r="F415">
        <v>1</v>
      </c>
      <c r="G415">
        <v>1</v>
      </c>
      <c r="H415">
        <v>2</v>
      </c>
      <c r="I415" t="s">
        <v>1040</v>
      </c>
      <c r="J415" t="s">
        <v>1041</v>
      </c>
      <c r="K415" t="s">
        <v>1042</v>
      </c>
      <c r="L415">
        <v>1368</v>
      </c>
      <c r="N415">
        <v>1011</v>
      </c>
      <c r="O415" t="s">
        <v>524</v>
      </c>
      <c r="P415" t="s">
        <v>524</v>
      </c>
      <c r="Q415">
        <v>1</v>
      </c>
      <c r="W415">
        <v>0</v>
      </c>
      <c r="X415">
        <v>-95962554</v>
      </c>
      <c r="Y415">
        <v>0.11</v>
      </c>
      <c r="AA415">
        <v>0</v>
      </c>
      <c r="AB415">
        <v>1169.94</v>
      </c>
      <c r="AC415">
        <v>227.43</v>
      </c>
      <c r="AD415">
        <v>0</v>
      </c>
      <c r="AE415">
        <v>0</v>
      </c>
      <c r="AF415">
        <v>222</v>
      </c>
      <c r="AG415">
        <v>12.9</v>
      </c>
      <c r="AH415">
        <v>0</v>
      </c>
      <c r="AI415">
        <v>1</v>
      </c>
      <c r="AJ415">
        <v>5.27</v>
      </c>
      <c r="AK415">
        <v>17.63</v>
      </c>
      <c r="AL415">
        <v>1</v>
      </c>
      <c r="AN415">
        <v>0</v>
      </c>
      <c r="AO415">
        <v>1</v>
      </c>
      <c r="AP415">
        <v>0</v>
      </c>
      <c r="AQ415">
        <v>0</v>
      </c>
      <c r="AR415">
        <v>0</v>
      </c>
      <c r="AS415" t="s">
        <v>3</v>
      </c>
      <c r="AT415">
        <v>0.11</v>
      </c>
      <c r="AU415" t="s">
        <v>3</v>
      </c>
      <c r="AV415">
        <v>0</v>
      </c>
      <c r="AW415">
        <v>2</v>
      </c>
      <c r="AX415">
        <v>46797086</v>
      </c>
      <c r="AY415">
        <v>1</v>
      </c>
      <c r="AZ415">
        <v>0</v>
      </c>
      <c r="BA415">
        <v>424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>
        <v>0</v>
      </c>
      <c r="BU415">
        <v>0</v>
      </c>
      <c r="BV415">
        <v>0</v>
      </c>
      <c r="BW415">
        <v>0</v>
      </c>
      <c r="CX415">
        <f>Y415*Source!I138</f>
        <v>0.44</v>
      </c>
      <c r="CY415">
        <f>AB415</f>
        <v>1169.94</v>
      </c>
      <c r="CZ415">
        <f>AF415</f>
        <v>222</v>
      </c>
      <c r="DA415">
        <f>AJ415</f>
        <v>5.27</v>
      </c>
      <c r="DB415">
        <f t="shared" si="76"/>
        <v>24</v>
      </c>
      <c r="DC415">
        <f t="shared" si="77"/>
        <v>1</v>
      </c>
    </row>
    <row r="416" spans="1:107">
      <c r="A416">
        <f>ROW(Source!A138)</f>
        <v>138</v>
      </c>
      <c r="B416">
        <v>43686536</v>
      </c>
      <c r="C416">
        <v>46797063</v>
      </c>
      <c r="D416">
        <v>37804456</v>
      </c>
      <c r="E416">
        <v>1</v>
      </c>
      <c r="F416">
        <v>1</v>
      </c>
      <c r="G416">
        <v>1</v>
      </c>
      <c r="H416">
        <v>2</v>
      </c>
      <c r="I416" t="s">
        <v>759</v>
      </c>
      <c r="J416" t="s">
        <v>760</v>
      </c>
      <c r="K416" t="s">
        <v>761</v>
      </c>
      <c r="L416">
        <v>1368</v>
      </c>
      <c r="N416">
        <v>1011</v>
      </c>
      <c r="O416" t="s">
        <v>524</v>
      </c>
      <c r="P416" t="s">
        <v>524</v>
      </c>
      <c r="Q416">
        <v>1</v>
      </c>
      <c r="W416">
        <v>0</v>
      </c>
      <c r="X416">
        <v>-671646184</v>
      </c>
      <c r="Y416">
        <v>0.16</v>
      </c>
      <c r="AA416">
        <v>0</v>
      </c>
      <c r="AB416">
        <v>714.81</v>
      </c>
      <c r="AC416">
        <v>182.47</v>
      </c>
      <c r="AD416">
        <v>0</v>
      </c>
      <c r="AE416">
        <v>0</v>
      </c>
      <c r="AF416">
        <v>91.76</v>
      </c>
      <c r="AG416">
        <v>10.35</v>
      </c>
      <c r="AH416">
        <v>0</v>
      </c>
      <c r="AI416">
        <v>1</v>
      </c>
      <c r="AJ416">
        <v>7.79</v>
      </c>
      <c r="AK416">
        <v>17.63</v>
      </c>
      <c r="AL416">
        <v>1</v>
      </c>
      <c r="AN416">
        <v>0</v>
      </c>
      <c r="AO416">
        <v>1</v>
      </c>
      <c r="AP416">
        <v>0</v>
      </c>
      <c r="AQ416">
        <v>0</v>
      </c>
      <c r="AR416">
        <v>0</v>
      </c>
      <c r="AS416" t="s">
        <v>3</v>
      </c>
      <c r="AT416">
        <v>0.16</v>
      </c>
      <c r="AU416" t="s">
        <v>3</v>
      </c>
      <c r="AV416">
        <v>0</v>
      </c>
      <c r="AW416">
        <v>2</v>
      </c>
      <c r="AX416">
        <v>46797087</v>
      </c>
      <c r="AY416">
        <v>1</v>
      </c>
      <c r="AZ416">
        <v>0</v>
      </c>
      <c r="BA416">
        <v>425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0</v>
      </c>
      <c r="BS416">
        <v>0</v>
      </c>
      <c r="BT416">
        <v>0</v>
      </c>
      <c r="BU416">
        <v>0</v>
      </c>
      <c r="BV416">
        <v>0</v>
      </c>
      <c r="BW416">
        <v>0</v>
      </c>
      <c r="CX416">
        <f>Y416*Source!I138</f>
        <v>0.64</v>
      </c>
      <c r="CY416">
        <f>AB416</f>
        <v>714.81</v>
      </c>
      <c r="CZ416">
        <f>AF416</f>
        <v>91.76</v>
      </c>
      <c r="DA416">
        <f>AJ416</f>
        <v>7.79</v>
      </c>
      <c r="DB416">
        <f t="shared" si="76"/>
        <v>15</v>
      </c>
      <c r="DC416">
        <f t="shared" si="77"/>
        <v>2</v>
      </c>
    </row>
    <row r="417" spans="1:107">
      <c r="A417">
        <f>ROW(Source!A138)</f>
        <v>138</v>
      </c>
      <c r="B417">
        <v>43686536</v>
      </c>
      <c r="C417">
        <v>46797063</v>
      </c>
      <c r="D417">
        <v>37736264</v>
      </c>
      <c r="E417">
        <v>1</v>
      </c>
      <c r="F417">
        <v>1</v>
      </c>
      <c r="G417">
        <v>1</v>
      </c>
      <c r="H417">
        <v>3</v>
      </c>
      <c r="I417" t="s">
        <v>943</v>
      </c>
      <c r="J417" t="s">
        <v>944</v>
      </c>
      <c r="K417" t="s">
        <v>945</v>
      </c>
      <c r="L417">
        <v>1348</v>
      </c>
      <c r="N417">
        <v>1009</v>
      </c>
      <c r="O417" t="s">
        <v>278</v>
      </c>
      <c r="P417" t="s">
        <v>278</v>
      </c>
      <c r="Q417">
        <v>1000</v>
      </c>
      <c r="W417">
        <v>0</v>
      </c>
      <c r="X417">
        <v>1941264678</v>
      </c>
      <c r="Y417">
        <v>0</v>
      </c>
      <c r="AA417">
        <v>15993.45</v>
      </c>
      <c r="AB417">
        <v>0</v>
      </c>
      <c r="AC417">
        <v>0</v>
      </c>
      <c r="AD417">
        <v>0</v>
      </c>
      <c r="AE417">
        <v>4455</v>
      </c>
      <c r="AF417">
        <v>0</v>
      </c>
      <c r="AG417">
        <v>0</v>
      </c>
      <c r="AH417">
        <v>0</v>
      </c>
      <c r="AI417">
        <v>3.59</v>
      </c>
      <c r="AJ417">
        <v>1</v>
      </c>
      <c r="AK417">
        <v>1</v>
      </c>
      <c r="AL417">
        <v>1</v>
      </c>
      <c r="AN417">
        <v>0</v>
      </c>
      <c r="AO417">
        <v>1</v>
      </c>
      <c r="AP417">
        <v>1</v>
      </c>
      <c r="AQ417">
        <v>0</v>
      </c>
      <c r="AR417">
        <v>0</v>
      </c>
      <c r="AS417" t="s">
        <v>3</v>
      </c>
      <c r="AT417">
        <v>2.0999999999999999E-3</v>
      </c>
      <c r="AU417" t="s">
        <v>434</v>
      </c>
      <c r="AV417">
        <v>0</v>
      </c>
      <c r="AW417">
        <v>2</v>
      </c>
      <c r="AX417">
        <v>46797088</v>
      </c>
      <c r="AY417">
        <v>1</v>
      </c>
      <c r="AZ417">
        <v>0</v>
      </c>
      <c r="BA417">
        <v>426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0</v>
      </c>
      <c r="BS417">
        <v>0</v>
      </c>
      <c r="BT417">
        <v>0</v>
      </c>
      <c r="BU417">
        <v>0</v>
      </c>
      <c r="BV417">
        <v>0</v>
      </c>
      <c r="BW417">
        <v>0</v>
      </c>
      <c r="CX417">
        <f>Y417*Source!I138</f>
        <v>0</v>
      </c>
      <c r="CY417">
        <f>AA417</f>
        <v>15993.45</v>
      </c>
      <c r="CZ417">
        <f>AE417</f>
        <v>4455</v>
      </c>
      <c r="DA417">
        <f>AI417</f>
        <v>3.59</v>
      </c>
      <c r="DB417">
        <f>ROUND((ROUND(AT417*CZ417,2)*0),0)</f>
        <v>0</v>
      </c>
      <c r="DC417">
        <f>ROUND((ROUND(AT417*AG417,2)*0),0)</f>
        <v>0</v>
      </c>
    </row>
    <row r="418" spans="1:107">
      <c r="A418">
        <f>ROW(Source!A138)</f>
        <v>138</v>
      </c>
      <c r="B418">
        <v>43686536</v>
      </c>
      <c r="C418">
        <v>46797063</v>
      </c>
      <c r="D418">
        <v>37736933</v>
      </c>
      <c r="E418">
        <v>1</v>
      </c>
      <c r="F418">
        <v>1</v>
      </c>
      <c r="G418">
        <v>1</v>
      </c>
      <c r="H418">
        <v>3</v>
      </c>
      <c r="I418" t="s">
        <v>952</v>
      </c>
      <c r="J418" t="s">
        <v>953</v>
      </c>
      <c r="K418" t="s">
        <v>954</v>
      </c>
      <c r="L418">
        <v>1348</v>
      </c>
      <c r="N418">
        <v>1009</v>
      </c>
      <c r="O418" t="s">
        <v>278</v>
      </c>
      <c r="P418" t="s">
        <v>278</v>
      </c>
      <c r="Q418">
        <v>1000</v>
      </c>
      <c r="W418">
        <v>0</v>
      </c>
      <c r="X418">
        <v>-667930777</v>
      </c>
      <c r="Y418">
        <v>0</v>
      </c>
      <c r="AA418">
        <v>44629.2</v>
      </c>
      <c r="AB418">
        <v>0</v>
      </c>
      <c r="AC418">
        <v>0</v>
      </c>
      <c r="AD418">
        <v>0</v>
      </c>
      <c r="AE418">
        <v>12936</v>
      </c>
      <c r="AF418">
        <v>0</v>
      </c>
      <c r="AG418">
        <v>0</v>
      </c>
      <c r="AH418">
        <v>0</v>
      </c>
      <c r="AI418">
        <v>3.45</v>
      </c>
      <c r="AJ418">
        <v>1</v>
      </c>
      <c r="AK418">
        <v>1</v>
      </c>
      <c r="AL418">
        <v>1</v>
      </c>
      <c r="AN418">
        <v>0</v>
      </c>
      <c r="AO418">
        <v>1</v>
      </c>
      <c r="AP418">
        <v>1</v>
      </c>
      <c r="AQ418">
        <v>0</v>
      </c>
      <c r="AR418">
        <v>0</v>
      </c>
      <c r="AS418" t="s">
        <v>3</v>
      </c>
      <c r="AT418">
        <v>2.7999999999999998E-4</v>
      </c>
      <c r="AU418" t="s">
        <v>434</v>
      </c>
      <c r="AV418">
        <v>0</v>
      </c>
      <c r="AW418">
        <v>2</v>
      </c>
      <c r="AX418">
        <v>46797089</v>
      </c>
      <c r="AY418">
        <v>1</v>
      </c>
      <c r="AZ418">
        <v>0</v>
      </c>
      <c r="BA418">
        <v>427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0</v>
      </c>
      <c r="BS418">
        <v>0</v>
      </c>
      <c r="BT418">
        <v>0</v>
      </c>
      <c r="BU418">
        <v>0</v>
      </c>
      <c r="BV418">
        <v>0</v>
      </c>
      <c r="BW418">
        <v>0</v>
      </c>
      <c r="CX418">
        <f>Y418*Source!I138</f>
        <v>0</v>
      </c>
      <c r="CY418">
        <f>AA418</f>
        <v>44629.2</v>
      </c>
      <c r="CZ418">
        <f>AE418</f>
        <v>12936</v>
      </c>
      <c r="DA418">
        <f>AI418</f>
        <v>3.45</v>
      </c>
      <c r="DB418">
        <f>ROUND((ROUND(AT418*CZ418,2)*0),0)</f>
        <v>0</v>
      </c>
      <c r="DC418">
        <f>ROUND((ROUND(AT418*AG418,2)*0),0)</f>
        <v>0</v>
      </c>
    </row>
    <row r="419" spans="1:107">
      <c r="A419">
        <f>ROW(Source!A138)</f>
        <v>138</v>
      </c>
      <c r="B419">
        <v>43686536</v>
      </c>
      <c r="C419">
        <v>46797063</v>
      </c>
      <c r="D419">
        <v>37738341</v>
      </c>
      <c r="E419">
        <v>1</v>
      </c>
      <c r="F419">
        <v>1</v>
      </c>
      <c r="G419">
        <v>1</v>
      </c>
      <c r="H419">
        <v>3</v>
      </c>
      <c r="I419" t="s">
        <v>1007</v>
      </c>
      <c r="J419" t="s">
        <v>1008</v>
      </c>
      <c r="K419" t="s">
        <v>1009</v>
      </c>
      <c r="L419">
        <v>1339</v>
      </c>
      <c r="N419">
        <v>1007</v>
      </c>
      <c r="O419" t="s">
        <v>48</v>
      </c>
      <c r="P419" t="s">
        <v>48</v>
      </c>
      <c r="Q419">
        <v>1</v>
      </c>
      <c r="W419">
        <v>0</v>
      </c>
      <c r="X419">
        <v>1171155147</v>
      </c>
      <c r="Y419">
        <v>0</v>
      </c>
      <c r="AA419">
        <v>2653.53</v>
      </c>
      <c r="AB419">
        <v>0</v>
      </c>
      <c r="AC419">
        <v>0</v>
      </c>
      <c r="AD419">
        <v>0</v>
      </c>
      <c r="AE419">
        <v>473</v>
      </c>
      <c r="AF419">
        <v>0</v>
      </c>
      <c r="AG419">
        <v>0</v>
      </c>
      <c r="AH419">
        <v>0</v>
      </c>
      <c r="AI419">
        <v>5.61</v>
      </c>
      <c r="AJ419">
        <v>1</v>
      </c>
      <c r="AK419">
        <v>1</v>
      </c>
      <c r="AL419">
        <v>1</v>
      </c>
      <c r="AN419">
        <v>0</v>
      </c>
      <c r="AO419">
        <v>1</v>
      </c>
      <c r="AP419">
        <v>1</v>
      </c>
      <c r="AQ419">
        <v>0</v>
      </c>
      <c r="AR419">
        <v>0</v>
      </c>
      <c r="AS419" t="s">
        <v>3</v>
      </c>
      <c r="AT419">
        <v>3.5999999999999997E-2</v>
      </c>
      <c r="AU419" t="s">
        <v>434</v>
      </c>
      <c r="AV419">
        <v>0</v>
      </c>
      <c r="AW419">
        <v>2</v>
      </c>
      <c r="AX419">
        <v>46797090</v>
      </c>
      <c r="AY419">
        <v>1</v>
      </c>
      <c r="AZ419">
        <v>0</v>
      </c>
      <c r="BA419">
        <v>428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0</v>
      </c>
      <c r="CX419">
        <f>Y419*Source!I138</f>
        <v>0</v>
      </c>
      <c r="CY419">
        <f>AA419</f>
        <v>2653.53</v>
      </c>
      <c r="CZ419">
        <f>AE419</f>
        <v>473</v>
      </c>
      <c r="DA419">
        <f>AI419</f>
        <v>5.61</v>
      </c>
      <c r="DB419">
        <f>ROUND((ROUND(AT419*CZ419,2)*0),0)</f>
        <v>0</v>
      </c>
      <c r="DC419">
        <f>ROUND((ROUND(AT419*AG419,2)*0),0)</f>
        <v>0</v>
      </c>
    </row>
    <row r="420" spans="1:107">
      <c r="A420">
        <f>ROW(Source!A138)</f>
        <v>138</v>
      </c>
      <c r="B420">
        <v>43686536</v>
      </c>
      <c r="C420">
        <v>46797063</v>
      </c>
      <c r="D420">
        <v>37738205</v>
      </c>
      <c r="E420">
        <v>1</v>
      </c>
      <c r="F420">
        <v>1</v>
      </c>
      <c r="G420">
        <v>1</v>
      </c>
      <c r="H420">
        <v>3</v>
      </c>
      <c r="I420" t="s">
        <v>1043</v>
      </c>
      <c r="J420" t="s">
        <v>1044</v>
      </c>
      <c r="K420" t="s">
        <v>1045</v>
      </c>
      <c r="L420">
        <v>1339</v>
      </c>
      <c r="N420">
        <v>1007</v>
      </c>
      <c r="O420" t="s">
        <v>48</v>
      </c>
      <c r="P420" t="s">
        <v>48</v>
      </c>
      <c r="Q420">
        <v>1</v>
      </c>
      <c r="W420">
        <v>0</v>
      </c>
      <c r="X420">
        <v>-222398320</v>
      </c>
      <c r="Y420">
        <v>0</v>
      </c>
      <c r="AA420">
        <v>4903.55</v>
      </c>
      <c r="AB420">
        <v>0</v>
      </c>
      <c r="AC420">
        <v>0</v>
      </c>
      <c r="AD420">
        <v>0</v>
      </c>
      <c r="AE420">
        <v>919.99</v>
      </c>
      <c r="AF420">
        <v>0</v>
      </c>
      <c r="AG420">
        <v>0</v>
      </c>
      <c r="AH420">
        <v>0</v>
      </c>
      <c r="AI420">
        <v>5.33</v>
      </c>
      <c r="AJ420">
        <v>1</v>
      </c>
      <c r="AK420">
        <v>1</v>
      </c>
      <c r="AL420">
        <v>1</v>
      </c>
      <c r="AN420">
        <v>0</v>
      </c>
      <c r="AO420">
        <v>1</v>
      </c>
      <c r="AP420">
        <v>1</v>
      </c>
      <c r="AQ420">
        <v>0</v>
      </c>
      <c r="AR420">
        <v>0</v>
      </c>
      <c r="AS420" t="s">
        <v>3</v>
      </c>
      <c r="AT420">
        <v>5.2999999999999999E-2</v>
      </c>
      <c r="AU420" t="s">
        <v>434</v>
      </c>
      <c r="AV420">
        <v>0</v>
      </c>
      <c r="AW420">
        <v>2</v>
      </c>
      <c r="AX420">
        <v>46797091</v>
      </c>
      <c r="AY420">
        <v>1</v>
      </c>
      <c r="AZ420">
        <v>0</v>
      </c>
      <c r="BA420">
        <v>429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>
        <v>0</v>
      </c>
      <c r="BU420">
        <v>0</v>
      </c>
      <c r="BV420">
        <v>0</v>
      </c>
      <c r="BW420">
        <v>0</v>
      </c>
      <c r="CX420">
        <f>Y420*Source!I138</f>
        <v>0</v>
      </c>
      <c r="CY420">
        <f>AA420</f>
        <v>4903.55</v>
      </c>
      <c r="CZ420">
        <f>AE420</f>
        <v>919.99</v>
      </c>
      <c r="DA420">
        <f>AI420</f>
        <v>5.33</v>
      </c>
      <c r="DB420">
        <f>ROUND((ROUND(AT420*CZ420,2)*0),0)</f>
        <v>0</v>
      </c>
      <c r="DC420">
        <f>ROUND((ROUND(AT420*AG420,2)*0),0)</f>
        <v>0</v>
      </c>
    </row>
    <row r="421" spans="1:107">
      <c r="A421">
        <f>ROW(Source!A138)</f>
        <v>138</v>
      </c>
      <c r="B421">
        <v>43686536</v>
      </c>
      <c r="C421">
        <v>46797063</v>
      </c>
      <c r="D421">
        <v>37738073</v>
      </c>
      <c r="E421">
        <v>1</v>
      </c>
      <c r="F421">
        <v>1</v>
      </c>
      <c r="G421">
        <v>1</v>
      </c>
      <c r="H421">
        <v>3</v>
      </c>
      <c r="I421" t="s">
        <v>1046</v>
      </c>
      <c r="J421" t="s">
        <v>1047</v>
      </c>
      <c r="K421" t="s">
        <v>1048</v>
      </c>
      <c r="L421">
        <v>1339</v>
      </c>
      <c r="N421">
        <v>1007</v>
      </c>
      <c r="O421" t="s">
        <v>48</v>
      </c>
      <c r="P421" t="s">
        <v>48</v>
      </c>
      <c r="Q421">
        <v>1</v>
      </c>
      <c r="W421">
        <v>0</v>
      </c>
      <c r="X421">
        <v>1836685664</v>
      </c>
      <c r="Y421">
        <v>0</v>
      </c>
      <c r="AA421">
        <v>6938.8</v>
      </c>
      <c r="AB421">
        <v>0</v>
      </c>
      <c r="AC421">
        <v>0</v>
      </c>
      <c r="AD421">
        <v>0</v>
      </c>
      <c r="AE421">
        <v>1045</v>
      </c>
      <c r="AF421">
        <v>0</v>
      </c>
      <c r="AG421">
        <v>0</v>
      </c>
      <c r="AH421">
        <v>0</v>
      </c>
      <c r="AI421">
        <v>6.64</v>
      </c>
      <c r="AJ421">
        <v>1</v>
      </c>
      <c r="AK421">
        <v>1</v>
      </c>
      <c r="AL421">
        <v>1</v>
      </c>
      <c r="AN421">
        <v>0</v>
      </c>
      <c r="AO421">
        <v>1</v>
      </c>
      <c r="AP421">
        <v>1</v>
      </c>
      <c r="AQ421">
        <v>0</v>
      </c>
      <c r="AR421">
        <v>0</v>
      </c>
      <c r="AS421" t="s">
        <v>3</v>
      </c>
      <c r="AT421">
        <v>2.5000000000000001E-3</v>
      </c>
      <c r="AU421" t="s">
        <v>434</v>
      </c>
      <c r="AV421">
        <v>0</v>
      </c>
      <c r="AW421">
        <v>2</v>
      </c>
      <c r="AX421">
        <v>46797092</v>
      </c>
      <c r="AY421">
        <v>1</v>
      </c>
      <c r="AZ421">
        <v>0</v>
      </c>
      <c r="BA421">
        <v>430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0</v>
      </c>
      <c r="CX421">
        <f>Y421*Source!I138</f>
        <v>0</v>
      </c>
      <c r="CY421">
        <f>AA421</f>
        <v>6938.8</v>
      </c>
      <c r="CZ421">
        <f>AE421</f>
        <v>1045</v>
      </c>
      <c r="DA421">
        <f>AI421</f>
        <v>6.64</v>
      </c>
      <c r="DB421">
        <f>ROUND((ROUND(AT421*CZ421,2)*0),0)</f>
        <v>0</v>
      </c>
      <c r="DC421">
        <f>ROUND((ROUND(AT421*AG421,2)*0),0)</f>
        <v>0</v>
      </c>
    </row>
    <row r="422" spans="1:107">
      <c r="A422">
        <f>ROW(Source!A142)</f>
        <v>142</v>
      </c>
      <c r="B422">
        <v>43686536</v>
      </c>
      <c r="C422">
        <v>43687544</v>
      </c>
      <c r="D422">
        <v>23134664</v>
      </c>
      <c r="E422">
        <v>1</v>
      </c>
      <c r="F422">
        <v>1</v>
      </c>
      <c r="G422">
        <v>1</v>
      </c>
      <c r="H422">
        <v>1</v>
      </c>
      <c r="I422" t="s">
        <v>1049</v>
      </c>
      <c r="J422" t="s">
        <v>3</v>
      </c>
      <c r="K422" t="s">
        <v>1050</v>
      </c>
      <c r="L422">
        <v>1369</v>
      </c>
      <c r="N422">
        <v>1013</v>
      </c>
      <c r="O422" t="s">
        <v>653</v>
      </c>
      <c r="P422" t="s">
        <v>653</v>
      </c>
      <c r="Q422">
        <v>1</v>
      </c>
      <c r="W422">
        <v>0</v>
      </c>
      <c r="X422">
        <v>-1578608621</v>
      </c>
      <c r="Y422">
        <v>154.78</v>
      </c>
      <c r="AA422">
        <v>0</v>
      </c>
      <c r="AB422">
        <v>0</v>
      </c>
      <c r="AC422">
        <v>0</v>
      </c>
      <c r="AD422">
        <v>8.89</v>
      </c>
      <c r="AE422">
        <v>0</v>
      </c>
      <c r="AF422">
        <v>0</v>
      </c>
      <c r="AG422">
        <v>0</v>
      </c>
      <c r="AH422">
        <v>8.89</v>
      </c>
      <c r="AI422">
        <v>1</v>
      </c>
      <c r="AJ422">
        <v>1</v>
      </c>
      <c r="AK422">
        <v>1</v>
      </c>
      <c r="AL422">
        <v>1</v>
      </c>
      <c r="AN422">
        <v>0</v>
      </c>
      <c r="AO422">
        <v>1</v>
      </c>
      <c r="AP422">
        <v>0</v>
      </c>
      <c r="AQ422">
        <v>0</v>
      </c>
      <c r="AR422">
        <v>0</v>
      </c>
      <c r="AS422" t="s">
        <v>3</v>
      </c>
      <c r="AT422">
        <v>154.78</v>
      </c>
      <c r="AU422" t="s">
        <v>3</v>
      </c>
      <c r="AV422">
        <v>1</v>
      </c>
      <c r="AW422">
        <v>2</v>
      </c>
      <c r="AX422">
        <v>43687559</v>
      </c>
      <c r="AY422">
        <v>1</v>
      </c>
      <c r="AZ422">
        <v>0</v>
      </c>
      <c r="BA422">
        <v>431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>
        <v>0</v>
      </c>
      <c r="BR422">
        <v>0</v>
      </c>
      <c r="BS422">
        <v>0</v>
      </c>
      <c r="BT422">
        <v>0</v>
      </c>
      <c r="BU422">
        <v>0</v>
      </c>
      <c r="BV422">
        <v>0</v>
      </c>
      <c r="BW422">
        <v>0</v>
      </c>
      <c r="CX422">
        <f>Y422*Source!I142</f>
        <v>4.4112299999999998</v>
      </c>
      <c r="CY422">
        <f>AD422</f>
        <v>8.89</v>
      </c>
      <c r="CZ422">
        <f>AH422</f>
        <v>8.89</v>
      </c>
      <c r="DA422">
        <f>AL422</f>
        <v>1</v>
      </c>
      <c r="DB422">
        <f t="shared" ref="DB422:DB453" si="81">ROUND(ROUND(AT422*CZ422,2),0)</f>
        <v>1376</v>
      </c>
      <c r="DC422">
        <f t="shared" ref="DC422:DC453" si="82">ROUND(ROUND(AT422*AG422,2),0)</f>
        <v>0</v>
      </c>
    </row>
    <row r="423" spans="1:107">
      <c r="A423">
        <f>ROW(Source!A142)</f>
        <v>142</v>
      </c>
      <c r="B423">
        <v>43686536</v>
      </c>
      <c r="C423">
        <v>43687544</v>
      </c>
      <c r="D423">
        <v>121548</v>
      </c>
      <c r="E423">
        <v>1</v>
      </c>
      <c r="F423">
        <v>1</v>
      </c>
      <c r="G423">
        <v>1</v>
      </c>
      <c r="H423">
        <v>1</v>
      </c>
      <c r="I423" t="s">
        <v>22</v>
      </c>
      <c r="J423" t="s">
        <v>3</v>
      </c>
      <c r="K423" t="s">
        <v>656</v>
      </c>
      <c r="L423">
        <v>608254</v>
      </c>
      <c r="N423">
        <v>1013</v>
      </c>
      <c r="O423" t="s">
        <v>657</v>
      </c>
      <c r="P423" t="s">
        <v>657</v>
      </c>
      <c r="Q423">
        <v>1</v>
      </c>
      <c r="W423">
        <v>0</v>
      </c>
      <c r="X423">
        <v>-185737400</v>
      </c>
      <c r="Y423">
        <v>22.94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1</v>
      </c>
      <c r="AJ423">
        <v>1</v>
      </c>
      <c r="AK423">
        <v>1</v>
      </c>
      <c r="AL423">
        <v>1</v>
      </c>
      <c r="AN423">
        <v>0</v>
      </c>
      <c r="AO423">
        <v>1</v>
      </c>
      <c r="AP423">
        <v>0</v>
      </c>
      <c r="AQ423">
        <v>0</v>
      </c>
      <c r="AR423">
        <v>0</v>
      </c>
      <c r="AS423" t="s">
        <v>3</v>
      </c>
      <c r="AT423">
        <v>22.94</v>
      </c>
      <c r="AU423" t="s">
        <v>3</v>
      </c>
      <c r="AV423">
        <v>2</v>
      </c>
      <c r="AW423">
        <v>2</v>
      </c>
      <c r="AX423">
        <v>43687560</v>
      </c>
      <c r="AY423">
        <v>1</v>
      </c>
      <c r="AZ423">
        <v>0</v>
      </c>
      <c r="BA423">
        <v>432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>
        <v>0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0</v>
      </c>
      <c r="CX423">
        <f>Y423*Source!I142</f>
        <v>0.65379000000000009</v>
      </c>
      <c r="CY423">
        <f>AD423</f>
        <v>0</v>
      </c>
      <c r="CZ423">
        <f>AH423</f>
        <v>0</v>
      </c>
      <c r="DA423">
        <f>AL423</f>
        <v>1</v>
      </c>
      <c r="DB423">
        <f t="shared" si="81"/>
        <v>0</v>
      </c>
      <c r="DC423">
        <f t="shared" si="82"/>
        <v>0</v>
      </c>
    </row>
    <row r="424" spans="1:107">
      <c r="A424">
        <f>ROW(Source!A142)</f>
        <v>142</v>
      </c>
      <c r="B424">
        <v>43686536</v>
      </c>
      <c r="C424">
        <v>43687544</v>
      </c>
      <c r="D424">
        <v>37802443</v>
      </c>
      <c r="E424">
        <v>1</v>
      </c>
      <c r="F424">
        <v>1</v>
      </c>
      <c r="G424">
        <v>1</v>
      </c>
      <c r="H424">
        <v>2</v>
      </c>
      <c r="I424" t="s">
        <v>803</v>
      </c>
      <c r="J424" t="s">
        <v>804</v>
      </c>
      <c r="K424" t="s">
        <v>805</v>
      </c>
      <c r="L424">
        <v>1368</v>
      </c>
      <c r="N424">
        <v>1011</v>
      </c>
      <c r="O424" t="s">
        <v>524</v>
      </c>
      <c r="P424" t="s">
        <v>524</v>
      </c>
      <c r="Q424">
        <v>1</v>
      </c>
      <c r="W424">
        <v>0</v>
      </c>
      <c r="X424">
        <v>1447433125</v>
      </c>
      <c r="Y424">
        <v>22.94</v>
      </c>
      <c r="AA424">
        <v>0</v>
      </c>
      <c r="AB424">
        <v>828.01</v>
      </c>
      <c r="AC424">
        <v>213.32</v>
      </c>
      <c r="AD424">
        <v>0</v>
      </c>
      <c r="AE424">
        <v>0</v>
      </c>
      <c r="AF424">
        <v>124.14</v>
      </c>
      <c r="AG424">
        <v>12.1</v>
      </c>
      <c r="AH424">
        <v>0</v>
      </c>
      <c r="AI424">
        <v>1</v>
      </c>
      <c r="AJ424">
        <v>6.67</v>
      </c>
      <c r="AK424">
        <v>17.63</v>
      </c>
      <c r="AL424">
        <v>1</v>
      </c>
      <c r="AN424">
        <v>0</v>
      </c>
      <c r="AO424">
        <v>1</v>
      </c>
      <c r="AP424">
        <v>0</v>
      </c>
      <c r="AQ424">
        <v>0</v>
      </c>
      <c r="AR424">
        <v>0</v>
      </c>
      <c r="AS424" t="s">
        <v>3</v>
      </c>
      <c r="AT424">
        <v>22.94</v>
      </c>
      <c r="AU424" t="s">
        <v>3</v>
      </c>
      <c r="AV424">
        <v>0</v>
      </c>
      <c r="AW424">
        <v>2</v>
      </c>
      <c r="AX424">
        <v>43687561</v>
      </c>
      <c r="AY424">
        <v>1</v>
      </c>
      <c r="AZ424">
        <v>0</v>
      </c>
      <c r="BA424">
        <v>433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>
        <v>0</v>
      </c>
      <c r="BR424">
        <v>0</v>
      </c>
      <c r="BS424">
        <v>0</v>
      </c>
      <c r="BT424">
        <v>0</v>
      </c>
      <c r="BU424">
        <v>0</v>
      </c>
      <c r="BV424">
        <v>0</v>
      </c>
      <c r="BW424">
        <v>0</v>
      </c>
      <c r="CX424">
        <f>Y424*Source!I142</f>
        <v>0.65379000000000009</v>
      </c>
      <c r="CY424">
        <f>AB424</f>
        <v>828.01</v>
      </c>
      <c r="CZ424">
        <f>AF424</f>
        <v>124.14</v>
      </c>
      <c r="DA424">
        <f>AJ424</f>
        <v>6.67</v>
      </c>
      <c r="DB424">
        <f t="shared" si="81"/>
        <v>2848</v>
      </c>
      <c r="DC424">
        <f t="shared" si="82"/>
        <v>278</v>
      </c>
    </row>
    <row r="425" spans="1:107">
      <c r="A425">
        <f>ROW(Source!A142)</f>
        <v>142</v>
      </c>
      <c r="B425">
        <v>43686536</v>
      </c>
      <c r="C425">
        <v>43687544</v>
      </c>
      <c r="D425">
        <v>37802643</v>
      </c>
      <c r="E425">
        <v>1</v>
      </c>
      <c r="F425">
        <v>1</v>
      </c>
      <c r="G425">
        <v>1</v>
      </c>
      <c r="H425">
        <v>2</v>
      </c>
      <c r="I425" t="s">
        <v>1051</v>
      </c>
      <c r="J425" t="s">
        <v>1052</v>
      </c>
      <c r="K425" t="s">
        <v>1053</v>
      </c>
      <c r="L425">
        <v>1368</v>
      </c>
      <c r="N425">
        <v>1011</v>
      </c>
      <c r="O425" t="s">
        <v>524</v>
      </c>
      <c r="P425" t="s">
        <v>524</v>
      </c>
      <c r="Q425">
        <v>1</v>
      </c>
      <c r="W425">
        <v>0</v>
      </c>
      <c r="X425">
        <v>746500588</v>
      </c>
      <c r="Y425">
        <v>7.55</v>
      </c>
      <c r="AA425">
        <v>0</v>
      </c>
      <c r="AB425">
        <v>113.96</v>
      </c>
      <c r="AC425">
        <v>0</v>
      </c>
      <c r="AD425">
        <v>0</v>
      </c>
      <c r="AE425">
        <v>0</v>
      </c>
      <c r="AF425">
        <v>20.350000000000001</v>
      </c>
      <c r="AG425">
        <v>0</v>
      </c>
      <c r="AH425">
        <v>0</v>
      </c>
      <c r="AI425">
        <v>1</v>
      </c>
      <c r="AJ425">
        <v>5.6</v>
      </c>
      <c r="AK425">
        <v>17.63</v>
      </c>
      <c r="AL425">
        <v>1</v>
      </c>
      <c r="AN425">
        <v>0</v>
      </c>
      <c r="AO425">
        <v>1</v>
      </c>
      <c r="AP425">
        <v>0</v>
      </c>
      <c r="AQ425">
        <v>0</v>
      </c>
      <c r="AR425">
        <v>0</v>
      </c>
      <c r="AS425" t="s">
        <v>3</v>
      </c>
      <c r="AT425">
        <v>7.55</v>
      </c>
      <c r="AU425" t="s">
        <v>3</v>
      </c>
      <c r="AV425">
        <v>0</v>
      </c>
      <c r="AW425">
        <v>2</v>
      </c>
      <c r="AX425">
        <v>43687562</v>
      </c>
      <c r="AY425">
        <v>1</v>
      </c>
      <c r="AZ425">
        <v>0</v>
      </c>
      <c r="BA425">
        <v>434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0</v>
      </c>
      <c r="CX425">
        <f>Y425*Source!I142</f>
        <v>0.21517500000000001</v>
      </c>
      <c r="CY425">
        <f>AB425</f>
        <v>113.96</v>
      </c>
      <c r="CZ425">
        <f>AF425</f>
        <v>20.350000000000001</v>
      </c>
      <c r="DA425">
        <f>AJ425</f>
        <v>5.6</v>
      </c>
      <c r="DB425">
        <f t="shared" si="81"/>
        <v>154</v>
      </c>
      <c r="DC425">
        <f t="shared" si="82"/>
        <v>0</v>
      </c>
    </row>
    <row r="426" spans="1:107">
      <c r="A426">
        <f>ROW(Source!A142)</f>
        <v>142</v>
      </c>
      <c r="B426">
        <v>43686536</v>
      </c>
      <c r="C426">
        <v>43687544</v>
      </c>
      <c r="D426">
        <v>37802894</v>
      </c>
      <c r="E426">
        <v>1</v>
      </c>
      <c r="F426">
        <v>1</v>
      </c>
      <c r="G426">
        <v>1</v>
      </c>
      <c r="H426">
        <v>2</v>
      </c>
      <c r="I426" t="s">
        <v>1054</v>
      </c>
      <c r="J426" t="s">
        <v>1055</v>
      </c>
      <c r="K426" t="s">
        <v>1056</v>
      </c>
      <c r="L426">
        <v>1368</v>
      </c>
      <c r="N426">
        <v>1011</v>
      </c>
      <c r="O426" t="s">
        <v>524</v>
      </c>
      <c r="P426" t="s">
        <v>524</v>
      </c>
      <c r="Q426">
        <v>1</v>
      </c>
      <c r="W426">
        <v>0</v>
      </c>
      <c r="X426">
        <v>-1548607267</v>
      </c>
      <c r="Y426">
        <v>0.52</v>
      </c>
      <c r="AA426">
        <v>0</v>
      </c>
      <c r="AB426">
        <v>17.02</v>
      </c>
      <c r="AC426">
        <v>0</v>
      </c>
      <c r="AD426">
        <v>0</v>
      </c>
      <c r="AE426">
        <v>0</v>
      </c>
      <c r="AF426">
        <v>8.0299999999999994</v>
      </c>
      <c r="AG426">
        <v>0</v>
      </c>
      <c r="AH426">
        <v>0</v>
      </c>
      <c r="AI426">
        <v>1</v>
      </c>
      <c r="AJ426">
        <v>2.12</v>
      </c>
      <c r="AK426">
        <v>17.63</v>
      </c>
      <c r="AL426">
        <v>1</v>
      </c>
      <c r="AN426">
        <v>0</v>
      </c>
      <c r="AO426">
        <v>1</v>
      </c>
      <c r="AP426">
        <v>0</v>
      </c>
      <c r="AQ426">
        <v>0</v>
      </c>
      <c r="AR426">
        <v>0</v>
      </c>
      <c r="AS426" t="s">
        <v>3</v>
      </c>
      <c r="AT426">
        <v>0.52</v>
      </c>
      <c r="AU426" t="s">
        <v>3</v>
      </c>
      <c r="AV426">
        <v>0</v>
      </c>
      <c r="AW426">
        <v>2</v>
      </c>
      <c r="AX426">
        <v>43687563</v>
      </c>
      <c r="AY426">
        <v>1</v>
      </c>
      <c r="AZ426">
        <v>0</v>
      </c>
      <c r="BA426">
        <v>435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0</v>
      </c>
      <c r="CX426">
        <f>Y426*Source!I142</f>
        <v>1.4820000000000002E-2</v>
      </c>
      <c r="CY426">
        <f>AB426</f>
        <v>17.02</v>
      </c>
      <c r="CZ426">
        <f>AF426</f>
        <v>8.0299999999999994</v>
      </c>
      <c r="DA426">
        <f>AJ426</f>
        <v>2.12</v>
      </c>
      <c r="DB426">
        <f t="shared" si="81"/>
        <v>4</v>
      </c>
      <c r="DC426">
        <f t="shared" si="82"/>
        <v>0</v>
      </c>
    </row>
    <row r="427" spans="1:107">
      <c r="A427">
        <f>ROW(Source!A142)</f>
        <v>142</v>
      </c>
      <c r="B427">
        <v>43686536</v>
      </c>
      <c r="C427">
        <v>43687544</v>
      </c>
      <c r="D427">
        <v>37804456</v>
      </c>
      <c r="E427">
        <v>1</v>
      </c>
      <c r="F427">
        <v>1</v>
      </c>
      <c r="G427">
        <v>1</v>
      </c>
      <c r="H427">
        <v>2</v>
      </c>
      <c r="I427" t="s">
        <v>759</v>
      </c>
      <c r="J427" t="s">
        <v>760</v>
      </c>
      <c r="K427" t="s">
        <v>761</v>
      </c>
      <c r="L427">
        <v>1368</v>
      </c>
      <c r="N427">
        <v>1011</v>
      </c>
      <c r="O427" t="s">
        <v>524</v>
      </c>
      <c r="P427" t="s">
        <v>524</v>
      </c>
      <c r="Q427">
        <v>1</v>
      </c>
      <c r="W427">
        <v>0</v>
      </c>
      <c r="X427">
        <v>-671646184</v>
      </c>
      <c r="Y427">
        <v>0.57999999999999996</v>
      </c>
      <c r="AA427">
        <v>0</v>
      </c>
      <c r="AB427">
        <v>714.81</v>
      </c>
      <c r="AC427">
        <v>182.47</v>
      </c>
      <c r="AD427">
        <v>0</v>
      </c>
      <c r="AE427">
        <v>0</v>
      </c>
      <c r="AF427">
        <v>91.76</v>
      </c>
      <c r="AG427">
        <v>10.35</v>
      </c>
      <c r="AH427">
        <v>0</v>
      </c>
      <c r="AI427">
        <v>1</v>
      </c>
      <c r="AJ427">
        <v>7.79</v>
      </c>
      <c r="AK427">
        <v>17.63</v>
      </c>
      <c r="AL427">
        <v>1</v>
      </c>
      <c r="AN427">
        <v>0</v>
      </c>
      <c r="AO427">
        <v>1</v>
      </c>
      <c r="AP427">
        <v>0</v>
      </c>
      <c r="AQ427">
        <v>0</v>
      </c>
      <c r="AR427">
        <v>0</v>
      </c>
      <c r="AS427" t="s">
        <v>3</v>
      </c>
      <c r="AT427">
        <v>0.57999999999999996</v>
      </c>
      <c r="AU427" t="s">
        <v>3</v>
      </c>
      <c r="AV427">
        <v>0</v>
      </c>
      <c r="AW427">
        <v>2</v>
      </c>
      <c r="AX427">
        <v>43687564</v>
      </c>
      <c r="AY427">
        <v>1</v>
      </c>
      <c r="AZ427">
        <v>0</v>
      </c>
      <c r="BA427">
        <v>436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0</v>
      </c>
      <c r="CX427">
        <f>Y427*Source!I142</f>
        <v>1.653E-2</v>
      </c>
      <c r="CY427">
        <f>AB427</f>
        <v>714.81</v>
      </c>
      <c r="CZ427">
        <f>AF427</f>
        <v>91.76</v>
      </c>
      <c r="DA427">
        <f>AJ427</f>
        <v>7.79</v>
      </c>
      <c r="DB427">
        <f t="shared" si="81"/>
        <v>53</v>
      </c>
      <c r="DC427">
        <f t="shared" si="82"/>
        <v>6</v>
      </c>
    </row>
    <row r="428" spans="1:107">
      <c r="A428">
        <f>ROW(Source!A142)</f>
        <v>142</v>
      </c>
      <c r="B428">
        <v>43686536</v>
      </c>
      <c r="C428">
        <v>43687544</v>
      </c>
      <c r="D428">
        <v>37736279</v>
      </c>
      <c r="E428">
        <v>1</v>
      </c>
      <c r="F428">
        <v>1</v>
      </c>
      <c r="G428">
        <v>1</v>
      </c>
      <c r="H428">
        <v>3</v>
      </c>
      <c r="I428" t="s">
        <v>1057</v>
      </c>
      <c r="J428" t="s">
        <v>1058</v>
      </c>
      <c r="K428" t="s">
        <v>1059</v>
      </c>
      <c r="L428">
        <v>1348</v>
      </c>
      <c r="N428">
        <v>1009</v>
      </c>
      <c r="O428" t="s">
        <v>278</v>
      </c>
      <c r="P428" t="s">
        <v>278</v>
      </c>
      <c r="Q428">
        <v>1000</v>
      </c>
      <c r="W428">
        <v>0</v>
      </c>
      <c r="X428">
        <v>-936228581</v>
      </c>
      <c r="Y428">
        <v>1E-3</v>
      </c>
      <c r="AA428">
        <v>41922</v>
      </c>
      <c r="AB428">
        <v>0</v>
      </c>
      <c r="AC428">
        <v>0</v>
      </c>
      <c r="AD428">
        <v>0</v>
      </c>
      <c r="AE428">
        <v>10200</v>
      </c>
      <c r="AF428">
        <v>0</v>
      </c>
      <c r="AG428">
        <v>0</v>
      </c>
      <c r="AH428">
        <v>0</v>
      </c>
      <c r="AI428">
        <v>4.1100000000000003</v>
      </c>
      <c r="AJ428">
        <v>1</v>
      </c>
      <c r="AK428">
        <v>1</v>
      </c>
      <c r="AL428">
        <v>1</v>
      </c>
      <c r="AN428">
        <v>0</v>
      </c>
      <c r="AO428">
        <v>1</v>
      </c>
      <c r="AP428">
        <v>0</v>
      </c>
      <c r="AQ428">
        <v>0</v>
      </c>
      <c r="AR428">
        <v>0</v>
      </c>
      <c r="AS428" t="s">
        <v>3</v>
      </c>
      <c r="AT428">
        <v>1E-3</v>
      </c>
      <c r="AU428" t="s">
        <v>3</v>
      </c>
      <c r="AV428">
        <v>0</v>
      </c>
      <c r="AW428">
        <v>2</v>
      </c>
      <c r="AX428">
        <v>43687565</v>
      </c>
      <c r="AY428">
        <v>1</v>
      </c>
      <c r="AZ428">
        <v>0</v>
      </c>
      <c r="BA428">
        <v>437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CX428">
        <f>Y428*Source!I142</f>
        <v>2.8500000000000002E-5</v>
      </c>
      <c r="CY428">
        <f t="shared" ref="CY428:CY434" si="83">AA428</f>
        <v>41922</v>
      </c>
      <c r="CZ428">
        <f t="shared" ref="CZ428:CZ434" si="84">AE428</f>
        <v>10200</v>
      </c>
      <c r="DA428">
        <f t="shared" ref="DA428:DA434" si="85">AI428</f>
        <v>4.1100000000000003</v>
      </c>
      <c r="DB428">
        <f t="shared" si="81"/>
        <v>10</v>
      </c>
      <c r="DC428">
        <f t="shared" si="82"/>
        <v>0</v>
      </c>
    </row>
    <row r="429" spans="1:107">
      <c r="A429">
        <f>ROW(Source!A142)</f>
        <v>142</v>
      </c>
      <c r="B429">
        <v>43686536</v>
      </c>
      <c r="C429">
        <v>43687544</v>
      </c>
      <c r="D429">
        <v>37736612</v>
      </c>
      <c r="E429">
        <v>1</v>
      </c>
      <c r="F429">
        <v>1</v>
      </c>
      <c r="G429">
        <v>1</v>
      </c>
      <c r="H429">
        <v>3</v>
      </c>
      <c r="I429" t="s">
        <v>1060</v>
      </c>
      <c r="J429" t="s">
        <v>1061</v>
      </c>
      <c r="K429" t="s">
        <v>1062</v>
      </c>
      <c r="L429">
        <v>1348</v>
      </c>
      <c r="N429">
        <v>1009</v>
      </c>
      <c r="O429" t="s">
        <v>278</v>
      </c>
      <c r="P429" t="s">
        <v>278</v>
      </c>
      <c r="Q429">
        <v>1000</v>
      </c>
      <c r="W429">
        <v>0</v>
      </c>
      <c r="X429">
        <v>950208609</v>
      </c>
      <c r="Y429">
        <v>1.2E-2</v>
      </c>
      <c r="AA429">
        <v>40334.720000000001</v>
      </c>
      <c r="AB429">
        <v>0</v>
      </c>
      <c r="AC429">
        <v>0</v>
      </c>
      <c r="AD429">
        <v>0</v>
      </c>
      <c r="AE429">
        <v>9424</v>
      </c>
      <c r="AF429">
        <v>0</v>
      </c>
      <c r="AG429">
        <v>0</v>
      </c>
      <c r="AH429">
        <v>0</v>
      </c>
      <c r="AI429">
        <v>4.28</v>
      </c>
      <c r="AJ429">
        <v>1</v>
      </c>
      <c r="AK429">
        <v>1</v>
      </c>
      <c r="AL429">
        <v>1</v>
      </c>
      <c r="AN429">
        <v>0</v>
      </c>
      <c r="AO429">
        <v>1</v>
      </c>
      <c r="AP429">
        <v>0</v>
      </c>
      <c r="AQ429">
        <v>0</v>
      </c>
      <c r="AR429">
        <v>0</v>
      </c>
      <c r="AS429" t="s">
        <v>3</v>
      </c>
      <c r="AT429">
        <v>1.2E-2</v>
      </c>
      <c r="AU429" t="s">
        <v>3</v>
      </c>
      <c r="AV429">
        <v>0</v>
      </c>
      <c r="AW429">
        <v>2</v>
      </c>
      <c r="AX429">
        <v>43687566</v>
      </c>
      <c r="AY429">
        <v>1</v>
      </c>
      <c r="AZ429">
        <v>0</v>
      </c>
      <c r="BA429">
        <v>438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0</v>
      </c>
      <c r="BU429">
        <v>0</v>
      </c>
      <c r="BV429">
        <v>0</v>
      </c>
      <c r="BW429">
        <v>0</v>
      </c>
      <c r="CX429">
        <f>Y429*Source!I142</f>
        <v>3.4200000000000002E-4</v>
      </c>
      <c r="CY429">
        <f t="shared" si="83"/>
        <v>40334.720000000001</v>
      </c>
      <c r="CZ429">
        <f t="shared" si="84"/>
        <v>9424</v>
      </c>
      <c r="DA429">
        <f t="shared" si="85"/>
        <v>4.28</v>
      </c>
      <c r="DB429">
        <f t="shared" si="81"/>
        <v>113</v>
      </c>
      <c r="DC429">
        <f t="shared" si="82"/>
        <v>0</v>
      </c>
    </row>
    <row r="430" spans="1:107">
      <c r="A430">
        <f>ROW(Source!A142)</f>
        <v>142</v>
      </c>
      <c r="B430">
        <v>43686536</v>
      </c>
      <c r="C430">
        <v>43687544</v>
      </c>
      <c r="D430">
        <v>37751329</v>
      </c>
      <c r="E430">
        <v>1</v>
      </c>
      <c r="F430">
        <v>1</v>
      </c>
      <c r="G430">
        <v>1</v>
      </c>
      <c r="H430">
        <v>3</v>
      </c>
      <c r="I430" t="s">
        <v>1063</v>
      </c>
      <c r="J430" t="s">
        <v>1064</v>
      </c>
      <c r="K430" t="s">
        <v>1065</v>
      </c>
      <c r="L430">
        <v>1348</v>
      </c>
      <c r="N430">
        <v>1009</v>
      </c>
      <c r="O430" t="s">
        <v>278</v>
      </c>
      <c r="P430" t="s">
        <v>278</v>
      </c>
      <c r="Q430">
        <v>1000</v>
      </c>
      <c r="W430">
        <v>0</v>
      </c>
      <c r="X430">
        <v>573814964</v>
      </c>
      <c r="Y430">
        <v>2E-3</v>
      </c>
      <c r="AA430">
        <v>63886.2</v>
      </c>
      <c r="AB430">
        <v>0</v>
      </c>
      <c r="AC430">
        <v>0</v>
      </c>
      <c r="AD430">
        <v>0</v>
      </c>
      <c r="AE430">
        <v>10045</v>
      </c>
      <c r="AF430">
        <v>0</v>
      </c>
      <c r="AG430">
        <v>0</v>
      </c>
      <c r="AH430">
        <v>0</v>
      </c>
      <c r="AI430">
        <v>6.36</v>
      </c>
      <c r="AJ430">
        <v>1</v>
      </c>
      <c r="AK430">
        <v>1</v>
      </c>
      <c r="AL430">
        <v>1</v>
      </c>
      <c r="AN430">
        <v>0</v>
      </c>
      <c r="AO430">
        <v>1</v>
      </c>
      <c r="AP430">
        <v>0</v>
      </c>
      <c r="AQ430">
        <v>0</v>
      </c>
      <c r="AR430">
        <v>0</v>
      </c>
      <c r="AS430" t="s">
        <v>3</v>
      </c>
      <c r="AT430">
        <v>2E-3</v>
      </c>
      <c r="AU430" t="s">
        <v>3</v>
      </c>
      <c r="AV430">
        <v>0</v>
      </c>
      <c r="AW430">
        <v>2</v>
      </c>
      <c r="AX430">
        <v>43687567</v>
      </c>
      <c r="AY430">
        <v>1</v>
      </c>
      <c r="AZ430">
        <v>0</v>
      </c>
      <c r="BA430">
        <v>439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CX430">
        <f>Y430*Source!I142</f>
        <v>5.7000000000000003E-5</v>
      </c>
      <c r="CY430">
        <f t="shared" si="83"/>
        <v>63886.2</v>
      </c>
      <c r="CZ430">
        <f t="shared" si="84"/>
        <v>10045</v>
      </c>
      <c r="DA430">
        <f t="shared" si="85"/>
        <v>6.36</v>
      </c>
      <c r="DB430">
        <f t="shared" si="81"/>
        <v>20</v>
      </c>
      <c r="DC430">
        <f t="shared" si="82"/>
        <v>0</v>
      </c>
    </row>
    <row r="431" spans="1:107">
      <c r="A431">
        <f>ROW(Source!A142)</f>
        <v>142</v>
      </c>
      <c r="B431">
        <v>43686536</v>
      </c>
      <c r="C431">
        <v>43687544</v>
      </c>
      <c r="D431">
        <v>37750163</v>
      </c>
      <c r="E431">
        <v>1</v>
      </c>
      <c r="F431">
        <v>1</v>
      </c>
      <c r="G431">
        <v>1</v>
      </c>
      <c r="H431">
        <v>3</v>
      </c>
      <c r="I431" t="s">
        <v>473</v>
      </c>
      <c r="J431" t="s">
        <v>475</v>
      </c>
      <c r="K431" t="s">
        <v>474</v>
      </c>
      <c r="L431">
        <v>1327</v>
      </c>
      <c r="N431">
        <v>1005</v>
      </c>
      <c r="O431" t="s">
        <v>419</v>
      </c>
      <c r="P431" t="s">
        <v>419</v>
      </c>
      <c r="Q431">
        <v>1</v>
      </c>
      <c r="W431">
        <v>0</v>
      </c>
      <c r="X431">
        <v>-2026525111</v>
      </c>
      <c r="Y431">
        <v>143</v>
      </c>
      <c r="AA431">
        <v>228.07</v>
      </c>
      <c r="AB431">
        <v>0</v>
      </c>
      <c r="AC431">
        <v>0</v>
      </c>
      <c r="AD431">
        <v>0</v>
      </c>
      <c r="AE431">
        <v>42.63</v>
      </c>
      <c r="AF431">
        <v>0</v>
      </c>
      <c r="AG431">
        <v>0</v>
      </c>
      <c r="AH431">
        <v>0</v>
      </c>
      <c r="AI431">
        <v>5.35</v>
      </c>
      <c r="AJ431">
        <v>1</v>
      </c>
      <c r="AK431">
        <v>1</v>
      </c>
      <c r="AL431">
        <v>1</v>
      </c>
      <c r="AN431">
        <v>0</v>
      </c>
      <c r="AO431">
        <v>1</v>
      </c>
      <c r="AP431">
        <v>0</v>
      </c>
      <c r="AQ431">
        <v>0</v>
      </c>
      <c r="AR431">
        <v>0</v>
      </c>
      <c r="AS431" t="s">
        <v>3</v>
      </c>
      <c r="AT431">
        <v>143</v>
      </c>
      <c r="AU431" t="s">
        <v>3</v>
      </c>
      <c r="AV431">
        <v>0</v>
      </c>
      <c r="AW431">
        <v>2</v>
      </c>
      <c r="AX431">
        <v>43687568</v>
      </c>
      <c r="AY431">
        <v>1</v>
      </c>
      <c r="AZ431">
        <v>0</v>
      </c>
      <c r="BA431">
        <v>440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CX431">
        <f>Y431*Source!I142</f>
        <v>4.0754999999999999</v>
      </c>
      <c r="CY431">
        <f t="shared" si="83"/>
        <v>228.07</v>
      </c>
      <c r="CZ431">
        <f t="shared" si="84"/>
        <v>42.63</v>
      </c>
      <c r="DA431">
        <f t="shared" si="85"/>
        <v>5.35</v>
      </c>
      <c r="DB431">
        <f t="shared" si="81"/>
        <v>6096</v>
      </c>
      <c r="DC431">
        <f t="shared" si="82"/>
        <v>0</v>
      </c>
    </row>
    <row r="432" spans="1:107">
      <c r="A432">
        <f>ROW(Source!A142)</f>
        <v>142</v>
      </c>
      <c r="B432">
        <v>43686536</v>
      </c>
      <c r="C432">
        <v>43687544</v>
      </c>
      <c r="D432">
        <v>37768002</v>
      </c>
      <c r="E432">
        <v>1</v>
      </c>
      <c r="F432">
        <v>1</v>
      </c>
      <c r="G432">
        <v>1</v>
      </c>
      <c r="H432">
        <v>3</v>
      </c>
      <c r="I432" t="s">
        <v>1066</v>
      </c>
      <c r="J432" t="s">
        <v>1067</v>
      </c>
      <c r="K432" t="s">
        <v>1068</v>
      </c>
      <c r="L432">
        <v>1339</v>
      </c>
      <c r="N432">
        <v>1007</v>
      </c>
      <c r="O432" t="s">
        <v>48</v>
      </c>
      <c r="P432" t="s">
        <v>48</v>
      </c>
      <c r="Q432">
        <v>1</v>
      </c>
      <c r="W432">
        <v>0</v>
      </c>
      <c r="X432">
        <v>1011246000</v>
      </c>
      <c r="Y432">
        <v>8.9999999999999993E-3</v>
      </c>
      <c r="AA432">
        <v>2516.83</v>
      </c>
      <c r="AB432">
        <v>0</v>
      </c>
      <c r="AC432">
        <v>0</v>
      </c>
      <c r="AD432">
        <v>0</v>
      </c>
      <c r="AE432">
        <v>389</v>
      </c>
      <c r="AF432">
        <v>0</v>
      </c>
      <c r="AG432">
        <v>0</v>
      </c>
      <c r="AH432">
        <v>0</v>
      </c>
      <c r="AI432">
        <v>6.47</v>
      </c>
      <c r="AJ432">
        <v>1</v>
      </c>
      <c r="AK432">
        <v>1</v>
      </c>
      <c r="AL432">
        <v>1</v>
      </c>
      <c r="AN432">
        <v>0</v>
      </c>
      <c r="AO432">
        <v>1</v>
      </c>
      <c r="AP432">
        <v>0</v>
      </c>
      <c r="AQ432">
        <v>0</v>
      </c>
      <c r="AR432">
        <v>0</v>
      </c>
      <c r="AS432" t="s">
        <v>3</v>
      </c>
      <c r="AT432">
        <v>8.9999999999999993E-3</v>
      </c>
      <c r="AU432" t="s">
        <v>3</v>
      </c>
      <c r="AV432">
        <v>0</v>
      </c>
      <c r="AW432">
        <v>2</v>
      </c>
      <c r="AX432">
        <v>43687570</v>
      </c>
      <c r="AY432">
        <v>1</v>
      </c>
      <c r="AZ432">
        <v>0</v>
      </c>
      <c r="BA432">
        <v>442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0</v>
      </c>
      <c r="BU432">
        <v>0</v>
      </c>
      <c r="BV432">
        <v>0</v>
      </c>
      <c r="BW432">
        <v>0</v>
      </c>
      <c r="CX432">
        <f>Y432*Source!I142</f>
        <v>2.565E-4</v>
      </c>
      <c r="CY432">
        <f t="shared" si="83"/>
        <v>2516.83</v>
      </c>
      <c r="CZ432">
        <f t="shared" si="84"/>
        <v>389</v>
      </c>
      <c r="DA432">
        <f t="shared" si="85"/>
        <v>6.47</v>
      </c>
      <c r="DB432">
        <f t="shared" si="81"/>
        <v>4</v>
      </c>
      <c r="DC432">
        <f t="shared" si="82"/>
        <v>0</v>
      </c>
    </row>
    <row r="433" spans="1:107">
      <c r="A433">
        <f>ROW(Source!A142)</f>
        <v>142</v>
      </c>
      <c r="B433">
        <v>43686536</v>
      </c>
      <c r="C433">
        <v>43687544</v>
      </c>
      <c r="D433">
        <v>37776002</v>
      </c>
      <c r="E433">
        <v>1</v>
      </c>
      <c r="F433">
        <v>1</v>
      </c>
      <c r="G433">
        <v>1</v>
      </c>
      <c r="H433">
        <v>3</v>
      </c>
      <c r="I433" t="s">
        <v>452</v>
      </c>
      <c r="J433" t="s">
        <v>454</v>
      </c>
      <c r="K433" t="s">
        <v>453</v>
      </c>
      <c r="L433">
        <v>1354</v>
      </c>
      <c r="N433">
        <v>1010</v>
      </c>
      <c r="O433" t="s">
        <v>124</v>
      </c>
      <c r="P433" t="s">
        <v>124</v>
      </c>
      <c r="Q433">
        <v>1</v>
      </c>
      <c r="W433">
        <v>0</v>
      </c>
      <c r="X433">
        <v>821785432</v>
      </c>
      <c r="Y433">
        <v>33.299999999999997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1</v>
      </c>
      <c r="AJ433">
        <v>1</v>
      </c>
      <c r="AK433">
        <v>1</v>
      </c>
      <c r="AL433">
        <v>1</v>
      </c>
      <c r="AN433">
        <v>0</v>
      </c>
      <c r="AO433">
        <v>0</v>
      </c>
      <c r="AP433">
        <v>1</v>
      </c>
      <c r="AQ433">
        <v>0</v>
      </c>
      <c r="AR433">
        <v>0</v>
      </c>
      <c r="AS433" t="s">
        <v>3</v>
      </c>
      <c r="AT433">
        <v>33.299999999999997</v>
      </c>
      <c r="AU433" t="s">
        <v>3</v>
      </c>
      <c r="AV433">
        <v>0</v>
      </c>
      <c r="AW433">
        <v>2</v>
      </c>
      <c r="AX433">
        <v>43687571</v>
      </c>
      <c r="AY433">
        <v>1</v>
      </c>
      <c r="AZ433">
        <v>0</v>
      </c>
      <c r="BA433">
        <v>443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CX433">
        <f>Y433*Source!I142</f>
        <v>0.94904999999999995</v>
      </c>
      <c r="CY433">
        <f t="shared" si="83"/>
        <v>0</v>
      </c>
      <c r="CZ433">
        <f t="shared" si="84"/>
        <v>0</v>
      </c>
      <c r="DA433">
        <f t="shared" si="85"/>
        <v>1</v>
      </c>
      <c r="DB433">
        <f t="shared" si="81"/>
        <v>0</v>
      </c>
      <c r="DC433">
        <f t="shared" si="82"/>
        <v>0</v>
      </c>
    </row>
    <row r="434" spans="1:107">
      <c r="A434">
        <f>ROW(Source!A142)</f>
        <v>142</v>
      </c>
      <c r="B434">
        <v>43686536</v>
      </c>
      <c r="C434">
        <v>43687544</v>
      </c>
      <c r="D434">
        <v>37776723</v>
      </c>
      <c r="E434">
        <v>1</v>
      </c>
      <c r="F434">
        <v>1</v>
      </c>
      <c r="G434">
        <v>1</v>
      </c>
      <c r="H434">
        <v>3</v>
      </c>
      <c r="I434" t="s">
        <v>1069</v>
      </c>
      <c r="J434" t="s">
        <v>1070</v>
      </c>
      <c r="K434" t="s">
        <v>1071</v>
      </c>
      <c r="L434">
        <v>1356</v>
      </c>
      <c r="N434">
        <v>1010</v>
      </c>
      <c r="O434" t="s">
        <v>1072</v>
      </c>
      <c r="P434" t="s">
        <v>1072</v>
      </c>
      <c r="Q434">
        <v>1000</v>
      </c>
      <c r="W434">
        <v>0</v>
      </c>
      <c r="X434">
        <v>-667780082</v>
      </c>
      <c r="Y434">
        <v>2.1000000000000001E-2</v>
      </c>
      <c r="AA434">
        <v>9178.64</v>
      </c>
      <c r="AB434">
        <v>0</v>
      </c>
      <c r="AC434">
        <v>0</v>
      </c>
      <c r="AD434">
        <v>0</v>
      </c>
      <c r="AE434">
        <v>794</v>
      </c>
      <c r="AF434">
        <v>0</v>
      </c>
      <c r="AG434">
        <v>0</v>
      </c>
      <c r="AH434">
        <v>0</v>
      </c>
      <c r="AI434">
        <v>11.56</v>
      </c>
      <c r="AJ434">
        <v>1</v>
      </c>
      <c r="AK434">
        <v>1</v>
      </c>
      <c r="AL434">
        <v>1</v>
      </c>
      <c r="AN434">
        <v>0</v>
      </c>
      <c r="AO434">
        <v>1</v>
      </c>
      <c r="AP434">
        <v>0</v>
      </c>
      <c r="AQ434">
        <v>0</v>
      </c>
      <c r="AR434">
        <v>0</v>
      </c>
      <c r="AS434" t="s">
        <v>3</v>
      </c>
      <c r="AT434">
        <v>2.1000000000000001E-2</v>
      </c>
      <c r="AU434" t="s">
        <v>3</v>
      </c>
      <c r="AV434">
        <v>0</v>
      </c>
      <c r="AW434">
        <v>2</v>
      </c>
      <c r="AX434">
        <v>43687572</v>
      </c>
      <c r="AY434">
        <v>1</v>
      </c>
      <c r="AZ434">
        <v>0</v>
      </c>
      <c r="BA434">
        <v>444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CX434">
        <f>Y434*Source!I142</f>
        <v>5.9850000000000007E-4</v>
      </c>
      <c r="CY434">
        <f t="shared" si="83"/>
        <v>9178.64</v>
      </c>
      <c r="CZ434">
        <f t="shared" si="84"/>
        <v>794</v>
      </c>
      <c r="DA434">
        <f t="shared" si="85"/>
        <v>11.56</v>
      </c>
      <c r="DB434">
        <f t="shared" si="81"/>
        <v>17</v>
      </c>
      <c r="DC434">
        <f t="shared" si="82"/>
        <v>0</v>
      </c>
    </row>
    <row r="435" spans="1:107">
      <c r="A435">
        <f>ROW(Source!A147)</f>
        <v>147</v>
      </c>
      <c r="B435">
        <v>43686536</v>
      </c>
      <c r="C435">
        <v>43687577</v>
      </c>
      <c r="D435">
        <v>23129805</v>
      </c>
      <c r="E435">
        <v>1</v>
      </c>
      <c r="F435">
        <v>1</v>
      </c>
      <c r="G435">
        <v>1</v>
      </c>
      <c r="H435">
        <v>1</v>
      </c>
      <c r="I435" t="s">
        <v>669</v>
      </c>
      <c r="J435" t="s">
        <v>3</v>
      </c>
      <c r="K435" t="s">
        <v>670</v>
      </c>
      <c r="L435">
        <v>1369</v>
      </c>
      <c r="N435">
        <v>1013</v>
      </c>
      <c r="O435" t="s">
        <v>653</v>
      </c>
      <c r="P435" t="s">
        <v>653</v>
      </c>
      <c r="Q435">
        <v>1</v>
      </c>
      <c r="W435">
        <v>0</v>
      </c>
      <c r="X435">
        <v>756115135</v>
      </c>
      <c r="Y435">
        <v>77.39</v>
      </c>
      <c r="AA435">
        <v>0</v>
      </c>
      <c r="AB435">
        <v>0</v>
      </c>
      <c r="AC435">
        <v>0</v>
      </c>
      <c r="AD435">
        <v>7.97</v>
      </c>
      <c r="AE435">
        <v>0</v>
      </c>
      <c r="AF435">
        <v>0</v>
      </c>
      <c r="AG435">
        <v>0</v>
      </c>
      <c r="AH435">
        <v>7.97</v>
      </c>
      <c r="AI435">
        <v>1</v>
      </c>
      <c r="AJ435">
        <v>1</v>
      </c>
      <c r="AK435">
        <v>1</v>
      </c>
      <c r="AL435">
        <v>1</v>
      </c>
      <c r="AN435">
        <v>0</v>
      </c>
      <c r="AO435">
        <v>1</v>
      </c>
      <c r="AP435">
        <v>0</v>
      </c>
      <c r="AQ435">
        <v>0</v>
      </c>
      <c r="AR435">
        <v>0</v>
      </c>
      <c r="AS435" t="s">
        <v>3</v>
      </c>
      <c r="AT435">
        <v>77.39</v>
      </c>
      <c r="AU435" t="s">
        <v>3</v>
      </c>
      <c r="AV435">
        <v>1</v>
      </c>
      <c r="AW435">
        <v>2</v>
      </c>
      <c r="AX435">
        <v>43687583</v>
      </c>
      <c r="AY435">
        <v>1</v>
      </c>
      <c r="AZ435">
        <v>0</v>
      </c>
      <c r="BA435">
        <v>445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CX435">
        <f>Y435*Source!I147</f>
        <v>0.77390000000000003</v>
      </c>
      <c r="CY435">
        <f>AD435</f>
        <v>7.97</v>
      </c>
      <c r="CZ435">
        <f>AH435</f>
        <v>7.97</v>
      </c>
      <c r="DA435">
        <f>AL435</f>
        <v>1</v>
      </c>
      <c r="DB435">
        <f t="shared" si="81"/>
        <v>617</v>
      </c>
      <c r="DC435">
        <f t="shared" si="82"/>
        <v>0</v>
      </c>
    </row>
    <row r="436" spans="1:107">
      <c r="A436">
        <f>ROW(Source!A147)</f>
        <v>147</v>
      </c>
      <c r="B436">
        <v>43686536</v>
      </c>
      <c r="C436">
        <v>43687577</v>
      </c>
      <c r="D436">
        <v>37802657</v>
      </c>
      <c r="E436">
        <v>1</v>
      </c>
      <c r="F436">
        <v>1</v>
      </c>
      <c r="G436">
        <v>1</v>
      </c>
      <c r="H436">
        <v>2</v>
      </c>
      <c r="I436" t="s">
        <v>866</v>
      </c>
      <c r="J436" t="s">
        <v>867</v>
      </c>
      <c r="K436" t="s">
        <v>868</v>
      </c>
      <c r="L436">
        <v>1368</v>
      </c>
      <c r="N436">
        <v>1011</v>
      </c>
      <c r="O436" t="s">
        <v>524</v>
      </c>
      <c r="P436" t="s">
        <v>524</v>
      </c>
      <c r="Q436">
        <v>1</v>
      </c>
      <c r="W436">
        <v>0</v>
      </c>
      <c r="X436">
        <v>1084334125</v>
      </c>
      <c r="Y436">
        <v>11.6</v>
      </c>
      <c r="AA436">
        <v>0</v>
      </c>
      <c r="AB436">
        <v>38.81</v>
      </c>
      <c r="AC436">
        <v>0</v>
      </c>
      <c r="AD436">
        <v>0</v>
      </c>
      <c r="AE436">
        <v>0</v>
      </c>
      <c r="AF436">
        <v>7.55</v>
      </c>
      <c r="AG436">
        <v>0</v>
      </c>
      <c r="AH436">
        <v>0</v>
      </c>
      <c r="AI436">
        <v>1</v>
      </c>
      <c r="AJ436">
        <v>5.14</v>
      </c>
      <c r="AK436">
        <v>17.63</v>
      </c>
      <c r="AL436">
        <v>1</v>
      </c>
      <c r="AN436">
        <v>0</v>
      </c>
      <c r="AO436">
        <v>1</v>
      </c>
      <c r="AP436">
        <v>0</v>
      </c>
      <c r="AQ436">
        <v>0</v>
      </c>
      <c r="AR436">
        <v>0</v>
      </c>
      <c r="AS436" t="s">
        <v>3</v>
      </c>
      <c r="AT436">
        <v>11.6</v>
      </c>
      <c r="AU436" t="s">
        <v>3</v>
      </c>
      <c r="AV436">
        <v>0</v>
      </c>
      <c r="AW436">
        <v>2</v>
      </c>
      <c r="AX436">
        <v>43687584</v>
      </c>
      <c r="AY436">
        <v>1</v>
      </c>
      <c r="AZ436">
        <v>0</v>
      </c>
      <c r="BA436">
        <v>446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CX436">
        <f>Y436*Source!I147</f>
        <v>0.11599999999999999</v>
      </c>
      <c r="CY436">
        <f>AB436</f>
        <v>38.81</v>
      </c>
      <c r="CZ436">
        <f>AF436</f>
        <v>7.55</v>
      </c>
      <c r="DA436">
        <f>AJ436</f>
        <v>5.14</v>
      </c>
      <c r="DB436">
        <f t="shared" si="81"/>
        <v>88</v>
      </c>
      <c r="DC436">
        <f t="shared" si="82"/>
        <v>0</v>
      </c>
    </row>
    <row r="437" spans="1:107">
      <c r="A437">
        <f>ROW(Source!A147)</f>
        <v>147</v>
      </c>
      <c r="B437">
        <v>43686536</v>
      </c>
      <c r="C437">
        <v>43687577</v>
      </c>
      <c r="D437">
        <v>37804456</v>
      </c>
      <c r="E437">
        <v>1</v>
      </c>
      <c r="F437">
        <v>1</v>
      </c>
      <c r="G437">
        <v>1</v>
      </c>
      <c r="H437">
        <v>2</v>
      </c>
      <c r="I437" t="s">
        <v>759</v>
      </c>
      <c r="J437" t="s">
        <v>760</v>
      </c>
      <c r="K437" t="s">
        <v>761</v>
      </c>
      <c r="L437">
        <v>1368</v>
      </c>
      <c r="N437">
        <v>1011</v>
      </c>
      <c r="O437" t="s">
        <v>524</v>
      </c>
      <c r="P437" t="s">
        <v>524</v>
      </c>
      <c r="Q437">
        <v>1</v>
      </c>
      <c r="W437">
        <v>0</v>
      </c>
      <c r="X437">
        <v>-671646184</v>
      </c>
      <c r="Y437">
        <v>0.34</v>
      </c>
      <c r="AA437">
        <v>0</v>
      </c>
      <c r="AB437">
        <v>714.81</v>
      </c>
      <c r="AC437">
        <v>182.47</v>
      </c>
      <c r="AD437">
        <v>0</v>
      </c>
      <c r="AE437">
        <v>0</v>
      </c>
      <c r="AF437">
        <v>91.76</v>
      </c>
      <c r="AG437">
        <v>10.35</v>
      </c>
      <c r="AH437">
        <v>0</v>
      </c>
      <c r="AI437">
        <v>1</v>
      </c>
      <c r="AJ437">
        <v>7.79</v>
      </c>
      <c r="AK437">
        <v>17.63</v>
      </c>
      <c r="AL437">
        <v>1</v>
      </c>
      <c r="AN437">
        <v>0</v>
      </c>
      <c r="AO437">
        <v>1</v>
      </c>
      <c r="AP437">
        <v>0</v>
      </c>
      <c r="AQ437">
        <v>0</v>
      </c>
      <c r="AR437">
        <v>0</v>
      </c>
      <c r="AS437" t="s">
        <v>3</v>
      </c>
      <c r="AT437">
        <v>0.34</v>
      </c>
      <c r="AU437" t="s">
        <v>3</v>
      </c>
      <c r="AV437">
        <v>0</v>
      </c>
      <c r="AW437">
        <v>2</v>
      </c>
      <c r="AX437">
        <v>43687585</v>
      </c>
      <c r="AY437">
        <v>1</v>
      </c>
      <c r="AZ437">
        <v>0</v>
      </c>
      <c r="BA437">
        <v>447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CX437">
        <f>Y437*Source!I147</f>
        <v>3.4000000000000002E-3</v>
      </c>
      <c r="CY437">
        <f>AB437</f>
        <v>714.81</v>
      </c>
      <c r="CZ437">
        <f>AF437</f>
        <v>91.76</v>
      </c>
      <c r="DA437">
        <f>AJ437</f>
        <v>7.79</v>
      </c>
      <c r="DB437">
        <f t="shared" si="81"/>
        <v>31</v>
      </c>
      <c r="DC437">
        <f t="shared" si="82"/>
        <v>4</v>
      </c>
    </row>
    <row r="438" spans="1:107">
      <c r="A438">
        <f>ROW(Source!A147)</f>
        <v>147</v>
      </c>
      <c r="B438">
        <v>43686536</v>
      </c>
      <c r="C438">
        <v>43687577</v>
      </c>
      <c r="D438">
        <v>37736612</v>
      </c>
      <c r="E438">
        <v>1</v>
      </c>
      <c r="F438">
        <v>1</v>
      </c>
      <c r="G438">
        <v>1</v>
      </c>
      <c r="H438">
        <v>3</v>
      </c>
      <c r="I438" t="s">
        <v>1060</v>
      </c>
      <c r="J438" t="s">
        <v>1061</v>
      </c>
      <c r="K438" t="s">
        <v>1062</v>
      </c>
      <c r="L438">
        <v>1348</v>
      </c>
      <c r="N438">
        <v>1009</v>
      </c>
      <c r="O438" t="s">
        <v>278</v>
      </c>
      <c r="P438" t="s">
        <v>278</v>
      </c>
      <c r="Q438">
        <v>1000</v>
      </c>
      <c r="W438">
        <v>0</v>
      </c>
      <c r="X438">
        <v>950208609</v>
      </c>
      <c r="Y438">
        <v>0.02</v>
      </c>
      <c r="AA438">
        <v>40334.720000000001</v>
      </c>
      <c r="AB438">
        <v>0</v>
      </c>
      <c r="AC438">
        <v>0</v>
      </c>
      <c r="AD438">
        <v>0</v>
      </c>
      <c r="AE438">
        <v>9424</v>
      </c>
      <c r="AF438">
        <v>0</v>
      </c>
      <c r="AG438">
        <v>0</v>
      </c>
      <c r="AH438">
        <v>0</v>
      </c>
      <c r="AI438">
        <v>4.28</v>
      </c>
      <c r="AJ438">
        <v>1</v>
      </c>
      <c r="AK438">
        <v>1</v>
      </c>
      <c r="AL438">
        <v>1</v>
      </c>
      <c r="AN438">
        <v>0</v>
      </c>
      <c r="AO438">
        <v>1</v>
      </c>
      <c r="AP438">
        <v>0</v>
      </c>
      <c r="AQ438">
        <v>0</v>
      </c>
      <c r="AR438">
        <v>0</v>
      </c>
      <c r="AS438" t="s">
        <v>3</v>
      </c>
      <c r="AT438">
        <v>0.02</v>
      </c>
      <c r="AU438" t="s">
        <v>3</v>
      </c>
      <c r="AV438">
        <v>0</v>
      </c>
      <c r="AW438">
        <v>2</v>
      </c>
      <c r="AX438">
        <v>43687586</v>
      </c>
      <c r="AY438">
        <v>1</v>
      </c>
      <c r="AZ438">
        <v>0</v>
      </c>
      <c r="BA438">
        <v>448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CX438">
        <f>Y438*Source!I147</f>
        <v>2.0000000000000001E-4</v>
      </c>
      <c r="CY438">
        <f>AA438</f>
        <v>40334.720000000001</v>
      </c>
      <c r="CZ438">
        <f>AE438</f>
        <v>9424</v>
      </c>
      <c r="DA438">
        <f>AI438</f>
        <v>4.28</v>
      </c>
      <c r="DB438">
        <f t="shared" si="81"/>
        <v>188</v>
      </c>
      <c r="DC438">
        <f t="shared" si="82"/>
        <v>0</v>
      </c>
    </row>
    <row r="439" spans="1:107">
      <c r="A439">
        <f>ROW(Source!A147)</f>
        <v>147</v>
      </c>
      <c r="B439">
        <v>43686536</v>
      </c>
      <c r="C439">
        <v>43687577</v>
      </c>
      <c r="D439">
        <v>37750135</v>
      </c>
      <c r="E439">
        <v>1</v>
      </c>
      <c r="F439">
        <v>1</v>
      </c>
      <c r="G439">
        <v>1</v>
      </c>
      <c r="H439">
        <v>3</v>
      </c>
      <c r="I439" t="s">
        <v>469</v>
      </c>
      <c r="J439" t="s">
        <v>471</v>
      </c>
      <c r="K439" t="s">
        <v>470</v>
      </c>
      <c r="L439">
        <v>1354</v>
      </c>
      <c r="N439">
        <v>1010</v>
      </c>
      <c r="O439" t="s">
        <v>124</v>
      </c>
      <c r="P439" t="s">
        <v>124</v>
      </c>
      <c r="Q439">
        <v>1</v>
      </c>
      <c r="W439">
        <v>0</v>
      </c>
      <c r="X439">
        <v>1701235747</v>
      </c>
      <c r="Y439">
        <v>100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1</v>
      </c>
      <c r="AJ439">
        <v>1</v>
      </c>
      <c r="AK439">
        <v>1</v>
      </c>
      <c r="AL439">
        <v>1</v>
      </c>
      <c r="AN439">
        <v>0</v>
      </c>
      <c r="AO439">
        <v>0</v>
      </c>
      <c r="AP439">
        <v>1</v>
      </c>
      <c r="AQ439">
        <v>0</v>
      </c>
      <c r="AR439">
        <v>0</v>
      </c>
      <c r="AS439" t="s">
        <v>3</v>
      </c>
      <c r="AT439">
        <v>100</v>
      </c>
      <c r="AU439" t="s">
        <v>3</v>
      </c>
      <c r="AV439">
        <v>0</v>
      </c>
      <c r="AW439">
        <v>2</v>
      </c>
      <c r="AX439">
        <v>43687587</v>
      </c>
      <c r="AY439">
        <v>1</v>
      </c>
      <c r="AZ439">
        <v>0</v>
      </c>
      <c r="BA439">
        <v>449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CX439">
        <f>Y439*Source!I147</f>
        <v>1</v>
      </c>
      <c r="CY439">
        <f>AA439</f>
        <v>0</v>
      </c>
      <c r="CZ439">
        <f>AE439</f>
        <v>0</v>
      </c>
      <c r="DA439">
        <f>AI439</f>
        <v>1</v>
      </c>
      <c r="DB439">
        <f t="shared" si="81"/>
        <v>0</v>
      </c>
      <c r="DC439">
        <f t="shared" si="82"/>
        <v>0</v>
      </c>
    </row>
    <row r="440" spans="1:107">
      <c r="A440">
        <f>ROW(Source!A150)</f>
        <v>150</v>
      </c>
      <c r="B440">
        <v>43686536</v>
      </c>
      <c r="C440">
        <v>43687590</v>
      </c>
      <c r="D440">
        <v>23129536</v>
      </c>
      <c r="E440">
        <v>1</v>
      </c>
      <c r="F440">
        <v>1</v>
      </c>
      <c r="G440">
        <v>1</v>
      </c>
      <c r="H440">
        <v>1</v>
      </c>
      <c r="I440" t="s">
        <v>1025</v>
      </c>
      <c r="J440" t="s">
        <v>3</v>
      </c>
      <c r="K440" t="s">
        <v>1026</v>
      </c>
      <c r="L440">
        <v>1369</v>
      </c>
      <c r="N440">
        <v>1013</v>
      </c>
      <c r="O440" t="s">
        <v>653</v>
      </c>
      <c r="P440" t="s">
        <v>653</v>
      </c>
      <c r="Q440">
        <v>1</v>
      </c>
      <c r="W440">
        <v>0</v>
      </c>
      <c r="X440">
        <v>1663406391</v>
      </c>
      <c r="Y440">
        <v>71.06</v>
      </c>
      <c r="AA440">
        <v>0</v>
      </c>
      <c r="AB440">
        <v>0</v>
      </c>
      <c r="AC440">
        <v>0</v>
      </c>
      <c r="AD440">
        <v>8.2799999999999994</v>
      </c>
      <c r="AE440">
        <v>0</v>
      </c>
      <c r="AF440">
        <v>0</v>
      </c>
      <c r="AG440">
        <v>0</v>
      </c>
      <c r="AH440">
        <v>8.2799999999999994</v>
      </c>
      <c r="AI440">
        <v>1</v>
      </c>
      <c r="AJ440">
        <v>1</v>
      </c>
      <c r="AK440">
        <v>1</v>
      </c>
      <c r="AL440">
        <v>1</v>
      </c>
      <c r="AN440">
        <v>0</v>
      </c>
      <c r="AO440">
        <v>1</v>
      </c>
      <c r="AP440">
        <v>0</v>
      </c>
      <c r="AQ440">
        <v>0</v>
      </c>
      <c r="AR440">
        <v>0</v>
      </c>
      <c r="AS440" t="s">
        <v>3</v>
      </c>
      <c r="AT440">
        <v>71.06</v>
      </c>
      <c r="AU440" t="s">
        <v>3</v>
      </c>
      <c r="AV440">
        <v>1</v>
      </c>
      <c r="AW440">
        <v>2</v>
      </c>
      <c r="AX440">
        <v>43687598</v>
      </c>
      <c r="AY440">
        <v>1</v>
      </c>
      <c r="AZ440">
        <v>0</v>
      </c>
      <c r="BA440">
        <v>450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CX440">
        <f>Y440*Source!I150</f>
        <v>2.1318000000000001</v>
      </c>
      <c r="CY440">
        <f>AD440</f>
        <v>8.2799999999999994</v>
      </c>
      <c r="CZ440">
        <f>AH440</f>
        <v>8.2799999999999994</v>
      </c>
      <c r="DA440">
        <f>AL440</f>
        <v>1</v>
      </c>
      <c r="DB440">
        <f t="shared" si="81"/>
        <v>588</v>
      </c>
      <c r="DC440">
        <f t="shared" si="82"/>
        <v>0</v>
      </c>
    </row>
    <row r="441" spans="1:107">
      <c r="A441">
        <f>ROW(Source!A150)</f>
        <v>150</v>
      </c>
      <c r="B441">
        <v>43686536</v>
      </c>
      <c r="C441">
        <v>43687590</v>
      </c>
      <c r="D441">
        <v>121548</v>
      </c>
      <c r="E441">
        <v>1</v>
      </c>
      <c r="F441">
        <v>1</v>
      </c>
      <c r="G441">
        <v>1</v>
      </c>
      <c r="H441">
        <v>1</v>
      </c>
      <c r="I441" t="s">
        <v>22</v>
      </c>
      <c r="J441" t="s">
        <v>3</v>
      </c>
      <c r="K441" t="s">
        <v>656</v>
      </c>
      <c r="L441">
        <v>608254</v>
      </c>
      <c r="N441">
        <v>1013</v>
      </c>
      <c r="O441" t="s">
        <v>657</v>
      </c>
      <c r="P441" t="s">
        <v>657</v>
      </c>
      <c r="Q441">
        <v>1</v>
      </c>
      <c r="W441">
        <v>0</v>
      </c>
      <c r="X441">
        <v>-185737400</v>
      </c>
      <c r="Y441">
        <v>0.01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1</v>
      </c>
      <c r="AJ441">
        <v>1</v>
      </c>
      <c r="AK441">
        <v>1</v>
      </c>
      <c r="AL441">
        <v>1</v>
      </c>
      <c r="AN441">
        <v>0</v>
      </c>
      <c r="AO441">
        <v>1</v>
      </c>
      <c r="AP441">
        <v>0</v>
      </c>
      <c r="AQ441">
        <v>0</v>
      </c>
      <c r="AR441">
        <v>0</v>
      </c>
      <c r="AS441" t="s">
        <v>3</v>
      </c>
      <c r="AT441">
        <v>0.01</v>
      </c>
      <c r="AU441" t="s">
        <v>3</v>
      </c>
      <c r="AV441">
        <v>2</v>
      </c>
      <c r="AW441">
        <v>2</v>
      </c>
      <c r="AX441">
        <v>43687599</v>
      </c>
      <c r="AY441">
        <v>1</v>
      </c>
      <c r="AZ441">
        <v>0</v>
      </c>
      <c r="BA441">
        <v>451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CX441">
        <f>Y441*Source!I150</f>
        <v>2.9999999999999997E-4</v>
      </c>
      <c r="CY441">
        <f>AD441</f>
        <v>0</v>
      </c>
      <c r="CZ441">
        <f>AH441</f>
        <v>0</v>
      </c>
      <c r="DA441">
        <f>AL441</f>
        <v>1</v>
      </c>
      <c r="DB441">
        <f t="shared" si="81"/>
        <v>0</v>
      </c>
      <c r="DC441">
        <f t="shared" si="82"/>
        <v>0</v>
      </c>
    </row>
    <row r="442" spans="1:107">
      <c r="A442">
        <f>ROW(Source!A150)</f>
        <v>150</v>
      </c>
      <c r="B442">
        <v>43686536</v>
      </c>
      <c r="C442">
        <v>43687590</v>
      </c>
      <c r="D442">
        <v>37802578</v>
      </c>
      <c r="E442">
        <v>1</v>
      </c>
      <c r="F442">
        <v>1</v>
      </c>
      <c r="G442">
        <v>1</v>
      </c>
      <c r="H442">
        <v>2</v>
      </c>
      <c r="I442" t="s">
        <v>1073</v>
      </c>
      <c r="J442" t="s">
        <v>1074</v>
      </c>
      <c r="K442" t="s">
        <v>1075</v>
      </c>
      <c r="L442">
        <v>1368</v>
      </c>
      <c r="N442">
        <v>1011</v>
      </c>
      <c r="O442" t="s">
        <v>524</v>
      </c>
      <c r="P442" t="s">
        <v>524</v>
      </c>
      <c r="Q442">
        <v>1</v>
      </c>
      <c r="W442">
        <v>0</v>
      </c>
      <c r="X442">
        <v>1753337916</v>
      </c>
      <c r="Y442">
        <v>0.01</v>
      </c>
      <c r="AA442">
        <v>0</v>
      </c>
      <c r="AB442">
        <v>282.39</v>
      </c>
      <c r="AC442">
        <v>213.32</v>
      </c>
      <c r="AD442">
        <v>0</v>
      </c>
      <c r="AE442">
        <v>0</v>
      </c>
      <c r="AF442">
        <v>32.090000000000003</v>
      </c>
      <c r="AG442">
        <v>12.1</v>
      </c>
      <c r="AH442">
        <v>0</v>
      </c>
      <c r="AI442">
        <v>1</v>
      </c>
      <c r="AJ442">
        <v>8.8000000000000007</v>
      </c>
      <c r="AK442">
        <v>17.63</v>
      </c>
      <c r="AL442">
        <v>1</v>
      </c>
      <c r="AN442">
        <v>0</v>
      </c>
      <c r="AO442">
        <v>1</v>
      </c>
      <c r="AP442">
        <v>0</v>
      </c>
      <c r="AQ442">
        <v>0</v>
      </c>
      <c r="AR442">
        <v>0</v>
      </c>
      <c r="AS442" t="s">
        <v>3</v>
      </c>
      <c r="AT442">
        <v>0.01</v>
      </c>
      <c r="AU442" t="s">
        <v>3</v>
      </c>
      <c r="AV442">
        <v>0</v>
      </c>
      <c r="AW442">
        <v>2</v>
      </c>
      <c r="AX442">
        <v>43687600</v>
      </c>
      <c r="AY442">
        <v>1</v>
      </c>
      <c r="AZ442">
        <v>0</v>
      </c>
      <c r="BA442">
        <v>452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CX442">
        <f>Y442*Source!I150</f>
        <v>2.9999999999999997E-4</v>
      </c>
      <c r="CY442">
        <f>AB442</f>
        <v>282.39</v>
      </c>
      <c r="CZ442">
        <f>AF442</f>
        <v>32.090000000000003</v>
      </c>
      <c r="DA442">
        <f>AJ442</f>
        <v>8.8000000000000007</v>
      </c>
      <c r="DB442">
        <f t="shared" si="81"/>
        <v>0</v>
      </c>
      <c r="DC442">
        <f t="shared" si="82"/>
        <v>0</v>
      </c>
    </row>
    <row r="443" spans="1:107">
      <c r="A443">
        <f>ROW(Source!A150)</f>
        <v>150</v>
      </c>
      <c r="B443">
        <v>43686536</v>
      </c>
      <c r="C443">
        <v>43687590</v>
      </c>
      <c r="D443">
        <v>37804456</v>
      </c>
      <c r="E443">
        <v>1</v>
      </c>
      <c r="F443">
        <v>1</v>
      </c>
      <c r="G443">
        <v>1</v>
      </c>
      <c r="H443">
        <v>2</v>
      </c>
      <c r="I443" t="s">
        <v>759</v>
      </c>
      <c r="J443" t="s">
        <v>760</v>
      </c>
      <c r="K443" t="s">
        <v>761</v>
      </c>
      <c r="L443">
        <v>1368</v>
      </c>
      <c r="N443">
        <v>1011</v>
      </c>
      <c r="O443" t="s">
        <v>524</v>
      </c>
      <c r="P443" t="s">
        <v>524</v>
      </c>
      <c r="Q443">
        <v>1</v>
      </c>
      <c r="W443">
        <v>0</v>
      </c>
      <c r="X443">
        <v>-671646184</v>
      </c>
      <c r="Y443">
        <v>0.03</v>
      </c>
      <c r="AA443">
        <v>0</v>
      </c>
      <c r="AB443">
        <v>714.81</v>
      </c>
      <c r="AC443">
        <v>182.47</v>
      </c>
      <c r="AD443">
        <v>0</v>
      </c>
      <c r="AE443">
        <v>0</v>
      </c>
      <c r="AF443">
        <v>91.76</v>
      </c>
      <c r="AG443">
        <v>10.35</v>
      </c>
      <c r="AH443">
        <v>0</v>
      </c>
      <c r="AI443">
        <v>1</v>
      </c>
      <c r="AJ443">
        <v>7.79</v>
      </c>
      <c r="AK443">
        <v>17.63</v>
      </c>
      <c r="AL443">
        <v>1</v>
      </c>
      <c r="AN443">
        <v>0</v>
      </c>
      <c r="AO443">
        <v>1</v>
      </c>
      <c r="AP443">
        <v>0</v>
      </c>
      <c r="AQ443">
        <v>0</v>
      </c>
      <c r="AR443">
        <v>0</v>
      </c>
      <c r="AS443" t="s">
        <v>3</v>
      </c>
      <c r="AT443">
        <v>0.03</v>
      </c>
      <c r="AU443" t="s">
        <v>3</v>
      </c>
      <c r="AV443">
        <v>0</v>
      </c>
      <c r="AW443">
        <v>2</v>
      </c>
      <c r="AX443">
        <v>43687601</v>
      </c>
      <c r="AY443">
        <v>1</v>
      </c>
      <c r="AZ443">
        <v>0</v>
      </c>
      <c r="BA443">
        <v>453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0</v>
      </c>
      <c r="BU443">
        <v>0</v>
      </c>
      <c r="BV443">
        <v>0</v>
      </c>
      <c r="BW443">
        <v>0</v>
      </c>
      <c r="CX443">
        <f>Y443*Source!I150</f>
        <v>8.9999999999999998E-4</v>
      </c>
      <c r="CY443">
        <f>AB443</f>
        <v>714.81</v>
      </c>
      <c r="CZ443">
        <f>AF443</f>
        <v>91.76</v>
      </c>
      <c r="DA443">
        <f>AJ443</f>
        <v>7.79</v>
      </c>
      <c r="DB443">
        <f t="shared" si="81"/>
        <v>3</v>
      </c>
      <c r="DC443">
        <f t="shared" si="82"/>
        <v>0</v>
      </c>
    </row>
    <row r="444" spans="1:107">
      <c r="A444">
        <f>ROW(Source!A150)</f>
        <v>150</v>
      </c>
      <c r="B444">
        <v>43686536</v>
      </c>
      <c r="C444">
        <v>43687590</v>
      </c>
      <c r="D444">
        <v>37732462</v>
      </c>
      <c r="E444">
        <v>1</v>
      </c>
      <c r="F444">
        <v>1</v>
      </c>
      <c r="G444">
        <v>1</v>
      </c>
      <c r="H444">
        <v>3</v>
      </c>
      <c r="I444" t="s">
        <v>1076</v>
      </c>
      <c r="J444" t="s">
        <v>1077</v>
      </c>
      <c r="K444" t="s">
        <v>1078</v>
      </c>
      <c r="L444">
        <v>1348</v>
      </c>
      <c r="N444">
        <v>1009</v>
      </c>
      <c r="O444" t="s">
        <v>278</v>
      </c>
      <c r="P444" t="s">
        <v>278</v>
      </c>
      <c r="Q444">
        <v>1000</v>
      </c>
      <c r="W444">
        <v>0</v>
      </c>
      <c r="X444">
        <v>-1779882713</v>
      </c>
      <c r="Y444">
        <v>2.46E-2</v>
      </c>
      <c r="AA444">
        <v>52755.39</v>
      </c>
      <c r="AB444">
        <v>0</v>
      </c>
      <c r="AC444">
        <v>0</v>
      </c>
      <c r="AD444">
        <v>0</v>
      </c>
      <c r="AE444">
        <v>16083.96</v>
      </c>
      <c r="AF444">
        <v>0</v>
      </c>
      <c r="AG444">
        <v>0</v>
      </c>
      <c r="AH444">
        <v>0</v>
      </c>
      <c r="AI444">
        <v>3.28</v>
      </c>
      <c r="AJ444">
        <v>1</v>
      </c>
      <c r="AK444">
        <v>1</v>
      </c>
      <c r="AL444">
        <v>1</v>
      </c>
      <c r="AN444">
        <v>0</v>
      </c>
      <c r="AO444">
        <v>1</v>
      </c>
      <c r="AP444">
        <v>0</v>
      </c>
      <c r="AQ444">
        <v>0</v>
      </c>
      <c r="AR444">
        <v>0</v>
      </c>
      <c r="AS444" t="s">
        <v>3</v>
      </c>
      <c r="AT444">
        <v>2.46E-2</v>
      </c>
      <c r="AU444" t="s">
        <v>3</v>
      </c>
      <c r="AV444">
        <v>0</v>
      </c>
      <c r="AW444">
        <v>2</v>
      </c>
      <c r="AX444">
        <v>43687602</v>
      </c>
      <c r="AY444">
        <v>1</v>
      </c>
      <c r="AZ444">
        <v>0</v>
      </c>
      <c r="BA444">
        <v>454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0</v>
      </c>
      <c r="CX444">
        <f>Y444*Source!I150</f>
        <v>7.3799999999999994E-4</v>
      </c>
      <c r="CY444">
        <f>AA444</f>
        <v>52755.39</v>
      </c>
      <c r="CZ444">
        <f>AE444</f>
        <v>16083.96</v>
      </c>
      <c r="DA444">
        <f>AI444</f>
        <v>3.28</v>
      </c>
      <c r="DB444">
        <f t="shared" si="81"/>
        <v>396</v>
      </c>
      <c r="DC444">
        <f t="shared" si="82"/>
        <v>0</v>
      </c>
    </row>
    <row r="445" spans="1:107">
      <c r="A445">
        <f>ROW(Source!A150)</f>
        <v>150</v>
      </c>
      <c r="B445">
        <v>43686536</v>
      </c>
      <c r="C445">
        <v>43687590</v>
      </c>
      <c r="D445">
        <v>37729991</v>
      </c>
      <c r="E445">
        <v>1</v>
      </c>
      <c r="F445">
        <v>1</v>
      </c>
      <c r="G445">
        <v>1</v>
      </c>
      <c r="H445">
        <v>3</v>
      </c>
      <c r="I445" t="s">
        <v>1079</v>
      </c>
      <c r="J445" t="s">
        <v>1080</v>
      </c>
      <c r="K445" t="s">
        <v>1081</v>
      </c>
      <c r="L445">
        <v>1346</v>
      </c>
      <c r="N445">
        <v>1009</v>
      </c>
      <c r="O445" t="s">
        <v>717</v>
      </c>
      <c r="P445" t="s">
        <v>717</v>
      </c>
      <c r="Q445">
        <v>1</v>
      </c>
      <c r="W445">
        <v>0</v>
      </c>
      <c r="X445">
        <v>844235703</v>
      </c>
      <c r="Y445">
        <v>0.3</v>
      </c>
      <c r="AA445">
        <v>23.62</v>
      </c>
      <c r="AB445">
        <v>0</v>
      </c>
      <c r="AC445">
        <v>0</v>
      </c>
      <c r="AD445">
        <v>0</v>
      </c>
      <c r="AE445">
        <v>1.82</v>
      </c>
      <c r="AF445">
        <v>0</v>
      </c>
      <c r="AG445">
        <v>0</v>
      </c>
      <c r="AH445">
        <v>0</v>
      </c>
      <c r="AI445">
        <v>12.98</v>
      </c>
      <c r="AJ445">
        <v>1</v>
      </c>
      <c r="AK445">
        <v>1</v>
      </c>
      <c r="AL445">
        <v>1</v>
      </c>
      <c r="AN445">
        <v>0</v>
      </c>
      <c r="AO445">
        <v>1</v>
      </c>
      <c r="AP445">
        <v>0</v>
      </c>
      <c r="AQ445">
        <v>0</v>
      </c>
      <c r="AR445">
        <v>0</v>
      </c>
      <c r="AS445" t="s">
        <v>3</v>
      </c>
      <c r="AT445">
        <v>0.3</v>
      </c>
      <c r="AU445" t="s">
        <v>3</v>
      </c>
      <c r="AV445">
        <v>0</v>
      </c>
      <c r="AW445">
        <v>2</v>
      </c>
      <c r="AX445">
        <v>43687603</v>
      </c>
      <c r="AY445">
        <v>1</v>
      </c>
      <c r="AZ445">
        <v>0</v>
      </c>
      <c r="BA445">
        <v>455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CX445">
        <f>Y445*Source!I150</f>
        <v>8.9999999999999993E-3</v>
      </c>
      <c r="CY445">
        <f>AA445</f>
        <v>23.62</v>
      </c>
      <c r="CZ445">
        <f>AE445</f>
        <v>1.82</v>
      </c>
      <c r="DA445">
        <f>AI445</f>
        <v>12.98</v>
      </c>
      <c r="DB445">
        <f t="shared" si="81"/>
        <v>1</v>
      </c>
      <c r="DC445">
        <f t="shared" si="82"/>
        <v>0</v>
      </c>
    </row>
    <row r="446" spans="1:107">
      <c r="A446">
        <f>ROW(Source!A150)</f>
        <v>150</v>
      </c>
      <c r="B446">
        <v>43686536</v>
      </c>
      <c r="C446">
        <v>43687590</v>
      </c>
      <c r="D446">
        <v>37732765</v>
      </c>
      <c r="E446">
        <v>1</v>
      </c>
      <c r="F446">
        <v>1</v>
      </c>
      <c r="G446">
        <v>1</v>
      </c>
      <c r="H446">
        <v>3</v>
      </c>
      <c r="I446" t="s">
        <v>1082</v>
      </c>
      <c r="J446" t="s">
        <v>1083</v>
      </c>
      <c r="K446" t="s">
        <v>1084</v>
      </c>
      <c r="L446">
        <v>1346</v>
      </c>
      <c r="N446">
        <v>1009</v>
      </c>
      <c r="O446" t="s">
        <v>717</v>
      </c>
      <c r="P446" t="s">
        <v>717</v>
      </c>
      <c r="Q446">
        <v>1</v>
      </c>
      <c r="W446">
        <v>0</v>
      </c>
      <c r="X446">
        <v>2047233104</v>
      </c>
      <c r="Y446">
        <v>2.7</v>
      </c>
      <c r="AA446">
        <v>93.98</v>
      </c>
      <c r="AB446">
        <v>0</v>
      </c>
      <c r="AC446">
        <v>0</v>
      </c>
      <c r="AD446">
        <v>0</v>
      </c>
      <c r="AE446">
        <v>22.27</v>
      </c>
      <c r="AF446">
        <v>0</v>
      </c>
      <c r="AG446">
        <v>0</v>
      </c>
      <c r="AH446">
        <v>0</v>
      </c>
      <c r="AI446">
        <v>4.22</v>
      </c>
      <c r="AJ446">
        <v>1</v>
      </c>
      <c r="AK446">
        <v>1</v>
      </c>
      <c r="AL446">
        <v>1</v>
      </c>
      <c r="AN446">
        <v>0</v>
      </c>
      <c r="AO446">
        <v>1</v>
      </c>
      <c r="AP446">
        <v>0</v>
      </c>
      <c r="AQ446">
        <v>0</v>
      </c>
      <c r="AR446">
        <v>0</v>
      </c>
      <c r="AS446" t="s">
        <v>3</v>
      </c>
      <c r="AT446">
        <v>2.7</v>
      </c>
      <c r="AU446" t="s">
        <v>3</v>
      </c>
      <c r="AV446">
        <v>0</v>
      </c>
      <c r="AW446">
        <v>2</v>
      </c>
      <c r="AX446">
        <v>43687604</v>
      </c>
      <c r="AY446">
        <v>1</v>
      </c>
      <c r="AZ446">
        <v>0</v>
      </c>
      <c r="BA446">
        <v>456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>
        <v>0</v>
      </c>
      <c r="BU446">
        <v>0</v>
      </c>
      <c r="BV446">
        <v>0</v>
      </c>
      <c r="BW446">
        <v>0</v>
      </c>
      <c r="CX446">
        <f>Y446*Source!I150</f>
        <v>8.1000000000000003E-2</v>
      </c>
      <c r="CY446">
        <f>AA446</f>
        <v>93.98</v>
      </c>
      <c r="CZ446">
        <f>AE446</f>
        <v>22.27</v>
      </c>
      <c r="DA446">
        <f>AI446</f>
        <v>4.22</v>
      </c>
      <c r="DB446">
        <f t="shared" si="81"/>
        <v>60</v>
      </c>
      <c r="DC446">
        <f t="shared" si="82"/>
        <v>0</v>
      </c>
    </row>
    <row r="447" spans="1:107">
      <c r="A447">
        <f>ROW(Source!A152)</f>
        <v>152</v>
      </c>
      <c r="B447">
        <v>43686536</v>
      </c>
      <c r="C447">
        <v>43687606</v>
      </c>
      <c r="D447">
        <v>23135499</v>
      </c>
      <c r="E447">
        <v>1</v>
      </c>
      <c r="F447">
        <v>1</v>
      </c>
      <c r="G447">
        <v>1</v>
      </c>
      <c r="H447">
        <v>1</v>
      </c>
      <c r="I447" t="s">
        <v>689</v>
      </c>
      <c r="J447" t="s">
        <v>3</v>
      </c>
      <c r="K447" t="s">
        <v>690</v>
      </c>
      <c r="L447">
        <v>1369</v>
      </c>
      <c r="N447">
        <v>1013</v>
      </c>
      <c r="O447" t="s">
        <v>653</v>
      </c>
      <c r="P447" t="s">
        <v>653</v>
      </c>
      <c r="Q447">
        <v>1</v>
      </c>
      <c r="W447">
        <v>0</v>
      </c>
      <c r="X447">
        <v>-499460097</v>
      </c>
      <c r="Y447">
        <v>0.41</v>
      </c>
      <c r="AA447">
        <v>0</v>
      </c>
      <c r="AB447">
        <v>0</v>
      </c>
      <c r="AC447">
        <v>0</v>
      </c>
      <c r="AD447">
        <v>8.99</v>
      </c>
      <c r="AE447">
        <v>0</v>
      </c>
      <c r="AF447">
        <v>0</v>
      </c>
      <c r="AG447">
        <v>0</v>
      </c>
      <c r="AH447">
        <v>8.99</v>
      </c>
      <c r="AI447">
        <v>1</v>
      </c>
      <c r="AJ447">
        <v>1</v>
      </c>
      <c r="AK447">
        <v>1</v>
      </c>
      <c r="AL447">
        <v>1</v>
      </c>
      <c r="AN447">
        <v>0</v>
      </c>
      <c r="AO447">
        <v>1</v>
      </c>
      <c r="AP447">
        <v>0</v>
      </c>
      <c r="AQ447">
        <v>0</v>
      </c>
      <c r="AR447">
        <v>0</v>
      </c>
      <c r="AS447" t="s">
        <v>3</v>
      </c>
      <c r="AT447">
        <v>0.41</v>
      </c>
      <c r="AU447" t="s">
        <v>3</v>
      </c>
      <c r="AV447">
        <v>1</v>
      </c>
      <c r="AW447">
        <v>2</v>
      </c>
      <c r="AX447">
        <v>43687610</v>
      </c>
      <c r="AY447">
        <v>1</v>
      </c>
      <c r="AZ447">
        <v>0</v>
      </c>
      <c r="BA447">
        <v>457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0</v>
      </c>
      <c r="BU447">
        <v>0</v>
      </c>
      <c r="BV447">
        <v>0</v>
      </c>
      <c r="BW447">
        <v>0</v>
      </c>
      <c r="CX447">
        <f>Y447*Source!I152</f>
        <v>0.84049999999999991</v>
      </c>
      <c r="CY447">
        <f>AD447</f>
        <v>8.99</v>
      </c>
      <c r="CZ447">
        <f>AH447</f>
        <v>8.99</v>
      </c>
      <c r="DA447">
        <f>AL447</f>
        <v>1</v>
      </c>
      <c r="DB447">
        <f t="shared" si="81"/>
        <v>4</v>
      </c>
      <c r="DC447">
        <f t="shared" si="82"/>
        <v>0</v>
      </c>
    </row>
    <row r="448" spans="1:107">
      <c r="A448">
        <f>ROW(Source!A152)</f>
        <v>152</v>
      </c>
      <c r="B448">
        <v>43686536</v>
      </c>
      <c r="C448">
        <v>43687606</v>
      </c>
      <c r="D448">
        <v>121548</v>
      </c>
      <c r="E448">
        <v>1</v>
      </c>
      <c r="F448">
        <v>1</v>
      </c>
      <c r="G448">
        <v>1</v>
      </c>
      <c r="H448">
        <v>1</v>
      </c>
      <c r="I448" t="s">
        <v>22</v>
      </c>
      <c r="J448" t="s">
        <v>3</v>
      </c>
      <c r="K448" t="s">
        <v>656</v>
      </c>
      <c r="L448">
        <v>608254</v>
      </c>
      <c r="N448">
        <v>1013</v>
      </c>
      <c r="O448" t="s">
        <v>657</v>
      </c>
      <c r="P448" t="s">
        <v>657</v>
      </c>
      <c r="Q448">
        <v>1</v>
      </c>
      <c r="W448">
        <v>0</v>
      </c>
      <c r="X448">
        <v>-185737400</v>
      </c>
      <c r="Y448">
        <v>0.2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1</v>
      </c>
      <c r="AJ448">
        <v>1</v>
      </c>
      <c r="AK448">
        <v>1</v>
      </c>
      <c r="AL448">
        <v>1</v>
      </c>
      <c r="AN448">
        <v>0</v>
      </c>
      <c r="AO448">
        <v>1</v>
      </c>
      <c r="AP448">
        <v>0</v>
      </c>
      <c r="AQ448">
        <v>0</v>
      </c>
      <c r="AR448">
        <v>0</v>
      </c>
      <c r="AS448" t="s">
        <v>3</v>
      </c>
      <c r="AT448">
        <v>0.2</v>
      </c>
      <c r="AU448" t="s">
        <v>3</v>
      </c>
      <c r="AV448">
        <v>2</v>
      </c>
      <c r="AW448">
        <v>2</v>
      </c>
      <c r="AX448">
        <v>43687611</v>
      </c>
      <c r="AY448">
        <v>1</v>
      </c>
      <c r="AZ448">
        <v>0</v>
      </c>
      <c r="BA448">
        <v>458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  <c r="BT448">
        <v>0</v>
      </c>
      <c r="BU448">
        <v>0</v>
      </c>
      <c r="BV448">
        <v>0</v>
      </c>
      <c r="BW448">
        <v>0</v>
      </c>
      <c r="CX448">
        <f>Y448*Source!I152</f>
        <v>0.41</v>
      </c>
      <c r="CY448">
        <f>AD448</f>
        <v>0</v>
      </c>
      <c r="CZ448">
        <f>AH448</f>
        <v>0</v>
      </c>
      <c r="DA448">
        <f>AL448</f>
        <v>1</v>
      </c>
      <c r="DB448">
        <f t="shared" si="81"/>
        <v>0</v>
      </c>
      <c r="DC448">
        <f t="shared" si="82"/>
        <v>0</v>
      </c>
    </row>
    <row r="449" spans="1:107">
      <c r="A449">
        <f>ROW(Source!A152)</f>
        <v>152</v>
      </c>
      <c r="B449">
        <v>43686536</v>
      </c>
      <c r="C449">
        <v>43687606</v>
      </c>
      <c r="D449">
        <v>37802699</v>
      </c>
      <c r="E449">
        <v>1</v>
      </c>
      <c r="F449">
        <v>1</v>
      </c>
      <c r="G449">
        <v>1</v>
      </c>
      <c r="H449">
        <v>2</v>
      </c>
      <c r="I449" t="s">
        <v>671</v>
      </c>
      <c r="J449" t="s">
        <v>672</v>
      </c>
      <c r="K449" t="s">
        <v>673</v>
      </c>
      <c r="L449">
        <v>1368</v>
      </c>
      <c r="N449">
        <v>1011</v>
      </c>
      <c r="O449" t="s">
        <v>524</v>
      </c>
      <c r="P449" t="s">
        <v>524</v>
      </c>
      <c r="Q449">
        <v>1</v>
      </c>
      <c r="W449">
        <v>0</v>
      </c>
      <c r="X449">
        <v>2133576372</v>
      </c>
      <c r="Y449">
        <v>0.2</v>
      </c>
      <c r="AA449">
        <v>0</v>
      </c>
      <c r="AB449">
        <v>488.7</v>
      </c>
      <c r="AC449">
        <v>158.66999999999999</v>
      </c>
      <c r="AD449">
        <v>0</v>
      </c>
      <c r="AE449">
        <v>0</v>
      </c>
      <c r="AF449">
        <v>59.38</v>
      </c>
      <c r="AG449">
        <v>9</v>
      </c>
      <c r="AH449">
        <v>0</v>
      </c>
      <c r="AI449">
        <v>1</v>
      </c>
      <c r="AJ449">
        <v>8.23</v>
      </c>
      <c r="AK449">
        <v>17.63</v>
      </c>
      <c r="AL449">
        <v>1</v>
      </c>
      <c r="AN449">
        <v>0</v>
      </c>
      <c r="AO449">
        <v>1</v>
      </c>
      <c r="AP449">
        <v>0</v>
      </c>
      <c r="AQ449">
        <v>0</v>
      </c>
      <c r="AR449">
        <v>0</v>
      </c>
      <c r="AS449" t="s">
        <v>3</v>
      </c>
      <c r="AT449">
        <v>0.2</v>
      </c>
      <c r="AU449" t="s">
        <v>3</v>
      </c>
      <c r="AV449">
        <v>0</v>
      </c>
      <c r="AW449">
        <v>2</v>
      </c>
      <c r="AX449">
        <v>43687612</v>
      </c>
      <c r="AY449">
        <v>1</v>
      </c>
      <c r="AZ449">
        <v>0</v>
      </c>
      <c r="BA449">
        <v>459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CX449">
        <f>Y449*Source!I152</f>
        <v>0.41</v>
      </c>
      <c r="CY449">
        <f>AB449</f>
        <v>488.7</v>
      </c>
      <c r="CZ449">
        <f>AF449</f>
        <v>59.38</v>
      </c>
      <c r="DA449">
        <f>AJ449</f>
        <v>8.23</v>
      </c>
      <c r="DB449">
        <f t="shared" si="81"/>
        <v>12</v>
      </c>
      <c r="DC449">
        <f t="shared" si="82"/>
        <v>2</v>
      </c>
    </row>
    <row r="450" spans="1:107">
      <c r="A450">
        <f>ROW(Source!A153)</f>
        <v>153</v>
      </c>
      <c r="B450">
        <v>43686536</v>
      </c>
      <c r="C450">
        <v>43687613</v>
      </c>
      <c r="D450">
        <v>23135499</v>
      </c>
      <c r="E450">
        <v>1</v>
      </c>
      <c r="F450">
        <v>1</v>
      </c>
      <c r="G450">
        <v>1</v>
      </c>
      <c r="H450">
        <v>1</v>
      </c>
      <c r="I450" t="s">
        <v>689</v>
      </c>
      <c r="J450" t="s">
        <v>3</v>
      </c>
      <c r="K450" t="s">
        <v>690</v>
      </c>
      <c r="L450">
        <v>1369</v>
      </c>
      <c r="N450">
        <v>1013</v>
      </c>
      <c r="O450" t="s">
        <v>653</v>
      </c>
      <c r="P450" t="s">
        <v>653</v>
      </c>
      <c r="Q450">
        <v>1</v>
      </c>
      <c r="W450">
        <v>0</v>
      </c>
      <c r="X450">
        <v>-499460097</v>
      </c>
      <c r="Y450">
        <v>0.41</v>
      </c>
      <c r="AA450">
        <v>0</v>
      </c>
      <c r="AB450">
        <v>0</v>
      </c>
      <c r="AC450">
        <v>0</v>
      </c>
      <c r="AD450">
        <v>8.99</v>
      </c>
      <c r="AE450">
        <v>0</v>
      </c>
      <c r="AF450">
        <v>0</v>
      </c>
      <c r="AG450">
        <v>0</v>
      </c>
      <c r="AH450">
        <v>8.99</v>
      </c>
      <c r="AI450">
        <v>1</v>
      </c>
      <c r="AJ450">
        <v>1</v>
      </c>
      <c r="AK450">
        <v>1</v>
      </c>
      <c r="AL450">
        <v>1</v>
      </c>
      <c r="AN450">
        <v>0</v>
      </c>
      <c r="AO450">
        <v>1</v>
      </c>
      <c r="AP450">
        <v>0</v>
      </c>
      <c r="AQ450">
        <v>0</v>
      </c>
      <c r="AR450">
        <v>0</v>
      </c>
      <c r="AS450" t="s">
        <v>3</v>
      </c>
      <c r="AT450">
        <v>0.41</v>
      </c>
      <c r="AU450" t="s">
        <v>3</v>
      </c>
      <c r="AV450">
        <v>1</v>
      </c>
      <c r="AW450">
        <v>2</v>
      </c>
      <c r="AX450">
        <v>43687617</v>
      </c>
      <c r="AY450">
        <v>1</v>
      </c>
      <c r="AZ450">
        <v>0</v>
      </c>
      <c r="BA450">
        <v>460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0</v>
      </c>
      <c r="CX450">
        <f>Y450*Source!I153</f>
        <v>4.6596500000000001</v>
      </c>
      <c r="CY450">
        <f>AD450</f>
        <v>8.99</v>
      </c>
      <c r="CZ450">
        <f>AH450</f>
        <v>8.99</v>
      </c>
      <c r="DA450">
        <f>AL450</f>
        <v>1</v>
      </c>
      <c r="DB450">
        <f t="shared" si="81"/>
        <v>4</v>
      </c>
      <c r="DC450">
        <f t="shared" si="82"/>
        <v>0</v>
      </c>
    </row>
    <row r="451" spans="1:107">
      <c r="A451">
        <f>ROW(Source!A153)</f>
        <v>153</v>
      </c>
      <c r="B451">
        <v>43686536</v>
      </c>
      <c r="C451">
        <v>43687613</v>
      </c>
      <c r="D451">
        <v>121548</v>
      </c>
      <c r="E451">
        <v>1</v>
      </c>
      <c r="F451">
        <v>1</v>
      </c>
      <c r="G451">
        <v>1</v>
      </c>
      <c r="H451">
        <v>1</v>
      </c>
      <c r="I451" t="s">
        <v>22</v>
      </c>
      <c r="J451" t="s">
        <v>3</v>
      </c>
      <c r="K451" t="s">
        <v>656</v>
      </c>
      <c r="L451">
        <v>608254</v>
      </c>
      <c r="N451">
        <v>1013</v>
      </c>
      <c r="O451" t="s">
        <v>657</v>
      </c>
      <c r="P451" t="s">
        <v>657</v>
      </c>
      <c r="Q451">
        <v>1</v>
      </c>
      <c r="W451">
        <v>0</v>
      </c>
      <c r="X451">
        <v>-185737400</v>
      </c>
      <c r="Y451">
        <v>0.2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1</v>
      </c>
      <c r="AJ451">
        <v>1</v>
      </c>
      <c r="AK451">
        <v>1</v>
      </c>
      <c r="AL451">
        <v>1</v>
      </c>
      <c r="AN451">
        <v>0</v>
      </c>
      <c r="AO451">
        <v>1</v>
      </c>
      <c r="AP451">
        <v>0</v>
      </c>
      <c r="AQ451">
        <v>0</v>
      </c>
      <c r="AR451">
        <v>0</v>
      </c>
      <c r="AS451" t="s">
        <v>3</v>
      </c>
      <c r="AT451">
        <v>0.2</v>
      </c>
      <c r="AU451" t="s">
        <v>3</v>
      </c>
      <c r="AV451">
        <v>2</v>
      </c>
      <c r="AW451">
        <v>2</v>
      </c>
      <c r="AX451">
        <v>43687618</v>
      </c>
      <c r="AY451">
        <v>1</v>
      </c>
      <c r="AZ451">
        <v>0</v>
      </c>
      <c r="BA451">
        <v>461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</v>
      </c>
      <c r="BP451">
        <v>0</v>
      </c>
      <c r="BQ451">
        <v>0</v>
      </c>
      <c r="BR451">
        <v>0</v>
      </c>
      <c r="BS451">
        <v>0</v>
      </c>
      <c r="BT451">
        <v>0</v>
      </c>
      <c r="BU451">
        <v>0</v>
      </c>
      <c r="BV451">
        <v>0</v>
      </c>
      <c r="BW451">
        <v>0</v>
      </c>
      <c r="CX451">
        <f>Y451*Source!I153</f>
        <v>2.2730000000000001</v>
      </c>
      <c r="CY451">
        <f>AD451</f>
        <v>0</v>
      </c>
      <c r="CZ451">
        <f>AH451</f>
        <v>0</v>
      </c>
      <c r="DA451">
        <f>AL451</f>
        <v>1</v>
      </c>
      <c r="DB451">
        <f t="shared" si="81"/>
        <v>0</v>
      </c>
      <c r="DC451">
        <f t="shared" si="82"/>
        <v>0</v>
      </c>
    </row>
    <row r="452" spans="1:107">
      <c r="A452">
        <f>ROW(Source!A153)</f>
        <v>153</v>
      </c>
      <c r="B452">
        <v>43686536</v>
      </c>
      <c r="C452">
        <v>43687613</v>
      </c>
      <c r="D452">
        <v>37802699</v>
      </c>
      <c r="E452">
        <v>1</v>
      </c>
      <c r="F452">
        <v>1</v>
      </c>
      <c r="G452">
        <v>1</v>
      </c>
      <c r="H452">
        <v>2</v>
      </c>
      <c r="I452" t="s">
        <v>671</v>
      </c>
      <c r="J452" t="s">
        <v>672</v>
      </c>
      <c r="K452" t="s">
        <v>673</v>
      </c>
      <c r="L452">
        <v>1368</v>
      </c>
      <c r="N452">
        <v>1011</v>
      </c>
      <c r="O452" t="s">
        <v>524</v>
      </c>
      <c r="P452" t="s">
        <v>524</v>
      </c>
      <c r="Q452">
        <v>1</v>
      </c>
      <c r="W452">
        <v>0</v>
      </c>
      <c r="X452">
        <v>2133576372</v>
      </c>
      <c r="Y452">
        <v>0.2</v>
      </c>
      <c r="AA452">
        <v>0</v>
      </c>
      <c r="AB452">
        <v>488.7</v>
      </c>
      <c r="AC452">
        <v>158.66999999999999</v>
      </c>
      <c r="AD452">
        <v>0</v>
      </c>
      <c r="AE452">
        <v>0</v>
      </c>
      <c r="AF452">
        <v>59.38</v>
      </c>
      <c r="AG452">
        <v>9</v>
      </c>
      <c r="AH452">
        <v>0</v>
      </c>
      <c r="AI452">
        <v>1</v>
      </c>
      <c r="AJ452">
        <v>8.23</v>
      </c>
      <c r="AK452">
        <v>17.63</v>
      </c>
      <c r="AL452">
        <v>1</v>
      </c>
      <c r="AN452">
        <v>0</v>
      </c>
      <c r="AO452">
        <v>1</v>
      </c>
      <c r="AP452">
        <v>0</v>
      </c>
      <c r="AQ452">
        <v>0</v>
      </c>
      <c r="AR452">
        <v>0</v>
      </c>
      <c r="AS452" t="s">
        <v>3</v>
      </c>
      <c r="AT452">
        <v>0.2</v>
      </c>
      <c r="AU452" t="s">
        <v>3</v>
      </c>
      <c r="AV452">
        <v>0</v>
      </c>
      <c r="AW452">
        <v>2</v>
      </c>
      <c r="AX452">
        <v>43687619</v>
      </c>
      <c r="AY452">
        <v>1</v>
      </c>
      <c r="AZ452">
        <v>0</v>
      </c>
      <c r="BA452">
        <v>462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0</v>
      </c>
      <c r="BS452">
        <v>0</v>
      </c>
      <c r="BT452">
        <v>0</v>
      </c>
      <c r="BU452">
        <v>0</v>
      </c>
      <c r="BV452">
        <v>0</v>
      </c>
      <c r="BW452">
        <v>0</v>
      </c>
      <c r="CX452">
        <f>Y452*Source!I153</f>
        <v>2.2730000000000001</v>
      </c>
      <c r="CY452">
        <f>AB452</f>
        <v>488.7</v>
      </c>
      <c r="CZ452">
        <f>AF452</f>
        <v>59.38</v>
      </c>
      <c r="DA452">
        <f>AJ452</f>
        <v>8.23</v>
      </c>
      <c r="DB452">
        <f t="shared" si="81"/>
        <v>12</v>
      </c>
      <c r="DC452">
        <f t="shared" si="82"/>
        <v>2</v>
      </c>
    </row>
    <row r="453" spans="1:107">
      <c r="A453">
        <f>ROW(Source!A154)</f>
        <v>154</v>
      </c>
      <c r="B453">
        <v>43686536</v>
      </c>
      <c r="C453">
        <v>43687620</v>
      </c>
      <c r="D453">
        <v>23135499</v>
      </c>
      <c r="E453">
        <v>1</v>
      </c>
      <c r="F453">
        <v>1</v>
      </c>
      <c r="G453">
        <v>1</v>
      </c>
      <c r="H453">
        <v>1</v>
      </c>
      <c r="I453" t="s">
        <v>689</v>
      </c>
      <c r="J453" t="s">
        <v>3</v>
      </c>
      <c r="K453" t="s">
        <v>690</v>
      </c>
      <c r="L453">
        <v>1369</v>
      </c>
      <c r="N453">
        <v>1013</v>
      </c>
      <c r="O453" t="s">
        <v>653</v>
      </c>
      <c r="P453" t="s">
        <v>653</v>
      </c>
      <c r="Q453">
        <v>1</v>
      </c>
      <c r="W453">
        <v>0</v>
      </c>
      <c r="X453">
        <v>-499460097</v>
      </c>
      <c r="Y453">
        <v>5.34</v>
      </c>
      <c r="AA453">
        <v>0</v>
      </c>
      <c r="AB453">
        <v>0</v>
      </c>
      <c r="AC453">
        <v>0</v>
      </c>
      <c r="AD453">
        <v>8.99</v>
      </c>
      <c r="AE453">
        <v>0</v>
      </c>
      <c r="AF453">
        <v>0</v>
      </c>
      <c r="AG453">
        <v>0</v>
      </c>
      <c r="AH453">
        <v>8.99</v>
      </c>
      <c r="AI453">
        <v>1</v>
      </c>
      <c r="AJ453">
        <v>1</v>
      </c>
      <c r="AK453">
        <v>1</v>
      </c>
      <c r="AL453">
        <v>1</v>
      </c>
      <c r="AN453">
        <v>0</v>
      </c>
      <c r="AO453">
        <v>1</v>
      </c>
      <c r="AP453">
        <v>0</v>
      </c>
      <c r="AQ453">
        <v>0</v>
      </c>
      <c r="AR453">
        <v>0</v>
      </c>
      <c r="AS453" t="s">
        <v>3</v>
      </c>
      <c r="AT453">
        <v>5.34</v>
      </c>
      <c r="AU453" t="s">
        <v>3</v>
      </c>
      <c r="AV453">
        <v>1</v>
      </c>
      <c r="AW453">
        <v>2</v>
      </c>
      <c r="AX453">
        <v>43687632</v>
      </c>
      <c r="AY453">
        <v>1</v>
      </c>
      <c r="AZ453">
        <v>0</v>
      </c>
      <c r="BA453">
        <v>463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0</v>
      </c>
      <c r="BQ453">
        <v>0</v>
      </c>
      <c r="BR453">
        <v>0</v>
      </c>
      <c r="BS453">
        <v>0</v>
      </c>
      <c r="BT453">
        <v>0</v>
      </c>
      <c r="BU453">
        <v>0</v>
      </c>
      <c r="BV453">
        <v>0</v>
      </c>
      <c r="BW453">
        <v>0</v>
      </c>
      <c r="CX453">
        <f>Y453*Source!I154</f>
        <v>5.34</v>
      </c>
      <c r="CY453">
        <f>AD453</f>
        <v>8.99</v>
      </c>
      <c r="CZ453">
        <f>AH453</f>
        <v>8.99</v>
      </c>
      <c r="DA453">
        <f>AL453</f>
        <v>1</v>
      </c>
      <c r="DB453">
        <f t="shared" si="81"/>
        <v>48</v>
      </c>
      <c r="DC453">
        <f t="shared" si="82"/>
        <v>0</v>
      </c>
    </row>
    <row r="454" spans="1:107">
      <c r="A454">
        <f>ROW(Source!A154)</f>
        <v>154</v>
      </c>
      <c r="B454">
        <v>43686536</v>
      </c>
      <c r="C454">
        <v>43687620</v>
      </c>
      <c r="D454">
        <v>37802644</v>
      </c>
      <c r="E454">
        <v>1</v>
      </c>
      <c r="F454">
        <v>1</v>
      </c>
      <c r="G454">
        <v>1</v>
      </c>
      <c r="H454">
        <v>2</v>
      </c>
      <c r="I454" t="s">
        <v>747</v>
      </c>
      <c r="J454" t="s">
        <v>748</v>
      </c>
      <c r="K454" t="s">
        <v>749</v>
      </c>
      <c r="L454">
        <v>1368</v>
      </c>
      <c r="N454">
        <v>1011</v>
      </c>
      <c r="O454" t="s">
        <v>524</v>
      </c>
      <c r="P454" t="s">
        <v>524</v>
      </c>
      <c r="Q454">
        <v>1</v>
      </c>
      <c r="W454">
        <v>0</v>
      </c>
      <c r="X454">
        <v>1153725797</v>
      </c>
      <c r="Y454">
        <v>2.02</v>
      </c>
      <c r="AA454">
        <v>0</v>
      </c>
      <c r="AB454">
        <v>85.97</v>
      </c>
      <c r="AC454">
        <v>0</v>
      </c>
      <c r="AD454">
        <v>0</v>
      </c>
      <c r="AE454">
        <v>0</v>
      </c>
      <c r="AF454">
        <v>14.14</v>
      </c>
      <c r="AG454">
        <v>0</v>
      </c>
      <c r="AH454">
        <v>0</v>
      </c>
      <c r="AI454">
        <v>1</v>
      </c>
      <c r="AJ454">
        <v>6.08</v>
      </c>
      <c r="AK454">
        <v>17.63</v>
      </c>
      <c r="AL454">
        <v>1</v>
      </c>
      <c r="AN454">
        <v>0</v>
      </c>
      <c r="AO454">
        <v>1</v>
      </c>
      <c r="AP454">
        <v>0</v>
      </c>
      <c r="AQ454">
        <v>0</v>
      </c>
      <c r="AR454">
        <v>0</v>
      </c>
      <c r="AS454" t="s">
        <v>3</v>
      </c>
      <c r="AT454">
        <v>2.02</v>
      </c>
      <c r="AU454" t="s">
        <v>3</v>
      </c>
      <c r="AV454">
        <v>0</v>
      </c>
      <c r="AW454">
        <v>2</v>
      </c>
      <c r="AX454">
        <v>43687633</v>
      </c>
      <c r="AY454">
        <v>1</v>
      </c>
      <c r="AZ454">
        <v>0</v>
      </c>
      <c r="BA454">
        <v>464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</v>
      </c>
      <c r="BP454">
        <v>0</v>
      </c>
      <c r="BQ454">
        <v>0</v>
      </c>
      <c r="BR454">
        <v>0</v>
      </c>
      <c r="BS454">
        <v>0</v>
      </c>
      <c r="BT454">
        <v>0</v>
      </c>
      <c r="BU454">
        <v>0</v>
      </c>
      <c r="BV454">
        <v>0</v>
      </c>
      <c r="BW454">
        <v>0</v>
      </c>
      <c r="CX454">
        <f>Y454*Source!I154</f>
        <v>2.02</v>
      </c>
      <c r="CY454">
        <f>AB454</f>
        <v>85.97</v>
      </c>
      <c r="CZ454">
        <f>AF454</f>
        <v>14.14</v>
      </c>
      <c r="DA454">
        <f>AJ454</f>
        <v>6.08</v>
      </c>
      <c r="DB454">
        <f t="shared" ref="DB454:DB485" si="86">ROUND(ROUND(AT454*CZ454,2),0)</f>
        <v>29</v>
      </c>
      <c r="DC454">
        <f t="shared" ref="DC454:DC485" si="87">ROUND(ROUND(AT454*AG454,2),0)</f>
        <v>0</v>
      </c>
    </row>
    <row r="455" spans="1:107">
      <c r="A455">
        <f>ROW(Source!A154)</f>
        <v>154</v>
      </c>
      <c r="B455">
        <v>43686536</v>
      </c>
      <c r="C455">
        <v>43687620</v>
      </c>
      <c r="D455">
        <v>37802659</v>
      </c>
      <c r="E455">
        <v>1</v>
      </c>
      <c r="F455">
        <v>1</v>
      </c>
      <c r="G455">
        <v>1</v>
      </c>
      <c r="H455">
        <v>2</v>
      </c>
      <c r="I455" t="s">
        <v>823</v>
      </c>
      <c r="J455" t="s">
        <v>824</v>
      </c>
      <c r="K455" t="s">
        <v>825</v>
      </c>
      <c r="L455">
        <v>1368</v>
      </c>
      <c r="N455">
        <v>1011</v>
      </c>
      <c r="O455" t="s">
        <v>524</v>
      </c>
      <c r="P455" t="s">
        <v>524</v>
      </c>
      <c r="Q455">
        <v>1</v>
      </c>
      <c r="W455">
        <v>0</v>
      </c>
      <c r="X455">
        <v>4083802</v>
      </c>
      <c r="Y455">
        <v>0.86</v>
      </c>
      <c r="AA455">
        <v>0</v>
      </c>
      <c r="AB455">
        <v>5.35</v>
      </c>
      <c r="AC455">
        <v>0</v>
      </c>
      <c r="AD455">
        <v>0</v>
      </c>
      <c r="AE455">
        <v>0</v>
      </c>
      <c r="AF455">
        <v>1.43</v>
      </c>
      <c r="AG455">
        <v>0</v>
      </c>
      <c r="AH455">
        <v>0</v>
      </c>
      <c r="AI455">
        <v>1</v>
      </c>
      <c r="AJ455">
        <v>3.74</v>
      </c>
      <c r="AK455">
        <v>17.63</v>
      </c>
      <c r="AL455">
        <v>1</v>
      </c>
      <c r="AN455">
        <v>0</v>
      </c>
      <c r="AO455">
        <v>1</v>
      </c>
      <c r="AP455">
        <v>0</v>
      </c>
      <c r="AQ455">
        <v>0</v>
      </c>
      <c r="AR455">
        <v>0</v>
      </c>
      <c r="AS455" t="s">
        <v>3</v>
      </c>
      <c r="AT455">
        <v>0.86</v>
      </c>
      <c r="AU455" t="s">
        <v>3</v>
      </c>
      <c r="AV455">
        <v>0</v>
      </c>
      <c r="AW455">
        <v>2</v>
      </c>
      <c r="AX455">
        <v>43687634</v>
      </c>
      <c r="AY455">
        <v>1</v>
      </c>
      <c r="AZ455">
        <v>0</v>
      </c>
      <c r="BA455">
        <v>465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>
        <v>0</v>
      </c>
      <c r="BR455">
        <v>0</v>
      </c>
      <c r="BS455">
        <v>0</v>
      </c>
      <c r="BT455">
        <v>0</v>
      </c>
      <c r="BU455">
        <v>0</v>
      </c>
      <c r="BV455">
        <v>0</v>
      </c>
      <c r="BW455">
        <v>0</v>
      </c>
      <c r="CX455">
        <f>Y455*Source!I154</f>
        <v>0.86</v>
      </c>
      <c r="CY455">
        <f>AB455</f>
        <v>5.35</v>
      </c>
      <c r="CZ455">
        <f>AF455</f>
        <v>1.43</v>
      </c>
      <c r="DA455">
        <f>AJ455</f>
        <v>3.74</v>
      </c>
      <c r="DB455">
        <f t="shared" si="86"/>
        <v>1</v>
      </c>
      <c r="DC455">
        <f t="shared" si="87"/>
        <v>0</v>
      </c>
    </row>
    <row r="456" spans="1:107">
      <c r="A456">
        <f>ROW(Source!A154)</f>
        <v>154</v>
      </c>
      <c r="B456">
        <v>43686536</v>
      </c>
      <c r="C456">
        <v>43687620</v>
      </c>
      <c r="D456">
        <v>37804071</v>
      </c>
      <c r="E456">
        <v>1</v>
      </c>
      <c r="F456">
        <v>1</v>
      </c>
      <c r="G456">
        <v>1</v>
      </c>
      <c r="H456">
        <v>2</v>
      </c>
      <c r="I456" t="s">
        <v>756</v>
      </c>
      <c r="J456" t="s">
        <v>757</v>
      </c>
      <c r="K456" t="s">
        <v>758</v>
      </c>
      <c r="L456">
        <v>1368</v>
      </c>
      <c r="N456">
        <v>1011</v>
      </c>
      <c r="O456" t="s">
        <v>524</v>
      </c>
      <c r="P456" t="s">
        <v>524</v>
      </c>
      <c r="Q456">
        <v>1</v>
      </c>
      <c r="W456">
        <v>0</v>
      </c>
      <c r="X456">
        <v>254649463</v>
      </c>
      <c r="Y456">
        <v>0.5</v>
      </c>
      <c r="AA456">
        <v>0</v>
      </c>
      <c r="AB456">
        <v>18.95</v>
      </c>
      <c r="AC456">
        <v>0</v>
      </c>
      <c r="AD456">
        <v>0</v>
      </c>
      <c r="AE456">
        <v>0</v>
      </c>
      <c r="AF456">
        <v>5.4</v>
      </c>
      <c r="AG456">
        <v>0</v>
      </c>
      <c r="AH456">
        <v>0</v>
      </c>
      <c r="AI456">
        <v>1</v>
      </c>
      <c r="AJ456">
        <v>3.51</v>
      </c>
      <c r="AK456">
        <v>17.63</v>
      </c>
      <c r="AL456">
        <v>1</v>
      </c>
      <c r="AN456">
        <v>0</v>
      </c>
      <c r="AO456">
        <v>1</v>
      </c>
      <c r="AP456">
        <v>0</v>
      </c>
      <c r="AQ456">
        <v>0</v>
      </c>
      <c r="AR456">
        <v>0</v>
      </c>
      <c r="AS456" t="s">
        <v>3</v>
      </c>
      <c r="AT456">
        <v>0.5</v>
      </c>
      <c r="AU456" t="s">
        <v>3</v>
      </c>
      <c r="AV456">
        <v>0</v>
      </c>
      <c r="AW456">
        <v>2</v>
      </c>
      <c r="AX456">
        <v>43687635</v>
      </c>
      <c r="AY456">
        <v>1</v>
      </c>
      <c r="AZ456">
        <v>0</v>
      </c>
      <c r="BA456">
        <v>466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0</v>
      </c>
      <c r="BQ456">
        <v>0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0</v>
      </c>
      <c r="CX456">
        <f>Y456*Source!I154</f>
        <v>0.5</v>
      </c>
      <c r="CY456">
        <f>AB456</f>
        <v>18.95</v>
      </c>
      <c r="CZ456">
        <f>AF456</f>
        <v>5.4</v>
      </c>
      <c r="DA456">
        <f>AJ456</f>
        <v>3.51</v>
      </c>
      <c r="DB456">
        <f t="shared" si="86"/>
        <v>3</v>
      </c>
      <c r="DC456">
        <f t="shared" si="87"/>
        <v>0</v>
      </c>
    </row>
    <row r="457" spans="1:107">
      <c r="A457">
        <f>ROW(Source!A154)</f>
        <v>154</v>
      </c>
      <c r="B457">
        <v>43686536</v>
      </c>
      <c r="C457">
        <v>43687620</v>
      </c>
      <c r="D457">
        <v>37804456</v>
      </c>
      <c r="E457">
        <v>1</v>
      </c>
      <c r="F457">
        <v>1</v>
      </c>
      <c r="G457">
        <v>1</v>
      </c>
      <c r="H457">
        <v>2</v>
      </c>
      <c r="I457" t="s">
        <v>759</v>
      </c>
      <c r="J457" t="s">
        <v>760</v>
      </c>
      <c r="K457" t="s">
        <v>761</v>
      </c>
      <c r="L457">
        <v>1368</v>
      </c>
      <c r="N457">
        <v>1011</v>
      </c>
      <c r="O457" t="s">
        <v>524</v>
      </c>
      <c r="P457" t="s">
        <v>524</v>
      </c>
      <c r="Q457">
        <v>1</v>
      </c>
      <c r="W457">
        <v>0</v>
      </c>
      <c r="X457">
        <v>-671646184</v>
      </c>
      <c r="Y457">
        <v>0.13</v>
      </c>
      <c r="AA457">
        <v>0</v>
      </c>
      <c r="AB457">
        <v>714.81</v>
      </c>
      <c r="AC457">
        <v>182.47</v>
      </c>
      <c r="AD457">
        <v>0</v>
      </c>
      <c r="AE457">
        <v>0</v>
      </c>
      <c r="AF457">
        <v>91.76</v>
      </c>
      <c r="AG457">
        <v>10.35</v>
      </c>
      <c r="AH457">
        <v>0</v>
      </c>
      <c r="AI457">
        <v>1</v>
      </c>
      <c r="AJ457">
        <v>7.79</v>
      </c>
      <c r="AK457">
        <v>17.63</v>
      </c>
      <c r="AL457">
        <v>1</v>
      </c>
      <c r="AN457">
        <v>0</v>
      </c>
      <c r="AO457">
        <v>1</v>
      </c>
      <c r="AP457">
        <v>0</v>
      </c>
      <c r="AQ457">
        <v>0</v>
      </c>
      <c r="AR457">
        <v>0</v>
      </c>
      <c r="AS457" t="s">
        <v>3</v>
      </c>
      <c r="AT457">
        <v>0.13</v>
      </c>
      <c r="AU457" t="s">
        <v>3</v>
      </c>
      <c r="AV457">
        <v>0</v>
      </c>
      <c r="AW457">
        <v>2</v>
      </c>
      <c r="AX457">
        <v>43687636</v>
      </c>
      <c r="AY457">
        <v>1</v>
      </c>
      <c r="AZ457">
        <v>0</v>
      </c>
      <c r="BA457">
        <v>467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  <c r="BP457">
        <v>0</v>
      </c>
      <c r="BQ457">
        <v>0</v>
      </c>
      <c r="BR457">
        <v>0</v>
      </c>
      <c r="BS457">
        <v>0</v>
      </c>
      <c r="BT457">
        <v>0</v>
      </c>
      <c r="BU457">
        <v>0</v>
      </c>
      <c r="BV457">
        <v>0</v>
      </c>
      <c r="BW457">
        <v>0</v>
      </c>
      <c r="CX457">
        <f>Y457*Source!I154</f>
        <v>0.13</v>
      </c>
      <c r="CY457">
        <f>AB457</f>
        <v>714.81</v>
      </c>
      <c r="CZ457">
        <f>AF457</f>
        <v>91.76</v>
      </c>
      <c r="DA457">
        <f>AJ457</f>
        <v>7.79</v>
      </c>
      <c r="DB457">
        <f t="shared" si="86"/>
        <v>12</v>
      </c>
      <c r="DC457">
        <f t="shared" si="87"/>
        <v>1</v>
      </c>
    </row>
    <row r="458" spans="1:107">
      <c r="A458">
        <f>ROW(Source!A154)</f>
        <v>154</v>
      </c>
      <c r="B458">
        <v>43686536</v>
      </c>
      <c r="C458">
        <v>43687620</v>
      </c>
      <c r="D458">
        <v>37729659</v>
      </c>
      <c r="E458">
        <v>1</v>
      </c>
      <c r="F458">
        <v>1</v>
      </c>
      <c r="G458">
        <v>1</v>
      </c>
      <c r="H458">
        <v>3</v>
      </c>
      <c r="I458" t="s">
        <v>826</v>
      </c>
      <c r="J458" t="s">
        <v>827</v>
      </c>
      <c r="K458" t="s">
        <v>828</v>
      </c>
      <c r="L458">
        <v>1339</v>
      </c>
      <c r="N458">
        <v>1007</v>
      </c>
      <c r="O458" t="s">
        <v>48</v>
      </c>
      <c r="P458" t="s">
        <v>48</v>
      </c>
      <c r="Q458">
        <v>1</v>
      </c>
      <c r="W458">
        <v>0</v>
      </c>
      <c r="X458">
        <v>-821751618</v>
      </c>
      <c r="Y458">
        <v>0.25</v>
      </c>
      <c r="AA458">
        <v>41.86</v>
      </c>
      <c r="AB458">
        <v>0</v>
      </c>
      <c r="AC458">
        <v>0</v>
      </c>
      <c r="AD458">
        <v>0</v>
      </c>
      <c r="AE458">
        <v>6.22</v>
      </c>
      <c r="AF458">
        <v>0</v>
      </c>
      <c r="AG458">
        <v>0</v>
      </c>
      <c r="AH458">
        <v>0</v>
      </c>
      <c r="AI458">
        <v>6.73</v>
      </c>
      <c r="AJ458">
        <v>1</v>
      </c>
      <c r="AK458">
        <v>1</v>
      </c>
      <c r="AL458">
        <v>1</v>
      </c>
      <c r="AN458">
        <v>0</v>
      </c>
      <c r="AO458">
        <v>1</v>
      </c>
      <c r="AP458">
        <v>0</v>
      </c>
      <c r="AQ458">
        <v>0</v>
      </c>
      <c r="AR458">
        <v>0</v>
      </c>
      <c r="AS458" t="s">
        <v>3</v>
      </c>
      <c r="AT458">
        <v>0.25</v>
      </c>
      <c r="AU458" t="s">
        <v>3</v>
      </c>
      <c r="AV458">
        <v>0</v>
      </c>
      <c r="AW458">
        <v>2</v>
      </c>
      <c r="AX458">
        <v>43687637</v>
      </c>
      <c r="AY458">
        <v>1</v>
      </c>
      <c r="AZ458">
        <v>0</v>
      </c>
      <c r="BA458">
        <v>468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  <c r="BP458">
        <v>0</v>
      </c>
      <c r="BQ458">
        <v>0</v>
      </c>
      <c r="BR458">
        <v>0</v>
      </c>
      <c r="BS458">
        <v>0</v>
      </c>
      <c r="BT458">
        <v>0</v>
      </c>
      <c r="BU458">
        <v>0</v>
      </c>
      <c r="BV458">
        <v>0</v>
      </c>
      <c r="BW458">
        <v>0</v>
      </c>
      <c r="CX458">
        <f>Y458*Source!I154</f>
        <v>0.25</v>
      </c>
      <c r="CY458">
        <f t="shared" ref="CY458:CY463" si="88">AA458</f>
        <v>41.86</v>
      </c>
      <c r="CZ458">
        <f t="shared" ref="CZ458:CZ463" si="89">AE458</f>
        <v>6.22</v>
      </c>
      <c r="DA458">
        <f t="shared" ref="DA458:DA463" si="90">AI458</f>
        <v>6.73</v>
      </c>
      <c r="DB458">
        <f t="shared" si="86"/>
        <v>2</v>
      </c>
      <c r="DC458">
        <f t="shared" si="87"/>
        <v>0</v>
      </c>
    </row>
    <row r="459" spans="1:107">
      <c r="A459">
        <f>ROW(Source!A154)</f>
        <v>154</v>
      </c>
      <c r="B459">
        <v>43686536</v>
      </c>
      <c r="C459">
        <v>43687620</v>
      </c>
      <c r="D459">
        <v>37736617</v>
      </c>
      <c r="E459">
        <v>1</v>
      </c>
      <c r="F459">
        <v>1</v>
      </c>
      <c r="G459">
        <v>1</v>
      </c>
      <c r="H459">
        <v>3</v>
      </c>
      <c r="I459" t="s">
        <v>1085</v>
      </c>
      <c r="J459" t="s">
        <v>1086</v>
      </c>
      <c r="K459" t="s">
        <v>1087</v>
      </c>
      <c r="L459">
        <v>1348</v>
      </c>
      <c r="N459">
        <v>1009</v>
      </c>
      <c r="O459" t="s">
        <v>278</v>
      </c>
      <c r="P459" t="s">
        <v>278</v>
      </c>
      <c r="Q459">
        <v>1000</v>
      </c>
      <c r="W459">
        <v>0</v>
      </c>
      <c r="X459">
        <v>1061264821</v>
      </c>
      <c r="Y459">
        <v>5.1999999999999995E-4</v>
      </c>
      <c r="AA459">
        <v>45392.71</v>
      </c>
      <c r="AB459">
        <v>0</v>
      </c>
      <c r="AC459">
        <v>0</v>
      </c>
      <c r="AD459">
        <v>0</v>
      </c>
      <c r="AE459">
        <v>11153</v>
      </c>
      <c r="AF459">
        <v>0</v>
      </c>
      <c r="AG459">
        <v>0</v>
      </c>
      <c r="AH459">
        <v>0</v>
      </c>
      <c r="AI459">
        <v>4.07</v>
      </c>
      <c r="AJ459">
        <v>1</v>
      </c>
      <c r="AK459">
        <v>1</v>
      </c>
      <c r="AL459">
        <v>1</v>
      </c>
      <c r="AN459">
        <v>0</v>
      </c>
      <c r="AO459">
        <v>1</v>
      </c>
      <c r="AP459">
        <v>0</v>
      </c>
      <c r="AQ459">
        <v>0</v>
      </c>
      <c r="AR459">
        <v>0</v>
      </c>
      <c r="AS459" t="s">
        <v>3</v>
      </c>
      <c r="AT459">
        <v>5.1999999999999995E-4</v>
      </c>
      <c r="AU459" t="s">
        <v>3</v>
      </c>
      <c r="AV459">
        <v>0</v>
      </c>
      <c r="AW459">
        <v>2</v>
      </c>
      <c r="AX459">
        <v>43687638</v>
      </c>
      <c r="AY459">
        <v>1</v>
      </c>
      <c r="AZ459">
        <v>0</v>
      </c>
      <c r="BA459">
        <v>469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  <c r="BQ459">
        <v>0</v>
      </c>
      <c r="BR459">
        <v>0</v>
      </c>
      <c r="BS459">
        <v>0</v>
      </c>
      <c r="BT459">
        <v>0</v>
      </c>
      <c r="BU459">
        <v>0</v>
      </c>
      <c r="BV459">
        <v>0</v>
      </c>
      <c r="BW459">
        <v>0</v>
      </c>
      <c r="CX459">
        <f>Y459*Source!I154</f>
        <v>5.1999999999999995E-4</v>
      </c>
      <c r="CY459">
        <f t="shared" si="88"/>
        <v>45392.71</v>
      </c>
      <c r="CZ459">
        <f t="shared" si="89"/>
        <v>11153</v>
      </c>
      <c r="DA459">
        <f t="shared" si="90"/>
        <v>4.07</v>
      </c>
      <c r="DB459">
        <f t="shared" si="86"/>
        <v>6</v>
      </c>
      <c r="DC459">
        <f t="shared" si="87"/>
        <v>0</v>
      </c>
    </row>
    <row r="460" spans="1:107">
      <c r="A460">
        <f>ROW(Source!A154)</f>
        <v>154</v>
      </c>
      <c r="B460">
        <v>43686536</v>
      </c>
      <c r="C460">
        <v>43687620</v>
      </c>
      <c r="D460">
        <v>37729662</v>
      </c>
      <c r="E460">
        <v>1</v>
      </c>
      <c r="F460">
        <v>1</v>
      </c>
      <c r="G460">
        <v>1</v>
      </c>
      <c r="H460">
        <v>3</v>
      </c>
      <c r="I460" t="s">
        <v>774</v>
      </c>
      <c r="J460" t="s">
        <v>775</v>
      </c>
      <c r="K460" t="s">
        <v>776</v>
      </c>
      <c r="L460">
        <v>1346</v>
      </c>
      <c r="N460">
        <v>1009</v>
      </c>
      <c r="O460" t="s">
        <v>717</v>
      </c>
      <c r="P460" t="s">
        <v>717</v>
      </c>
      <c r="Q460">
        <v>1</v>
      </c>
      <c r="W460">
        <v>0</v>
      </c>
      <c r="X460">
        <v>873943321</v>
      </c>
      <c r="Y460">
        <v>5.7000000000000002E-2</v>
      </c>
      <c r="AA460">
        <v>36.28</v>
      </c>
      <c r="AB460">
        <v>0</v>
      </c>
      <c r="AC460">
        <v>0</v>
      </c>
      <c r="AD460">
        <v>0</v>
      </c>
      <c r="AE460">
        <v>6.62</v>
      </c>
      <c r="AF460">
        <v>0</v>
      </c>
      <c r="AG460">
        <v>0</v>
      </c>
      <c r="AH460">
        <v>0</v>
      </c>
      <c r="AI460">
        <v>5.48</v>
      </c>
      <c r="AJ460">
        <v>1</v>
      </c>
      <c r="AK460">
        <v>1</v>
      </c>
      <c r="AL460">
        <v>1</v>
      </c>
      <c r="AN460">
        <v>0</v>
      </c>
      <c r="AO460">
        <v>1</v>
      </c>
      <c r="AP460">
        <v>0</v>
      </c>
      <c r="AQ460">
        <v>0</v>
      </c>
      <c r="AR460">
        <v>0</v>
      </c>
      <c r="AS460" t="s">
        <v>3</v>
      </c>
      <c r="AT460">
        <v>5.7000000000000002E-2</v>
      </c>
      <c r="AU460" t="s">
        <v>3</v>
      </c>
      <c r="AV460">
        <v>0</v>
      </c>
      <c r="AW460">
        <v>2</v>
      </c>
      <c r="AX460">
        <v>43687639</v>
      </c>
      <c r="AY460">
        <v>1</v>
      </c>
      <c r="AZ460">
        <v>0</v>
      </c>
      <c r="BA460">
        <v>470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  <c r="BQ460">
        <v>0</v>
      </c>
      <c r="BR460">
        <v>0</v>
      </c>
      <c r="BS460">
        <v>0</v>
      </c>
      <c r="BT460">
        <v>0</v>
      </c>
      <c r="BU460">
        <v>0</v>
      </c>
      <c r="BV460">
        <v>0</v>
      </c>
      <c r="BW460">
        <v>0</v>
      </c>
      <c r="CX460">
        <f>Y460*Source!I154</f>
        <v>5.7000000000000002E-2</v>
      </c>
      <c r="CY460">
        <f t="shared" si="88"/>
        <v>36.28</v>
      </c>
      <c r="CZ460">
        <f t="shared" si="89"/>
        <v>6.62</v>
      </c>
      <c r="DA460">
        <f t="shared" si="90"/>
        <v>5.48</v>
      </c>
      <c r="DB460">
        <f t="shared" si="86"/>
        <v>0</v>
      </c>
      <c r="DC460">
        <f t="shared" si="87"/>
        <v>0</v>
      </c>
    </row>
    <row r="461" spans="1:107">
      <c r="A461">
        <f>ROW(Source!A154)</f>
        <v>154</v>
      </c>
      <c r="B461">
        <v>43686536</v>
      </c>
      <c r="C461">
        <v>43687620</v>
      </c>
      <c r="D461">
        <v>37766444</v>
      </c>
      <c r="E461">
        <v>1</v>
      </c>
      <c r="F461">
        <v>1</v>
      </c>
      <c r="G461">
        <v>1</v>
      </c>
      <c r="H461">
        <v>3</v>
      </c>
      <c r="I461" t="s">
        <v>1088</v>
      </c>
      <c r="J461" t="s">
        <v>1089</v>
      </c>
      <c r="K461" t="s">
        <v>1090</v>
      </c>
      <c r="L461">
        <v>1354</v>
      </c>
      <c r="N461">
        <v>1010</v>
      </c>
      <c r="O461" t="s">
        <v>124</v>
      </c>
      <c r="P461" t="s">
        <v>124</v>
      </c>
      <c r="Q461">
        <v>1</v>
      </c>
      <c r="W461">
        <v>0</v>
      </c>
      <c r="X461">
        <v>-1457716372</v>
      </c>
      <c r="Y461">
        <v>0.05</v>
      </c>
      <c r="AA461">
        <v>1299.17</v>
      </c>
      <c r="AB461">
        <v>0</v>
      </c>
      <c r="AC461">
        <v>0</v>
      </c>
      <c r="AD461">
        <v>0</v>
      </c>
      <c r="AE461">
        <v>229.13</v>
      </c>
      <c r="AF461">
        <v>0</v>
      </c>
      <c r="AG461">
        <v>0</v>
      </c>
      <c r="AH461">
        <v>0</v>
      </c>
      <c r="AI461">
        <v>5.67</v>
      </c>
      <c r="AJ461">
        <v>1</v>
      </c>
      <c r="AK461">
        <v>1</v>
      </c>
      <c r="AL461">
        <v>1</v>
      </c>
      <c r="AN461">
        <v>0</v>
      </c>
      <c r="AO461">
        <v>1</v>
      </c>
      <c r="AP461">
        <v>0</v>
      </c>
      <c r="AQ461">
        <v>0</v>
      </c>
      <c r="AR461">
        <v>0</v>
      </c>
      <c r="AS461" t="s">
        <v>3</v>
      </c>
      <c r="AT461">
        <v>0.05</v>
      </c>
      <c r="AU461" t="s">
        <v>3</v>
      </c>
      <c r="AV461">
        <v>0</v>
      </c>
      <c r="AW461">
        <v>2</v>
      </c>
      <c r="AX461">
        <v>43687640</v>
      </c>
      <c r="AY461">
        <v>1</v>
      </c>
      <c r="AZ461">
        <v>0</v>
      </c>
      <c r="BA461">
        <v>471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0</v>
      </c>
      <c r="BP461">
        <v>0</v>
      </c>
      <c r="BQ461">
        <v>0</v>
      </c>
      <c r="BR461">
        <v>0</v>
      </c>
      <c r="BS461">
        <v>0</v>
      </c>
      <c r="BT461">
        <v>0</v>
      </c>
      <c r="BU461">
        <v>0</v>
      </c>
      <c r="BV461">
        <v>0</v>
      </c>
      <c r="BW461">
        <v>0</v>
      </c>
      <c r="CX461">
        <f>Y461*Source!I154</f>
        <v>0.05</v>
      </c>
      <c r="CY461">
        <f t="shared" si="88"/>
        <v>1299.17</v>
      </c>
      <c r="CZ461">
        <f t="shared" si="89"/>
        <v>229.13</v>
      </c>
      <c r="DA461">
        <f t="shared" si="90"/>
        <v>5.67</v>
      </c>
      <c r="DB461">
        <f t="shared" si="86"/>
        <v>11</v>
      </c>
      <c r="DC461">
        <f t="shared" si="87"/>
        <v>0</v>
      </c>
    </row>
    <row r="462" spans="1:107">
      <c r="A462">
        <f>ROW(Source!A154)</f>
        <v>154</v>
      </c>
      <c r="B462">
        <v>43686536</v>
      </c>
      <c r="C462">
        <v>43687620</v>
      </c>
      <c r="D462">
        <v>37790328</v>
      </c>
      <c r="E462">
        <v>1</v>
      </c>
      <c r="F462">
        <v>1</v>
      </c>
      <c r="G462">
        <v>1</v>
      </c>
      <c r="H462">
        <v>3</v>
      </c>
      <c r="I462" t="s">
        <v>1091</v>
      </c>
      <c r="J462" t="s">
        <v>1092</v>
      </c>
      <c r="K462" t="s">
        <v>1093</v>
      </c>
      <c r="L462">
        <v>1348</v>
      </c>
      <c r="N462">
        <v>1009</v>
      </c>
      <c r="O462" t="s">
        <v>278</v>
      </c>
      <c r="P462" t="s">
        <v>278</v>
      </c>
      <c r="Q462">
        <v>1000</v>
      </c>
      <c r="W462">
        <v>0</v>
      </c>
      <c r="X462">
        <v>1465331453</v>
      </c>
      <c r="Y462">
        <v>4.4999999999999999E-4</v>
      </c>
      <c r="AA462">
        <v>80973.38</v>
      </c>
      <c r="AB462">
        <v>0</v>
      </c>
      <c r="AC462">
        <v>0</v>
      </c>
      <c r="AD462">
        <v>0</v>
      </c>
      <c r="AE462">
        <v>23815.7</v>
      </c>
      <c r="AF462">
        <v>0</v>
      </c>
      <c r="AG462">
        <v>0</v>
      </c>
      <c r="AH462">
        <v>0</v>
      </c>
      <c r="AI462">
        <v>3.4</v>
      </c>
      <c r="AJ462">
        <v>1</v>
      </c>
      <c r="AK462">
        <v>1</v>
      </c>
      <c r="AL462">
        <v>1</v>
      </c>
      <c r="AN462">
        <v>0</v>
      </c>
      <c r="AO462">
        <v>1</v>
      </c>
      <c r="AP462">
        <v>0</v>
      </c>
      <c r="AQ462">
        <v>0</v>
      </c>
      <c r="AR462">
        <v>0</v>
      </c>
      <c r="AS462" t="s">
        <v>3</v>
      </c>
      <c r="AT462">
        <v>4.4999999999999999E-4</v>
      </c>
      <c r="AU462" t="s">
        <v>3</v>
      </c>
      <c r="AV462">
        <v>0</v>
      </c>
      <c r="AW462">
        <v>2</v>
      </c>
      <c r="AX462">
        <v>43687641</v>
      </c>
      <c r="AY462">
        <v>1</v>
      </c>
      <c r="AZ462">
        <v>0</v>
      </c>
      <c r="BA462">
        <v>472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  <c r="BP462">
        <v>0</v>
      </c>
      <c r="BQ462">
        <v>0</v>
      </c>
      <c r="BR462">
        <v>0</v>
      </c>
      <c r="BS462">
        <v>0</v>
      </c>
      <c r="BT462">
        <v>0</v>
      </c>
      <c r="BU462">
        <v>0</v>
      </c>
      <c r="BV462">
        <v>0</v>
      </c>
      <c r="BW462">
        <v>0</v>
      </c>
      <c r="CX462">
        <f>Y462*Source!I154</f>
        <v>4.4999999999999999E-4</v>
      </c>
      <c r="CY462">
        <f t="shared" si="88"/>
        <v>80973.38</v>
      </c>
      <c r="CZ462">
        <f t="shared" si="89"/>
        <v>23815.7</v>
      </c>
      <c r="DA462">
        <f t="shared" si="90"/>
        <v>3.4</v>
      </c>
      <c r="DB462">
        <f t="shared" si="86"/>
        <v>11</v>
      </c>
      <c r="DC462">
        <f t="shared" si="87"/>
        <v>0</v>
      </c>
    </row>
    <row r="463" spans="1:107">
      <c r="A463">
        <f>ROW(Source!A154)</f>
        <v>154</v>
      </c>
      <c r="B463">
        <v>43686536</v>
      </c>
      <c r="C463">
        <v>43687620</v>
      </c>
      <c r="D463">
        <v>37790347</v>
      </c>
      <c r="E463">
        <v>1</v>
      </c>
      <c r="F463">
        <v>1</v>
      </c>
      <c r="G463">
        <v>1</v>
      </c>
      <c r="H463">
        <v>3</v>
      </c>
      <c r="I463" t="s">
        <v>1094</v>
      </c>
      <c r="J463" t="s">
        <v>1095</v>
      </c>
      <c r="K463" t="s">
        <v>1096</v>
      </c>
      <c r="L463">
        <v>1348</v>
      </c>
      <c r="N463">
        <v>1009</v>
      </c>
      <c r="O463" t="s">
        <v>278</v>
      </c>
      <c r="P463" t="s">
        <v>278</v>
      </c>
      <c r="Q463">
        <v>1000</v>
      </c>
      <c r="W463">
        <v>0</v>
      </c>
      <c r="X463">
        <v>1939841994</v>
      </c>
      <c r="Y463">
        <v>1E-3</v>
      </c>
      <c r="AA463">
        <v>60012.72</v>
      </c>
      <c r="AB463">
        <v>0</v>
      </c>
      <c r="AC463">
        <v>0</v>
      </c>
      <c r="AD463">
        <v>0</v>
      </c>
      <c r="AE463">
        <v>17650.8</v>
      </c>
      <c r="AF463">
        <v>0</v>
      </c>
      <c r="AG463">
        <v>0</v>
      </c>
      <c r="AH463">
        <v>0</v>
      </c>
      <c r="AI463">
        <v>3.4</v>
      </c>
      <c r="AJ463">
        <v>1</v>
      </c>
      <c r="AK463">
        <v>1</v>
      </c>
      <c r="AL463">
        <v>1</v>
      </c>
      <c r="AN463">
        <v>0</v>
      </c>
      <c r="AO463">
        <v>1</v>
      </c>
      <c r="AP463">
        <v>0</v>
      </c>
      <c r="AQ463">
        <v>0</v>
      </c>
      <c r="AR463">
        <v>0</v>
      </c>
      <c r="AS463" t="s">
        <v>3</v>
      </c>
      <c r="AT463">
        <v>1E-3</v>
      </c>
      <c r="AU463" t="s">
        <v>3</v>
      </c>
      <c r="AV463">
        <v>0</v>
      </c>
      <c r="AW463">
        <v>2</v>
      </c>
      <c r="AX463">
        <v>43687642</v>
      </c>
      <c r="AY463">
        <v>1</v>
      </c>
      <c r="AZ463">
        <v>0</v>
      </c>
      <c r="BA463">
        <v>473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0</v>
      </c>
      <c r="BM463">
        <v>0</v>
      </c>
      <c r="BN463">
        <v>0</v>
      </c>
      <c r="BO463">
        <v>0</v>
      </c>
      <c r="BP463">
        <v>0</v>
      </c>
      <c r="BQ463">
        <v>0</v>
      </c>
      <c r="BR463">
        <v>0</v>
      </c>
      <c r="BS463">
        <v>0</v>
      </c>
      <c r="BT463">
        <v>0</v>
      </c>
      <c r="BU463">
        <v>0</v>
      </c>
      <c r="BV463">
        <v>0</v>
      </c>
      <c r="BW463">
        <v>0</v>
      </c>
      <c r="CX463">
        <f>Y463*Source!I154</f>
        <v>1E-3</v>
      </c>
      <c r="CY463">
        <f t="shared" si="88"/>
        <v>60012.72</v>
      </c>
      <c r="CZ463">
        <f t="shared" si="89"/>
        <v>17650.8</v>
      </c>
      <c r="DA463">
        <f t="shared" si="90"/>
        <v>3.4</v>
      </c>
      <c r="DB463">
        <f t="shared" si="86"/>
        <v>18</v>
      </c>
      <c r="DC463">
        <f t="shared" si="87"/>
        <v>0</v>
      </c>
    </row>
    <row r="464" spans="1:107">
      <c r="A464">
        <f>ROW(Source!A155)</f>
        <v>155</v>
      </c>
      <c r="B464">
        <v>43686536</v>
      </c>
      <c r="C464">
        <v>43687643</v>
      </c>
      <c r="D464">
        <v>23135499</v>
      </c>
      <c r="E464">
        <v>1</v>
      </c>
      <c r="F464">
        <v>1</v>
      </c>
      <c r="G464">
        <v>1</v>
      </c>
      <c r="H464">
        <v>1</v>
      </c>
      <c r="I464" t="s">
        <v>689</v>
      </c>
      <c r="J464" t="s">
        <v>3</v>
      </c>
      <c r="K464" t="s">
        <v>690</v>
      </c>
      <c r="L464">
        <v>1369</v>
      </c>
      <c r="N464">
        <v>1013</v>
      </c>
      <c r="O464" t="s">
        <v>653</v>
      </c>
      <c r="P464" t="s">
        <v>653</v>
      </c>
      <c r="Q464">
        <v>1</v>
      </c>
      <c r="W464">
        <v>0</v>
      </c>
      <c r="X464">
        <v>-499460097</v>
      </c>
      <c r="Y464">
        <v>0.08</v>
      </c>
      <c r="AA464">
        <v>0</v>
      </c>
      <c r="AB464">
        <v>0</v>
      </c>
      <c r="AC464">
        <v>0</v>
      </c>
      <c r="AD464">
        <v>8.99</v>
      </c>
      <c r="AE464">
        <v>0</v>
      </c>
      <c r="AF464">
        <v>0</v>
      </c>
      <c r="AG464">
        <v>0</v>
      </c>
      <c r="AH464">
        <v>8.99</v>
      </c>
      <c r="AI464">
        <v>1</v>
      </c>
      <c r="AJ464">
        <v>1</v>
      </c>
      <c r="AK464">
        <v>1</v>
      </c>
      <c r="AL464">
        <v>1</v>
      </c>
      <c r="AN464">
        <v>0</v>
      </c>
      <c r="AO464">
        <v>1</v>
      </c>
      <c r="AP464">
        <v>0</v>
      </c>
      <c r="AQ464">
        <v>0</v>
      </c>
      <c r="AR464">
        <v>0</v>
      </c>
      <c r="AS464" t="s">
        <v>3</v>
      </c>
      <c r="AT464">
        <v>0.08</v>
      </c>
      <c r="AU464" t="s">
        <v>3</v>
      </c>
      <c r="AV464">
        <v>1</v>
      </c>
      <c r="AW464">
        <v>2</v>
      </c>
      <c r="AX464">
        <v>43687648</v>
      </c>
      <c r="AY464">
        <v>1</v>
      </c>
      <c r="AZ464">
        <v>0</v>
      </c>
      <c r="BA464">
        <v>474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0</v>
      </c>
      <c r="BP464">
        <v>0</v>
      </c>
      <c r="BQ464">
        <v>0</v>
      </c>
      <c r="BR464">
        <v>0</v>
      </c>
      <c r="BS464">
        <v>0</v>
      </c>
      <c r="BT464">
        <v>0</v>
      </c>
      <c r="BU464">
        <v>0</v>
      </c>
      <c r="BV464">
        <v>0</v>
      </c>
      <c r="BW464">
        <v>0</v>
      </c>
      <c r="CX464">
        <f>Y464*Source!I155</f>
        <v>0.16399999999999998</v>
      </c>
      <c r="CY464">
        <f>AD464</f>
        <v>8.99</v>
      </c>
      <c r="CZ464">
        <f>AH464</f>
        <v>8.99</v>
      </c>
      <c r="DA464">
        <f>AL464</f>
        <v>1</v>
      </c>
      <c r="DB464">
        <f t="shared" si="86"/>
        <v>1</v>
      </c>
      <c r="DC464">
        <f t="shared" si="87"/>
        <v>0</v>
      </c>
    </row>
    <row r="465" spans="1:107">
      <c r="A465">
        <f>ROW(Source!A155)</f>
        <v>155</v>
      </c>
      <c r="B465">
        <v>43686536</v>
      </c>
      <c r="C465">
        <v>43687643</v>
      </c>
      <c r="D465">
        <v>121548</v>
      </c>
      <c r="E465">
        <v>1</v>
      </c>
      <c r="F465">
        <v>1</v>
      </c>
      <c r="G465">
        <v>1</v>
      </c>
      <c r="H465">
        <v>1</v>
      </c>
      <c r="I465" t="s">
        <v>22</v>
      </c>
      <c r="J465" t="s">
        <v>3</v>
      </c>
      <c r="K465" t="s">
        <v>656</v>
      </c>
      <c r="L465">
        <v>608254</v>
      </c>
      <c r="N465">
        <v>1013</v>
      </c>
      <c r="O465" t="s">
        <v>657</v>
      </c>
      <c r="P465" t="s">
        <v>657</v>
      </c>
      <c r="Q465">
        <v>1</v>
      </c>
      <c r="W465">
        <v>0</v>
      </c>
      <c r="X465">
        <v>-185737400</v>
      </c>
      <c r="Y465">
        <v>0.04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1</v>
      </c>
      <c r="AJ465">
        <v>1</v>
      </c>
      <c r="AK465">
        <v>1</v>
      </c>
      <c r="AL465">
        <v>1</v>
      </c>
      <c r="AN465">
        <v>0</v>
      </c>
      <c r="AO465">
        <v>1</v>
      </c>
      <c r="AP465">
        <v>0</v>
      </c>
      <c r="AQ465">
        <v>0</v>
      </c>
      <c r="AR465">
        <v>0</v>
      </c>
      <c r="AS465" t="s">
        <v>3</v>
      </c>
      <c r="AT465">
        <v>0.04</v>
      </c>
      <c r="AU465" t="s">
        <v>3</v>
      </c>
      <c r="AV465">
        <v>2</v>
      </c>
      <c r="AW465">
        <v>2</v>
      </c>
      <c r="AX465">
        <v>43687649</v>
      </c>
      <c r="AY465">
        <v>1</v>
      </c>
      <c r="AZ465">
        <v>0</v>
      </c>
      <c r="BA465">
        <v>475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  <c r="BM465">
        <v>0</v>
      </c>
      <c r="BN465">
        <v>0</v>
      </c>
      <c r="BO465">
        <v>0</v>
      </c>
      <c r="BP465">
        <v>0</v>
      </c>
      <c r="BQ465">
        <v>0</v>
      </c>
      <c r="BR465">
        <v>0</v>
      </c>
      <c r="BS465">
        <v>0</v>
      </c>
      <c r="BT465">
        <v>0</v>
      </c>
      <c r="BU465">
        <v>0</v>
      </c>
      <c r="BV465">
        <v>0</v>
      </c>
      <c r="BW465">
        <v>0</v>
      </c>
      <c r="CX465">
        <f>Y465*Source!I155</f>
        <v>8.199999999999999E-2</v>
      </c>
      <c r="CY465">
        <f>AD465</f>
        <v>0</v>
      </c>
      <c r="CZ465">
        <f>AH465</f>
        <v>0</v>
      </c>
      <c r="DA465">
        <f>AL465</f>
        <v>1</v>
      </c>
      <c r="DB465">
        <f t="shared" si="86"/>
        <v>0</v>
      </c>
      <c r="DC465">
        <f t="shared" si="87"/>
        <v>0</v>
      </c>
    </row>
    <row r="466" spans="1:107">
      <c r="A466">
        <f>ROW(Source!A155)</f>
        <v>155</v>
      </c>
      <c r="B466">
        <v>43686536</v>
      </c>
      <c r="C466">
        <v>43687643</v>
      </c>
      <c r="D466">
        <v>37802699</v>
      </c>
      <c r="E466">
        <v>1</v>
      </c>
      <c r="F466">
        <v>1</v>
      </c>
      <c r="G466">
        <v>1</v>
      </c>
      <c r="H466">
        <v>2</v>
      </c>
      <c r="I466" t="s">
        <v>671</v>
      </c>
      <c r="J466" t="s">
        <v>672</v>
      </c>
      <c r="K466" t="s">
        <v>673</v>
      </c>
      <c r="L466">
        <v>1368</v>
      </c>
      <c r="N466">
        <v>1011</v>
      </c>
      <c r="O466" t="s">
        <v>524</v>
      </c>
      <c r="P466" t="s">
        <v>524</v>
      </c>
      <c r="Q466">
        <v>1</v>
      </c>
      <c r="W466">
        <v>0</v>
      </c>
      <c r="X466">
        <v>2133576372</v>
      </c>
      <c r="Y466">
        <v>0.04</v>
      </c>
      <c r="AA466">
        <v>0</v>
      </c>
      <c r="AB466">
        <v>488.7</v>
      </c>
      <c r="AC466">
        <v>158.66999999999999</v>
      </c>
      <c r="AD466">
        <v>0</v>
      </c>
      <c r="AE466">
        <v>0</v>
      </c>
      <c r="AF466">
        <v>59.38</v>
      </c>
      <c r="AG466">
        <v>9</v>
      </c>
      <c r="AH466">
        <v>0</v>
      </c>
      <c r="AI466">
        <v>1</v>
      </c>
      <c r="AJ466">
        <v>8.23</v>
      </c>
      <c r="AK466">
        <v>17.63</v>
      </c>
      <c r="AL466">
        <v>1</v>
      </c>
      <c r="AN466">
        <v>0</v>
      </c>
      <c r="AO466">
        <v>1</v>
      </c>
      <c r="AP466">
        <v>0</v>
      </c>
      <c r="AQ466">
        <v>0</v>
      </c>
      <c r="AR466">
        <v>0</v>
      </c>
      <c r="AS466" t="s">
        <v>3</v>
      </c>
      <c r="AT466">
        <v>0.04</v>
      </c>
      <c r="AU466" t="s">
        <v>3</v>
      </c>
      <c r="AV466">
        <v>0</v>
      </c>
      <c r="AW466">
        <v>2</v>
      </c>
      <c r="AX466">
        <v>43687650</v>
      </c>
      <c r="AY466">
        <v>1</v>
      </c>
      <c r="AZ466">
        <v>0</v>
      </c>
      <c r="BA466">
        <v>476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  <c r="BP466">
        <v>0</v>
      </c>
      <c r="BQ466">
        <v>0</v>
      </c>
      <c r="BR466">
        <v>0</v>
      </c>
      <c r="BS466">
        <v>0</v>
      </c>
      <c r="BT466">
        <v>0</v>
      </c>
      <c r="BU466">
        <v>0</v>
      </c>
      <c r="BV466">
        <v>0</v>
      </c>
      <c r="BW466">
        <v>0</v>
      </c>
      <c r="CX466">
        <f>Y466*Source!I155</f>
        <v>8.199999999999999E-2</v>
      </c>
      <c r="CY466">
        <f>AB466</f>
        <v>488.7</v>
      </c>
      <c r="CZ466">
        <f>AF466</f>
        <v>59.38</v>
      </c>
      <c r="DA466">
        <f>AJ466</f>
        <v>8.23</v>
      </c>
      <c r="DB466">
        <f t="shared" si="86"/>
        <v>2</v>
      </c>
      <c r="DC466">
        <f t="shared" si="87"/>
        <v>0</v>
      </c>
    </row>
    <row r="467" spans="1:107">
      <c r="A467">
        <f>ROW(Source!A155)</f>
        <v>155</v>
      </c>
      <c r="B467">
        <v>43686536</v>
      </c>
      <c r="C467">
        <v>43687643</v>
      </c>
      <c r="D467">
        <v>37804487</v>
      </c>
      <c r="E467">
        <v>1</v>
      </c>
      <c r="F467">
        <v>1</v>
      </c>
      <c r="G467">
        <v>1</v>
      </c>
      <c r="H467">
        <v>2</v>
      </c>
      <c r="I467" t="s">
        <v>1097</v>
      </c>
      <c r="J467" t="s">
        <v>1098</v>
      </c>
      <c r="K467" t="s">
        <v>1099</v>
      </c>
      <c r="L467">
        <v>1368</v>
      </c>
      <c r="N467">
        <v>1011</v>
      </c>
      <c r="O467" t="s">
        <v>524</v>
      </c>
      <c r="P467" t="s">
        <v>524</v>
      </c>
      <c r="Q467">
        <v>1</v>
      </c>
      <c r="W467">
        <v>0</v>
      </c>
      <c r="X467">
        <v>2141175334</v>
      </c>
      <c r="Y467">
        <v>0.02</v>
      </c>
      <c r="AA467">
        <v>0</v>
      </c>
      <c r="AB467">
        <v>1026.18</v>
      </c>
      <c r="AC467">
        <v>213.32</v>
      </c>
      <c r="AD467">
        <v>0</v>
      </c>
      <c r="AE467">
        <v>0</v>
      </c>
      <c r="AF467">
        <v>229.57</v>
      </c>
      <c r="AG467">
        <v>12.1</v>
      </c>
      <c r="AH467">
        <v>0</v>
      </c>
      <c r="AI467">
        <v>1</v>
      </c>
      <c r="AJ467">
        <v>4.47</v>
      </c>
      <c r="AK467">
        <v>17.63</v>
      </c>
      <c r="AL467">
        <v>1</v>
      </c>
      <c r="AN467">
        <v>0</v>
      </c>
      <c r="AO467">
        <v>1</v>
      </c>
      <c r="AP467">
        <v>0</v>
      </c>
      <c r="AQ467">
        <v>0</v>
      </c>
      <c r="AR467">
        <v>0</v>
      </c>
      <c r="AS467" t="s">
        <v>3</v>
      </c>
      <c r="AT467">
        <v>0.02</v>
      </c>
      <c r="AU467" t="s">
        <v>3</v>
      </c>
      <c r="AV467">
        <v>0</v>
      </c>
      <c r="AW467">
        <v>2</v>
      </c>
      <c r="AX467">
        <v>43687651</v>
      </c>
      <c r="AY467">
        <v>1</v>
      </c>
      <c r="AZ467">
        <v>0</v>
      </c>
      <c r="BA467">
        <v>477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0</v>
      </c>
      <c r="BM467">
        <v>0</v>
      </c>
      <c r="BN467">
        <v>0</v>
      </c>
      <c r="BO467">
        <v>0</v>
      </c>
      <c r="BP467">
        <v>0</v>
      </c>
      <c r="BQ467">
        <v>0</v>
      </c>
      <c r="BR467">
        <v>0</v>
      </c>
      <c r="BS467">
        <v>0</v>
      </c>
      <c r="BT467">
        <v>0</v>
      </c>
      <c r="BU467">
        <v>0</v>
      </c>
      <c r="BV467">
        <v>0</v>
      </c>
      <c r="BW467">
        <v>0</v>
      </c>
      <c r="CX467">
        <f>Y467*Source!I155</f>
        <v>4.0999999999999995E-2</v>
      </c>
      <c r="CY467">
        <f>AB467</f>
        <v>1026.18</v>
      </c>
      <c r="CZ467">
        <f>AF467</f>
        <v>229.57</v>
      </c>
      <c r="DA467">
        <f>AJ467</f>
        <v>4.47</v>
      </c>
      <c r="DB467">
        <f t="shared" si="86"/>
        <v>5</v>
      </c>
      <c r="DC467">
        <f t="shared" si="87"/>
        <v>0</v>
      </c>
    </row>
    <row r="468" spans="1:107">
      <c r="A468">
        <f>ROW(Source!A156)</f>
        <v>156</v>
      </c>
      <c r="B468">
        <v>43686536</v>
      </c>
      <c r="C468">
        <v>43687652</v>
      </c>
      <c r="D468">
        <v>23135499</v>
      </c>
      <c r="E468">
        <v>1</v>
      </c>
      <c r="F468">
        <v>1</v>
      </c>
      <c r="G468">
        <v>1</v>
      </c>
      <c r="H468">
        <v>1</v>
      </c>
      <c r="I468" t="s">
        <v>689</v>
      </c>
      <c r="J468" t="s">
        <v>3</v>
      </c>
      <c r="K468" t="s">
        <v>690</v>
      </c>
      <c r="L468">
        <v>1369</v>
      </c>
      <c r="N468">
        <v>1013</v>
      </c>
      <c r="O468" t="s">
        <v>653</v>
      </c>
      <c r="P468" t="s">
        <v>653</v>
      </c>
      <c r="Q468">
        <v>1</v>
      </c>
      <c r="W468">
        <v>0</v>
      </c>
      <c r="X468">
        <v>-499460097</v>
      </c>
      <c r="Y468">
        <v>0.12</v>
      </c>
      <c r="AA468">
        <v>0</v>
      </c>
      <c r="AB468">
        <v>0</v>
      </c>
      <c r="AC468">
        <v>0</v>
      </c>
      <c r="AD468">
        <v>8.99</v>
      </c>
      <c r="AE468">
        <v>0</v>
      </c>
      <c r="AF468">
        <v>0</v>
      </c>
      <c r="AG468">
        <v>0</v>
      </c>
      <c r="AH468">
        <v>8.99</v>
      </c>
      <c r="AI468">
        <v>1</v>
      </c>
      <c r="AJ468">
        <v>1</v>
      </c>
      <c r="AK468">
        <v>1</v>
      </c>
      <c r="AL468">
        <v>1</v>
      </c>
      <c r="AN468">
        <v>0</v>
      </c>
      <c r="AO468">
        <v>1</v>
      </c>
      <c r="AP468">
        <v>0</v>
      </c>
      <c r="AQ468">
        <v>0</v>
      </c>
      <c r="AR468">
        <v>0</v>
      </c>
      <c r="AS468" t="s">
        <v>3</v>
      </c>
      <c r="AT468">
        <v>0.12</v>
      </c>
      <c r="AU468" t="s">
        <v>3</v>
      </c>
      <c r="AV468">
        <v>1</v>
      </c>
      <c r="AW468">
        <v>2</v>
      </c>
      <c r="AX468">
        <v>43687657</v>
      </c>
      <c r="AY468">
        <v>1</v>
      </c>
      <c r="AZ468">
        <v>0</v>
      </c>
      <c r="BA468">
        <v>478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0</v>
      </c>
      <c r="BM468">
        <v>0</v>
      </c>
      <c r="BN468">
        <v>0</v>
      </c>
      <c r="BO468">
        <v>0</v>
      </c>
      <c r="BP468">
        <v>0</v>
      </c>
      <c r="BQ468">
        <v>0</v>
      </c>
      <c r="BR468">
        <v>0</v>
      </c>
      <c r="BS468">
        <v>0</v>
      </c>
      <c r="BT468">
        <v>0</v>
      </c>
      <c r="BU468">
        <v>0</v>
      </c>
      <c r="BV468">
        <v>0</v>
      </c>
      <c r="BW468">
        <v>0</v>
      </c>
      <c r="CX468">
        <f>Y468*Source!I156</f>
        <v>1.3637999999999999</v>
      </c>
      <c r="CY468">
        <f>AD468</f>
        <v>8.99</v>
      </c>
      <c r="CZ468">
        <f>AH468</f>
        <v>8.99</v>
      </c>
      <c r="DA468">
        <f>AL468</f>
        <v>1</v>
      </c>
      <c r="DB468">
        <f t="shared" si="86"/>
        <v>1</v>
      </c>
      <c r="DC468">
        <f t="shared" si="87"/>
        <v>0</v>
      </c>
    </row>
    <row r="469" spans="1:107">
      <c r="A469">
        <f>ROW(Source!A156)</f>
        <v>156</v>
      </c>
      <c r="B469">
        <v>43686536</v>
      </c>
      <c r="C469">
        <v>43687652</v>
      </c>
      <c r="D469">
        <v>121548</v>
      </c>
      <c r="E469">
        <v>1</v>
      </c>
      <c r="F469">
        <v>1</v>
      </c>
      <c r="G469">
        <v>1</v>
      </c>
      <c r="H469">
        <v>1</v>
      </c>
      <c r="I469" t="s">
        <v>22</v>
      </c>
      <c r="J469" t="s">
        <v>3</v>
      </c>
      <c r="K469" t="s">
        <v>656</v>
      </c>
      <c r="L469">
        <v>608254</v>
      </c>
      <c r="N469">
        <v>1013</v>
      </c>
      <c r="O469" t="s">
        <v>657</v>
      </c>
      <c r="P469" t="s">
        <v>657</v>
      </c>
      <c r="Q469">
        <v>1</v>
      </c>
      <c r="W469">
        <v>0</v>
      </c>
      <c r="X469">
        <v>-185737400</v>
      </c>
      <c r="Y469">
        <v>0.06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1</v>
      </c>
      <c r="AJ469">
        <v>1</v>
      </c>
      <c r="AK469">
        <v>1</v>
      </c>
      <c r="AL469">
        <v>1</v>
      </c>
      <c r="AN469">
        <v>0</v>
      </c>
      <c r="AO469">
        <v>1</v>
      </c>
      <c r="AP469">
        <v>0</v>
      </c>
      <c r="AQ469">
        <v>0</v>
      </c>
      <c r="AR469">
        <v>0</v>
      </c>
      <c r="AS469" t="s">
        <v>3</v>
      </c>
      <c r="AT469">
        <v>0.06</v>
      </c>
      <c r="AU469" t="s">
        <v>3</v>
      </c>
      <c r="AV469">
        <v>2</v>
      </c>
      <c r="AW469">
        <v>2</v>
      </c>
      <c r="AX469">
        <v>43687658</v>
      </c>
      <c r="AY469">
        <v>1</v>
      </c>
      <c r="AZ469">
        <v>0</v>
      </c>
      <c r="BA469">
        <v>479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  <c r="BP469">
        <v>0</v>
      </c>
      <c r="BQ469">
        <v>0</v>
      </c>
      <c r="BR469">
        <v>0</v>
      </c>
      <c r="BS469">
        <v>0</v>
      </c>
      <c r="BT469">
        <v>0</v>
      </c>
      <c r="BU469">
        <v>0</v>
      </c>
      <c r="BV469">
        <v>0</v>
      </c>
      <c r="BW469">
        <v>0</v>
      </c>
      <c r="CX469">
        <f>Y469*Source!I156</f>
        <v>0.68189999999999995</v>
      </c>
      <c r="CY469">
        <f>AD469</f>
        <v>0</v>
      </c>
      <c r="CZ469">
        <f>AH469</f>
        <v>0</v>
      </c>
      <c r="DA469">
        <f>AL469</f>
        <v>1</v>
      </c>
      <c r="DB469">
        <f t="shared" si="86"/>
        <v>0</v>
      </c>
      <c r="DC469">
        <f t="shared" si="87"/>
        <v>0</v>
      </c>
    </row>
    <row r="470" spans="1:107">
      <c r="A470">
        <f>ROW(Source!A156)</f>
        <v>156</v>
      </c>
      <c r="B470">
        <v>43686536</v>
      </c>
      <c r="C470">
        <v>43687652</v>
      </c>
      <c r="D470">
        <v>37802699</v>
      </c>
      <c r="E470">
        <v>1</v>
      </c>
      <c r="F470">
        <v>1</v>
      </c>
      <c r="G470">
        <v>1</v>
      </c>
      <c r="H470">
        <v>2</v>
      </c>
      <c r="I470" t="s">
        <v>671</v>
      </c>
      <c r="J470" t="s">
        <v>672</v>
      </c>
      <c r="K470" t="s">
        <v>673</v>
      </c>
      <c r="L470">
        <v>1368</v>
      </c>
      <c r="N470">
        <v>1011</v>
      </c>
      <c r="O470" t="s">
        <v>524</v>
      </c>
      <c r="P470" t="s">
        <v>524</v>
      </c>
      <c r="Q470">
        <v>1</v>
      </c>
      <c r="W470">
        <v>0</v>
      </c>
      <c r="X470">
        <v>2133576372</v>
      </c>
      <c r="Y470">
        <v>0.06</v>
      </c>
      <c r="AA470">
        <v>0</v>
      </c>
      <c r="AB470">
        <v>488.7</v>
      </c>
      <c r="AC470">
        <v>158.66999999999999</v>
      </c>
      <c r="AD470">
        <v>0</v>
      </c>
      <c r="AE470">
        <v>0</v>
      </c>
      <c r="AF470">
        <v>59.38</v>
      </c>
      <c r="AG470">
        <v>9</v>
      </c>
      <c r="AH470">
        <v>0</v>
      </c>
      <c r="AI470">
        <v>1</v>
      </c>
      <c r="AJ470">
        <v>8.23</v>
      </c>
      <c r="AK470">
        <v>17.63</v>
      </c>
      <c r="AL470">
        <v>1</v>
      </c>
      <c r="AN470">
        <v>0</v>
      </c>
      <c r="AO470">
        <v>1</v>
      </c>
      <c r="AP470">
        <v>0</v>
      </c>
      <c r="AQ470">
        <v>0</v>
      </c>
      <c r="AR470">
        <v>0</v>
      </c>
      <c r="AS470" t="s">
        <v>3</v>
      </c>
      <c r="AT470">
        <v>0.06</v>
      </c>
      <c r="AU470" t="s">
        <v>3</v>
      </c>
      <c r="AV470">
        <v>0</v>
      </c>
      <c r="AW470">
        <v>2</v>
      </c>
      <c r="AX470">
        <v>43687659</v>
      </c>
      <c r="AY470">
        <v>1</v>
      </c>
      <c r="AZ470">
        <v>0</v>
      </c>
      <c r="BA470">
        <v>480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0</v>
      </c>
      <c r="BP470">
        <v>0</v>
      </c>
      <c r="BQ470">
        <v>0</v>
      </c>
      <c r="BR470">
        <v>0</v>
      </c>
      <c r="BS470">
        <v>0</v>
      </c>
      <c r="BT470">
        <v>0</v>
      </c>
      <c r="BU470">
        <v>0</v>
      </c>
      <c r="BV470">
        <v>0</v>
      </c>
      <c r="BW470">
        <v>0</v>
      </c>
      <c r="CX470">
        <f>Y470*Source!I156</f>
        <v>0.68189999999999995</v>
      </c>
      <c r="CY470">
        <f>AB470</f>
        <v>488.7</v>
      </c>
      <c r="CZ470">
        <f>AF470</f>
        <v>59.38</v>
      </c>
      <c r="DA470">
        <f>AJ470</f>
        <v>8.23</v>
      </c>
      <c r="DB470">
        <f t="shared" si="86"/>
        <v>4</v>
      </c>
      <c r="DC470">
        <f t="shared" si="87"/>
        <v>1</v>
      </c>
    </row>
    <row r="471" spans="1:107">
      <c r="A471">
        <f>ROW(Source!A156)</f>
        <v>156</v>
      </c>
      <c r="B471">
        <v>43686536</v>
      </c>
      <c r="C471">
        <v>43687652</v>
      </c>
      <c r="D471">
        <v>37804487</v>
      </c>
      <c r="E471">
        <v>1</v>
      </c>
      <c r="F471">
        <v>1</v>
      </c>
      <c r="G471">
        <v>1</v>
      </c>
      <c r="H471">
        <v>2</v>
      </c>
      <c r="I471" t="s">
        <v>1097</v>
      </c>
      <c r="J471" t="s">
        <v>1098</v>
      </c>
      <c r="K471" t="s">
        <v>1099</v>
      </c>
      <c r="L471">
        <v>1368</v>
      </c>
      <c r="N471">
        <v>1011</v>
      </c>
      <c r="O471" t="s">
        <v>524</v>
      </c>
      <c r="P471" t="s">
        <v>524</v>
      </c>
      <c r="Q471">
        <v>1</v>
      </c>
      <c r="W471">
        <v>0</v>
      </c>
      <c r="X471">
        <v>2141175334</v>
      </c>
      <c r="Y471">
        <v>0.02</v>
      </c>
      <c r="AA471">
        <v>0</v>
      </c>
      <c r="AB471">
        <v>1026.18</v>
      </c>
      <c r="AC471">
        <v>213.32</v>
      </c>
      <c r="AD471">
        <v>0</v>
      </c>
      <c r="AE471">
        <v>0</v>
      </c>
      <c r="AF471">
        <v>229.57</v>
      </c>
      <c r="AG471">
        <v>12.1</v>
      </c>
      <c r="AH471">
        <v>0</v>
      </c>
      <c r="AI471">
        <v>1</v>
      </c>
      <c r="AJ471">
        <v>4.47</v>
      </c>
      <c r="AK471">
        <v>17.63</v>
      </c>
      <c r="AL471">
        <v>1</v>
      </c>
      <c r="AN471">
        <v>0</v>
      </c>
      <c r="AO471">
        <v>1</v>
      </c>
      <c r="AP471">
        <v>0</v>
      </c>
      <c r="AQ471">
        <v>0</v>
      </c>
      <c r="AR471">
        <v>0</v>
      </c>
      <c r="AS471" t="s">
        <v>3</v>
      </c>
      <c r="AT471">
        <v>0.02</v>
      </c>
      <c r="AU471" t="s">
        <v>3</v>
      </c>
      <c r="AV471">
        <v>0</v>
      </c>
      <c r="AW471">
        <v>2</v>
      </c>
      <c r="AX471">
        <v>43687660</v>
      </c>
      <c r="AY471">
        <v>1</v>
      </c>
      <c r="AZ471">
        <v>0</v>
      </c>
      <c r="BA471">
        <v>481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0</v>
      </c>
      <c r="BM471">
        <v>0</v>
      </c>
      <c r="BN471">
        <v>0</v>
      </c>
      <c r="BO471">
        <v>0</v>
      </c>
      <c r="BP471">
        <v>0</v>
      </c>
      <c r="BQ471">
        <v>0</v>
      </c>
      <c r="BR471">
        <v>0</v>
      </c>
      <c r="BS471">
        <v>0</v>
      </c>
      <c r="BT471">
        <v>0</v>
      </c>
      <c r="BU471">
        <v>0</v>
      </c>
      <c r="BV471">
        <v>0</v>
      </c>
      <c r="BW471">
        <v>0</v>
      </c>
      <c r="CX471">
        <f>Y471*Source!I156</f>
        <v>0.2273</v>
      </c>
      <c r="CY471">
        <f>AB471</f>
        <v>1026.18</v>
      </c>
      <c r="CZ471">
        <f>AF471</f>
        <v>229.57</v>
      </c>
      <c r="DA471">
        <f>AJ471</f>
        <v>4.47</v>
      </c>
      <c r="DB471">
        <f t="shared" si="86"/>
        <v>5</v>
      </c>
      <c r="DC471">
        <f t="shared" si="87"/>
        <v>0</v>
      </c>
    </row>
    <row r="472" spans="1:107">
      <c r="A472">
        <f>ROW(Source!A157)</f>
        <v>157</v>
      </c>
      <c r="B472">
        <v>43686536</v>
      </c>
      <c r="C472">
        <v>43687661</v>
      </c>
      <c r="D472">
        <v>23135499</v>
      </c>
      <c r="E472">
        <v>1</v>
      </c>
      <c r="F472">
        <v>1</v>
      </c>
      <c r="G472">
        <v>1</v>
      </c>
      <c r="H472">
        <v>1</v>
      </c>
      <c r="I472" t="s">
        <v>689</v>
      </c>
      <c r="J472" t="s">
        <v>3</v>
      </c>
      <c r="K472" t="s">
        <v>690</v>
      </c>
      <c r="L472">
        <v>1369</v>
      </c>
      <c r="N472">
        <v>1013</v>
      </c>
      <c r="O472" t="s">
        <v>653</v>
      </c>
      <c r="P472" t="s">
        <v>653</v>
      </c>
      <c r="Q472">
        <v>1</v>
      </c>
      <c r="W472">
        <v>0</v>
      </c>
      <c r="X472">
        <v>-499460097</v>
      </c>
      <c r="Y472">
        <v>14</v>
      </c>
      <c r="AA472">
        <v>0</v>
      </c>
      <c r="AB472">
        <v>0</v>
      </c>
      <c r="AC472">
        <v>0</v>
      </c>
      <c r="AD472">
        <v>8.99</v>
      </c>
      <c r="AE472">
        <v>0</v>
      </c>
      <c r="AF472">
        <v>0</v>
      </c>
      <c r="AG472">
        <v>0</v>
      </c>
      <c r="AH472">
        <v>8.99</v>
      </c>
      <c r="AI472">
        <v>1</v>
      </c>
      <c r="AJ472">
        <v>1</v>
      </c>
      <c r="AK472">
        <v>1</v>
      </c>
      <c r="AL472">
        <v>1</v>
      </c>
      <c r="AN472">
        <v>0</v>
      </c>
      <c r="AO472">
        <v>1</v>
      </c>
      <c r="AP472">
        <v>0</v>
      </c>
      <c r="AQ472">
        <v>0</v>
      </c>
      <c r="AR472">
        <v>0</v>
      </c>
      <c r="AS472" t="s">
        <v>3</v>
      </c>
      <c r="AT472">
        <v>14</v>
      </c>
      <c r="AU472" t="s">
        <v>3</v>
      </c>
      <c r="AV472">
        <v>1</v>
      </c>
      <c r="AW472">
        <v>2</v>
      </c>
      <c r="AX472">
        <v>43687666</v>
      </c>
      <c r="AY472">
        <v>1</v>
      </c>
      <c r="AZ472">
        <v>0</v>
      </c>
      <c r="BA472">
        <v>482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0</v>
      </c>
      <c r="BP472">
        <v>0</v>
      </c>
      <c r="BQ472">
        <v>0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0</v>
      </c>
      <c r="CX472">
        <f>Y472*Source!I157</f>
        <v>14</v>
      </c>
      <c r="CY472">
        <f>AD472</f>
        <v>8.99</v>
      </c>
      <c r="CZ472">
        <f>AH472</f>
        <v>8.99</v>
      </c>
      <c r="DA472">
        <f>AL472</f>
        <v>1</v>
      </c>
      <c r="DB472">
        <f t="shared" si="86"/>
        <v>126</v>
      </c>
      <c r="DC472">
        <f t="shared" si="87"/>
        <v>0</v>
      </c>
    </row>
    <row r="473" spans="1:107">
      <c r="A473">
        <f>ROW(Source!A157)</f>
        <v>157</v>
      </c>
      <c r="B473">
        <v>43686536</v>
      </c>
      <c r="C473">
        <v>43687661</v>
      </c>
      <c r="D473">
        <v>121548</v>
      </c>
      <c r="E473">
        <v>1</v>
      </c>
      <c r="F473">
        <v>1</v>
      </c>
      <c r="G473">
        <v>1</v>
      </c>
      <c r="H473">
        <v>1</v>
      </c>
      <c r="I473" t="s">
        <v>22</v>
      </c>
      <c r="J473" t="s">
        <v>3</v>
      </c>
      <c r="K473" t="s">
        <v>656</v>
      </c>
      <c r="L473">
        <v>608254</v>
      </c>
      <c r="N473">
        <v>1013</v>
      </c>
      <c r="O473" t="s">
        <v>657</v>
      </c>
      <c r="P473" t="s">
        <v>657</v>
      </c>
      <c r="Q473">
        <v>1</v>
      </c>
      <c r="W473">
        <v>0</v>
      </c>
      <c r="X473">
        <v>-185737400</v>
      </c>
      <c r="Y473">
        <v>7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1</v>
      </c>
      <c r="AJ473">
        <v>1</v>
      </c>
      <c r="AK473">
        <v>1</v>
      </c>
      <c r="AL473">
        <v>1</v>
      </c>
      <c r="AN473">
        <v>0</v>
      </c>
      <c r="AO473">
        <v>1</v>
      </c>
      <c r="AP473">
        <v>0</v>
      </c>
      <c r="AQ473">
        <v>0</v>
      </c>
      <c r="AR473">
        <v>0</v>
      </c>
      <c r="AS473" t="s">
        <v>3</v>
      </c>
      <c r="AT473">
        <v>7</v>
      </c>
      <c r="AU473" t="s">
        <v>3</v>
      </c>
      <c r="AV473">
        <v>2</v>
      </c>
      <c r="AW473">
        <v>2</v>
      </c>
      <c r="AX473">
        <v>43687667</v>
      </c>
      <c r="AY473">
        <v>1</v>
      </c>
      <c r="AZ473">
        <v>0</v>
      </c>
      <c r="BA473">
        <v>483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0</v>
      </c>
      <c r="BN473">
        <v>0</v>
      </c>
      <c r="BO473">
        <v>0</v>
      </c>
      <c r="BP473">
        <v>0</v>
      </c>
      <c r="BQ473">
        <v>0</v>
      </c>
      <c r="BR473">
        <v>0</v>
      </c>
      <c r="BS473">
        <v>0</v>
      </c>
      <c r="BT473">
        <v>0</v>
      </c>
      <c r="BU473">
        <v>0</v>
      </c>
      <c r="BV473">
        <v>0</v>
      </c>
      <c r="BW473">
        <v>0</v>
      </c>
      <c r="CX473">
        <f>Y473*Source!I157</f>
        <v>7</v>
      </c>
      <c r="CY473">
        <f>AD473</f>
        <v>0</v>
      </c>
      <c r="CZ473">
        <f>AH473</f>
        <v>0</v>
      </c>
      <c r="DA473">
        <f>AL473</f>
        <v>1</v>
      </c>
      <c r="DB473">
        <f t="shared" si="86"/>
        <v>0</v>
      </c>
      <c r="DC473">
        <f t="shared" si="87"/>
        <v>0</v>
      </c>
    </row>
    <row r="474" spans="1:107">
      <c r="A474">
        <f>ROW(Source!A157)</f>
        <v>157</v>
      </c>
      <c r="B474">
        <v>43686536</v>
      </c>
      <c r="C474">
        <v>43687661</v>
      </c>
      <c r="D474">
        <v>37802699</v>
      </c>
      <c r="E474">
        <v>1</v>
      </c>
      <c r="F474">
        <v>1</v>
      </c>
      <c r="G474">
        <v>1</v>
      </c>
      <c r="H474">
        <v>2</v>
      </c>
      <c r="I474" t="s">
        <v>671</v>
      </c>
      <c r="J474" t="s">
        <v>672</v>
      </c>
      <c r="K474" t="s">
        <v>673</v>
      </c>
      <c r="L474">
        <v>1368</v>
      </c>
      <c r="N474">
        <v>1011</v>
      </c>
      <c r="O474" t="s">
        <v>524</v>
      </c>
      <c r="P474" t="s">
        <v>524</v>
      </c>
      <c r="Q474">
        <v>1</v>
      </c>
      <c r="W474">
        <v>0</v>
      </c>
      <c r="X474">
        <v>2133576372</v>
      </c>
      <c r="Y474">
        <v>7</v>
      </c>
      <c r="AA474">
        <v>0</v>
      </c>
      <c r="AB474">
        <v>488.7</v>
      </c>
      <c r="AC474">
        <v>158.66999999999999</v>
      </c>
      <c r="AD474">
        <v>0</v>
      </c>
      <c r="AE474">
        <v>0</v>
      </c>
      <c r="AF474">
        <v>59.38</v>
      </c>
      <c r="AG474">
        <v>9</v>
      </c>
      <c r="AH474">
        <v>0</v>
      </c>
      <c r="AI474">
        <v>1</v>
      </c>
      <c r="AJ474">
        <v>8.23</v>
      </c>
      <c r="AK474">
        <v>17.63</v>
      </c>
      <c r="AL474">
        <v>1</v>
      </c>
      <c r="AN474">
        <v>0</v>
      </c>
      <c r="AO474">
        <v>1</v>
      </c>
      <c r="AP474">
        <v>0</v>
      </c>
      <c r="AQ474">
        <v>0</v>
      </c>
      <c r="AR474">
        <v>0</v>
      </c>
      <c r="AS474" t="s">
        <v>3</v>
      </c>
      <c r="AT474">
        <v>7</v>
      </c>
      <c r="AU474" t="s">
        <v>3</v>
      </c>
      <c r="AV474">
        <v>0</v>
      </c>
      <c r="AW474">
        <v>2</v>
      </c>
      <c r="AX474">
        <v>43687668</v>
      </c>
      <c r="AY474">
        <v>1</v>
      </c>
      <c r="AZ474">
        <v>0</v>
      </c>
      <c r="BA474">
        <v>484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  <c r="BP474">
        <v>0</v>
      </c>
      <c r="BQ474">
        <v>0</v>
      </c>
      <c r="BR474">
        <v>0</v>
      </c>
      <c r="BS474">
        <v>0</v>
      </c>
      <c r="BT474">
        <v>0</v>
      </c>
      <c r="BU474">
        <v>0</v>
      </c>
      <c r="BV474">
        <v>0</v>
      </c>
      <c r="BW474">
        <v>0</v>
      </c>
      <c r="CX474">
        <f>Y474*Source!I157</f>
        <v>7</v>
      </c>
      <c r="CY474">
        <f>AB474</f>
        <v>488.7</v>
      </c>
      <c r="CZ474">
        <f>AF474</f>
        <v>59.38</v>
      </c>
      <c r="DA474">
        <f>AJ474</f>
        <v>8.23</v>
      </c>
      <c r="DB474">
        <f t="shared" si="86"/>
        <v>416</v>
      </c>
      <c r="DC474">
        <f t="shared" si="87"/>
        <v>63</v>
      </c>
    </row>
    <row r="475" spans="1:107">
      <c r="A475">
        <f>ROW(Source!A157)</f>
        <v>157</v>
      </c>
      <c r="B475">
        <v>43686536</v>
      </c>
      <c r="C475">
        <v>43687661</v>
      </c>
      <c r="D475">
        <v>37804487</v>
      </c>
      <c r="E475">
        <v>1</v>
      </c>
      <c r="F475">
        <v>1</v>
      </c>
      <c r="G475">
        <v>1</v>
      </c>
      <c r="H475">
        <v>2</v>
      </c>
      <c r="I475" t="s">
        <v>1097</v>
      </c>
      <c r="J475" t="s">
        <v>1098</v>
      </c>
      <c r="K475" t="s">
        <v>1099</v>
      </c>
      <c r="L475">
        <v>1368</v>
      </c>
      <c r="N475">
        <v>1011</v>
      </c>
      <c r="O475" t="s">
        <v>524</v>
      </c>
      <c r="P475" t="s">
        <v>524</v>
      </c>
      <c r="Q475">
        <v>1</v>
      </c>
      <c r="W475">
        <v>0</v>
      </c>
      <c r="X475">
        <v>2141175334</v>
      </c>
      <c r="Y475">
        <v>2.8</v>
      </c>
      <c r="AA475">
        <v>0</v>
      </c>
      <c r="AB475">
        <v>1026.18</v>
      </c>
      <c r="AC475">
        <v>213.32</v>
      </c>
      <c r="AD475">
        <v>0</v>
      </c>
      <c r="AE475">
        <v>0</v>
      </c>
      <c r="AF475">
        <v>229.57</v>
      </c>
      <c r="AG475">
        <v>12.1</v>
      </c>
      <c r="AH475">
        <v>0</v>
      </c>
      <c r="AI475">
        <v>1</v>
      </c>
      <c r="AJ475">
        <v>4.47</v>
      </c>
      <c r="AK475">
        <v>17.63</v>
      </c>
      <c r="AL475">
        <v>1</v>
      </c>
      <c r="AN475">
        <v>0</v>
      </c>
      <c r="AO475">
        <v>1</v>
      </c>
      <c r="AP475">
        <v>0</v>
      </c>
      <c r="AQ475">
        <v>0</v>
      </c>
      <c r="AR475">
        <v>0</v>
      </c>
      <c r="AS475" t="s">
        <v>3</v>
      </c>
      <c r="AT475">
        <v>2.8</v>
      </c>
      <c r="AU475" t="s">
        <v>3</v>
      </c>
      <c r="AV475">
        <v>0</v>
      </c>
      <c r="AW475">
        <v>2</v>
      </c>
      <c r="AX475">
        <v>43687669</v>
      </c>
      <c r="AY475">
        <v>1</v>
      </c>
      <c r="AZ475">
        <v>0</v>
      </c>
      <c r="BA475">
        <v>485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  <c r="BP475">
        <v>0</v>
      </c>
      <c r="BQ475">
        <v>0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0</v>
      </c>
      <c r="CX475">
        <f>Y475*Source!I157</f>
        <v>2.8</v>
      </c>
      <c r="CY475">
        <f>AB475</f>
        <v>1026.18</v>
      </c>
      <c r="CZ475">
        <f>AF475</f>
        <v>229.57</v>
      </c>
      <c r="DA475">
        <f>AJ475</f>
        <v>4.47</v>
      </c>
      <c r="DB475">
        <f t="shared" si="86"/>
        <v>643</v>
      </c>
      <c r="DC475">
        <f t="shared" si="87"/>
        <v>34</v>
      </c>
    </row>
    <row r="476" spans="1:107">
      <c r="A476">
        <f>ROW(Source!A158)</f>
        <v>158</v>
      </c>
      <c r="B476">
        <v>43686536</v>
      </c>
      <c r="C476">
        <v>43687670</v>
      </c>
      <c r="D476">
        <v>23410246</v>
      </c>
      <c r="E476">
        <v>1</v>
      </c>
      <c r="F476">
        <v>1</v>
      </c>
      <c r="G476">
        <v>1</v>
      </c>
      <c r="H476">
        <v>1</v>
      </c>
      <c r="I476" t="s">
        <v>1100</v>
      </c>
      <c r="J476" t="s">
        <v>3</v>
      </c>
      <c r="K476" t="s">
        <v>1101</v>
      </c>
      <c r="L476">
        <v>1369</v>
      </c>
      <c r="N476">
        <v>1013</v>
      </c>
      <c r="O476" t="s">
        <v>653</v>
      </c>
      <c r="P476" t="s">
        <v>653</v>
      </c>
      <c r="Q476">
        <v>1</v>
      </c>
      <c r="W476">
        <v>0</v>
      </c>
      <c r="X476">
        <v>1318428044</v>
      </c>
      <c r="Y476">
        <v>1</v>
      </c>
      <c r="AA476">
        <v>0</v>
      </c>
      <c r="AB476">
        <v>0</v>
      </c>
      <c r="AC476">
        <v>0</v>
      </c>
      <c r="AD476">
        <v>12.08</v>
      </c>
      <c r="AE476">
        <v>0</v>
      </c>
      <c r="AF476">
        <v>0</v>
      </c>
      <c r="AG476">
        <v>0</v>
      </c>
      <c r="AH476">
        <v>12.08</v>
      </c>
      <c r="AI476">
        <v>1</v>
      </c>
      <c r="AJ476">
        <v>1</v>
      </c>
      <c r="AK476">
        <v>1</v>
      </c>
      <c r="AL476">
        <v>1</v>
      </c>
      <c r="AN476">
        <v>0</v>
      </c>
      <c r="AO476">
        <v>1</v>
      </c>
      <c r="AP476">
        <v>0</v>
      </c>
      <c r="AQ476">
        <v>0</v>
      </c>
      <c r="AR476">
        <v>0</v>
      </c>
      <c r="AS476" t="s">
        <v>3</v>
      </c>
      <c r="AT476">
        <v>1</v>
      </c>
      <c r="AU476" t="s">
        <v>3</v>
      </c>
      <c r="AV476">
        <v>1</v>
      </c>
      <c r="AW476">
        <v>2</v>
      </c>
      <c r="AX476">
        <v>43687680</v>
      </c>
      <c r="AY476">
        <v>1</v>
      </c>
      <c r="AZ476">
        <v>0</v>
      </c>
      <c r="BA476">
        <v>486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  <c r="BM476">
        <v>0</v>
      </c>
      <c r="BN476">
        <v>0</v>
      </c>
      <c r="BO476">
        <v>0</v>
      </c>
      <c r="BP476">
        <v>0</v>
      </c>
      <c r="BQ476">
        <v>0</v>
      </c>
      <c r="BR476">
        <v>0</v>
      </c>
      <c r="BS476">
        <v>0</v>
      </c>
      <c r="BT476">
        <v>0</v>
      </c>
      <c r="BU476">
        <v>0</v>
      </c>
      <c r="BV476">
        <v>0</v>
      </c>
      <c r="BW476">
        <v>0</v>
      </c>
      <c r="CX476">
        <f>Y476*Source!I158</f>
        <v>1</v>
      </c>
      <c r="CY476">
        <f>AD476</f>
        <v>12.08</v>
      </c>
      <c r="CZ476">
        <f>AH476</f>
        <v>12.08</v>
      </c>
      <c r="DA476">
        <f>AL476</f>
        <v>1</v>
      </c>
      <c r="DB476">
        <f t="shared" si="86"/>
        <v>12</v>
      </c>
      <c r="DC476">
        <f t="shared" si="87"/>
        <v>0</v>
      </c>
    </row>
    <row r="477" spans="1:107">
      <c r="A477">
        <f>ROW(Source!A158)</f>
        <v>158</v>
      </c>
      <c r="B477">
        <v>43686536</v>
      </c>
      <c r="C477">
        <v>43687670</v>
      </c>
      <c r="D477">
        <v>37802678</v>
      </c>
      <c r="E477">
        <v>1</v>
      </c>
      <c r="F477">
        <v>1</v>
      </c>
      <c r="G477">
        <v>1</v>
      </c>
      <c r="H477">
        <v>2</v>
      </c>
      <c r="I477" t="s">
        <v>1102</v>
      </c>
      <c r="J477" t="s">
        <v>1103</v>
      </c>
      <c r="K477" t="s">
        <v>1104</v>
      </c>
      <c r="L477">
        <v>1368</v>
      </c>
      <c r="N477">
        <v>1011</v>
      </c>
      <c r="O477" t="s">
        <v>524</v>
      </c>
      <c r="P477" t="s">
        <v>524</v>
      </c>
      <c r="Q477">
        <v>1</v>
      </c>
      <c r="W477">
        <v>0</v>
      </c>
      <c r="X477">
        <v>-1908888725</v>
      </c>
      <c r="Y477">
        <v>0.33</v>
      </c>
      <c r="AA477">
        <v>0</v>
      </c>
      <c r="AB477">
        <v>19.989999999999998</v>
      </c>
      <c r="AC477">
        <v>0</v>
      </c>
      <c r="AD477">
        <v>0</v>
      </c>
      <c r="AE477">
        <v>0</v>
      </c>
      <c r="AF477">
        <v>5.33</v>
      </c>
      <c r="AG477">
        <v>0</v>
      </c>
      <c r="AH477">
        <v>0</v>
      </c>
      <c r="AI477">
        <v>1</v>
      </c>
      <c r="AJ477">
        <v>3.75</v>
      </c>
      <c r="AK477">
        <v>17.63</v>
      </c>
      <c r="AL477">
        <v>1</v>
      </c>
      <c r="AN477">
        <v>0</v>
      </c>
      <c r="AO477">
        <v>1</v>
      </c>
      <c r="AP477">
        <v>0</v>
      </c>
      <c r="AQ477">
        <v>0</v>
      </c>
      <c r="AR477">
        <v>0</v>
      </c>
      <c r="AS477" t="s">
        <v>3</v>
      </c>
      <c r="AT477">
        <v>0.33</v>
      </c>
      <c r="AU477" t="s">
        <v>3</v>
      </c>
      <c r="AV477">
        <v>0</v>
      </c>
      <c r="AW477">
        <v>2</v>
      </c>
      <c r="AX477">
        <v>43687681</v>
      </c>
      <c r="AY477">
        <v>1</v>
      </c>
      <c r="AZ477">
        <v>0</v>
      </c>
      <c r="BA477">
        <v>487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0</v>
      </c>
      <c r="BM477">
        <v>0</v>
      </c>
      <c r="BN477">
        <v>0</v>
      </c>
      <c r="BO477">
        <v>0</v>
      </c>
      <c r="BP477">
        <v>0</v>
      </c>
      <c r="BQ477">
        <v>0</v>
      </c>
      <c r="BR477">
        <v>0</v>
      </c>
      <c r="BS477">
        <v>0</v>
      </c>
      <c r="BT477">
        <v>0</v>
      </c>
      <c r="BU477">
        <v>0</v>
      </c>
      <c r="BV477">
        <v>0</v>
      </c>
      <c r="BW477">
        <v>0</v>
      </c>
      <c r="CX477">
        <f>Y477*Source!I158</f>
        <v>0.33</v>
      </c>
      <c r="CY477">
        <f>AB477</f>
        <v>19.989999999999998</v>
      </c>
      <c r="CZ477">
        <f>AF477</f>
        <v>5.33</v>
      </c>
      <c r="DA477">
        <f>AJ477</f>
        <v>3.75</v>
      </c>
      <c r="DB477">
        <f t="shared" si="86"/>
        <v>2</v>
      </c>
      <c r="DC477">
        <f t="shared" si="87"/>
        <v>0</v>
      </c>
    </row>
    <row r="478" spans="1:107">
      <c r="A478">
        <f>ROW(Source!A158)</f>
        <v>158</v>
      </c>
      <c r="B478">
        <v>43686536</v>
      </c>
      <c r="C478">
        <v>43687670</v>
      </c>
      <c r="D478">
        <v>37732591</v>
      </c>
      <c r="E478">
        <v>1</v>
      </c>
      <c r="F478">
        <v>1</v>
      </c>
      <c r="G478">
        <v>1</v>
      </c>
      <c r="H478">
        <v>3</v>
      </c>
      <c r="I478" t="s">
        <v>1105</v>
      </c>
      <c r="J478" t="s">
        <v>1106</v>
      </c>
      <c r="K478" t="s">
        <v>1107</v>
      </c>
      <c r="L478">
        <v>1346</v>
      </c>
      <c r="N478">
        <v>1009</v>
      </c>
      <c r="O478" t="s">
        <v>717</v>
      </c>
      <c r="P478" t="s">
        <v>717</v>
      </c>
      <c r="Q478">
        <v>1</v>
      </c>
      <c r="W478">
        <v>0</v>
      </c>
      <c r="X478">
        <v>-21008178</v>
      </c>
      <c r="Y478">
        <v>1.1999999999999999E-3</v>
      </c>
      <c r="AA478">
        <v>230.62</v>
      </c>
      <c r="AB478">
        <v>0</v>
      </c>
      <c r="AC478">
        <v>0</v>
      </c>
      <c r="AD478">
        <v>0</v>
      </c>
      <c r="AE478">
        <v>70.31</v>
      </c>
      <c r="AF478">
        <v>0</v>
      </c>
      <c r="AG478">
        <v>0</v>
      </c>
      <c r="AH478">
        <v>0</v>
      </c>
      <c r="AI478">
        <v>3.28</v>
      </c>
      <c r="AJ478">
        <v>1</v>
      </c>
      <c r="AK478">
        <v>1</v>
      </c>
      <c r="AL478">
        <v>1</v>
      </c>
      <c r="AN478">
        <v>0</v>
      </c>
      <c r="AO478">
        <v>1</v>
      </c>
      <c r="AP478">
        <v>0</v>
      </c>
      <c r="AQ478">
        <v>0</v>
      </c>
      <c r="AR478">
        <v>0</v>
      </c>
      <c r="AS478" t="s">
        <v>3</v>
      </c>
      <c r="AT478">
        <v>1.1999999999999999E-3</v>
      </c>
      <c r="AU478" t="s">
        <v>3</v>
      </c>
      <c r="AV478">
        <v>0</v>
      </c>
      <c r="AW478">
        <v>2</v>
      </c>
      <c r="AX478">
        <v>43687682</v>
      </c>
      <c r="AY478">
        <v>1</v>
      </c>
      <c r="AZ478">
        <v>0</v>
      </c>
      <c r="BA478">
        <v>488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>
        <v>0</v>
      </c>
      <c r="BU478">
        <v>0</v>
      </c>
      <c r="BV478">
        <v>0</v>
      </c>
      <c r="BW478">
        <v>0</v>
      </c>
      <c r="CX478">
        <f>Y478*Source!I158</f>
        <v>1.1999999999999999E-3</v>
      </c>
      <c r="CY478">
        <f t="shared" ref="CY478:CY484" si="91">AA478</f>
        <v>230.62</v>
      </c>
      <c r="CZ478">
        <f t="shared" ref="CZ478:CZ484" si="92">AE478</f>
        <v>70.31</v>
      </c>
      <c r="DA478">
        <f t="shared" ref="DA478:DA484" si="93">AI478</f>
        <v>3.28</v>
      </c>
      <c r="DB478">
        <f t="shared" si="86"/>
        <v>0</v>
      </c>
      <c r="DC478">
        <f t="shared" si="87"/>
        <v>0</v>
      </c>
    </row>
    <row r="479" spans="1:107">
      <c r="A479">
        <f>ROW(Source!A158)</f>
        <v>158</v>
      </c>
      <c r="B479">
        <v>43686536</v>
      </c>
      <c r="C479">
        <v>43687670</v>
      </c>
      <c r="D479">
        <v>37729925</v>
      </c>
      <c r="E479">
        <v>1</v>
      </c>
      <c r="F479">
        <v>1</v>
      </c>
      <c r="G479">
        <v>1</v>
      </c>
      <c r="H479">
        <v>3</v>
      </c>
      <c r="I479" t="s">
        <v>1108</v>
      </c>
      <c r="J479" t="s">
        <v>1109</v>
      </c>
      <c r="K479" t="s">
        <v>1110</v>
      </c>
      <c r="L479">
        <v>1332</v>
      </c>
      <c r="N479">
        <v>1005</v>
      </c>
      <c r="O479" t="s">
        <v>1111</v>
      </c>
      <c r="P479" t="s">
        <v>1111</v>
      </c>
      <c r="Q479">
        <v>0.01</v>
      </c>
      <c r="W479">
        <v>0</v>
      </c>
      <c r="X479">
        <v>59019556</v>
      </c>
      <c r="Y479">
        <v>0.6</v>
      </c>
      <c r="AA479">
        <v>42.5</v>
      </c>
      <c r="AB479">
        <v>0</v>
      </c>
      <c r="AC479">
        <v>0</v>
      </c>
      <c r="AD479">
        <v>0</v>
      </c>
      <c r="AE479">
        <v>13.28</v>
      </c>
      <c r="AF479">
        <v>0</v>
      </c>
      <c r="AG479">
        <v>0</v>
      </c>
      <c r="AH479">
        <v>0</v>
      </c>
      <c r="AI479">
        <v>3.2</v>
      </c>
      <c r="AJ479">
        <v>1</v>
      </c>
      <c r="AK479">
        <v>1</v>
      </c>
      <c r="AL479">
        <v>1</v>
      </c>
      <c r="AN479">
        <v>0</v>
      </c>
      <c r="AO479">
        <v>1</v>
      </c>
      <c r="AP479">
        <v>0</v>
      </c>
      <c r="AQ479">
        <v>0</v>
      </c>
      <c r="AR479">
        <v>0</v>
      </c>
      <c r="AS479" t="s">
        <v>3</v>
      </c>
      <c r="AT479">
        <v>0.6</v>
      </c>
      <c r="AU479" t="s">
        <v>3</v>
      </c>
      <c r="AV479">
        <v>0</v>
      </c>
      <c r="AW479">
        <v>2</v>
      </c>
      <c r="AX479">
        <v>43687683</v>
      </c>
      <c r="AY479">
        <v>1</v>
      </c>
      <c r="AZ479">
        <v>0</v>
      </c>
      <c r="BA479">
        <v>489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  <c r="BP479">
        <v>0</v>
      </c>
      <c r="BQ479">
        <v>0</v>
      </c>
      <c r="BR479">
        <v>0</v>
      </c>
      <c r="BS479">
        <v>0</v>
      </c>
      <c r="BT479">
        <v>0</v>
      </c>
      <c r="BU479">
        <v>0</v>
      </c>
      <c r="BV479">
        <v>0</v>
      </c>
      <c r="BW479">
        <v>0</v>
      </c>
      <c r="CX479">
        <f>Y479*Source!I158</f>
        <v>0.6</v>
      </c>
      <c r="CY479">
        <f t="shared" si="91"/>
        <v>42.5</v>
      </c>
      <c r="CZ479">
        <f t="shared" si="92"/>
        <v>13.28</v>
      </c>
      <c r="DA479">
        <f t="shared" si="93"/>
        <v>3.2</v>
      </c>
      <c r="DB479">
        <f t="shared" si="86"/>
        <v>8</v>
      </c>
      <c r="DC479">
        <f t="shared" si="87"/>
        <v>0</v>
      </c>
    </row>
    <row r="480" spans="1:107">
      <c r="A480">
        <f>ROW(Source!A158)</f>
        <v>158</v>
      </c>
      <c r="B480">
        <v>43686536</v>
      </c>
      <c r="C480">
        <v>43687670</v>
      </c>
      <c r="D480">
        <v>37729933</v>
      </c>
      <c r="E480">
        <v>1</v>
      </c>
      <c r="F480">
        <v>1</v>
      </c>
      <c r="G480">
        <v>1</v>
      </c>
      <c r="H480">
        <v>3</v>
      </c>
      <c r="I480" t="s">
        <v>1112</v>
      </c>
      <c r="J480" t="s">
        <v>1113</v>
      </c>
      <c r="K480" t="s">
        <v>1114</v>
      </c>
      <c r="L480">
        <v>1296</v>
      </c>
      <c r="N480">
        <v>1002</v>
      </c>
      <c r="O480" t="s">
        <v>1115</v>
      </c>
      <c r="P480" t="s">
        <v>1115</v>
      </c>
      <c r="Q480">
        <v>1</v>
      </c>
      <c r="W480">
        <v>0</v>
      </c>
      <c r="X480">
        <v>1757316152</v>
      </c>
      <c r="Y480">
        <v>6.0000000000000001E-3</v>
      </c>
      <c r="AA480">
        <v>37.82</v>
      </c>
      <c r="AB480">
        <v>0</v>
      </c>
      <c r="AC480">
        <v>0</v>
      </c>
      <c r="AD480">
        <v>0</v>
      </c>
      <c r="AE480">
        <v>12.28</v>
      </c>
      <c r="AF480">
        <v>0</v>
      </c>
      <c r="AG480">
        <v>0</v>
      </c>
      <c r="AH480">
        <v>0</v>
      </c>
      <c r="AI480">
        <v>3.08</v>
      </c>
      <c r="AJ480">
        <v>1</v>
      </c>
      <c r="AK480">
        <v>1</v>
      </c>
      <c r="AL480">
        <v>1</v>
      </c>
      <c r="AN480">
        <v>0</v>
      </c>
      <c r="AO480">
        <v>1</v>
      </c>
      <c r="AP480">
        <v>0</v>
      </c>
      <c r="AQ480">
        <v>0</v>
      </c>
      <c r="AR480">
        <v>0</v>
      </c>
      <c r="AS480" t="s">
        <v>3</v>
      </c>
      <c r="AT480">
        <v>6.0000000000000001E-3</v>
      </c>
      <c r="AU480" t="s">
        <v>3</v>
      </c>
      <c r="AV480">
        <v>0</v>
      </c>
      <c r="AW480">
        <v>2</v>
      </c>
      <c r="AX480">
        <v>43687684</v>
      </c>
      <c r="AY480">
        <v>1</v>
      </c>
      <c r="AZ480">
        <v>0</v>
      </c>
      <c r="BA480">
        <v>490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  <c r="BP480">
        <v>0</v>
      </c>
      <c r="BQ480">
        <v>0</v>
      </c>
      <c r="BR480">
        <v>0</v>
      </c>
      <c r="BS480">
        <v>0</v>
      </c>
      <c r="BT480">
        <v>0</v>
      </c>
      <c r="BU480">
        <v>0</v>
      </c>
      <c r="BV480">
        <v>0</v>
      </c>
      <c r="BW480">
        <v>0</v>
      </c>
      <c r="CX480">
        <f>Y480*Source!I158</f>
        <v>6.0000000000000001E-3</v>
      </c>
      <c r="CY480">
        <f t="shared" si="91"/>
        <v>37.82</v>
      </c>
      <c r="CZ480">
        <f t="shared" si="92"/>
        <v>12.28</v>
      </c>
      <c r="DA480">
        <f t="shared" si="93"/>
        <v>3.08</v>
      </c>
      <c r="DB480">
        <f t="shared" si="86"/>
        <v>0</v>
      </c>
      <c r="DC480">
        <f t="shared" si="87"/>
        <v>0</v>
      </c>
    </row>
    <row r="481" spans="1:107">
      <c r="A481">
        <f>ROW(Source!A158)</f>
        <v>158</v>
      </c>
      <c r="B481">
        <v>43686536</v>
      </c>
      <c r="C481">
        <v>43687670</v>
      </c>
      <c r="D481">
        <v>37729935</v>
      </c>
      <c r="E481">
        <v>1</v>
      </c>
      <c r="F481">
        <v>1</v>
      </c>
      <c r="G481">
        <v>1</v>
      </c>
      <c r="H481">
        <v>3</v>
      </c>
      <c r="I481" t="s">
        <v>1116</v>
      </c>
      <c r="J481" t="s">
        <v>1117</v>
      </c>
      <c r="K481" t="s">
        <v>1118</v>
      </c>
      <c r="L481">
        <v>1296</v>
      </c>
      <c r="N481">
        <v>1002</v>
      </c>
      <c r="O481" t="s">
        <v>1115</v>
      </c>
      <c r="P481" t="s">
        <v>1115</v>
      </c>
      <c r="Q481">
        <v>1</v>
      </c>
      <c r="W481">
        <v>0</v>
      </c>
      <c r="X481">
        <v>-673366620</v>
      </c>
      <c r="Y481">
        <v>6.0000000000000001E-3</v>
      </c>
      <c r="AA481">
        <v>31.79</v>
      </c>
      <c r="AB481">
        <v>0</v>
      </c>
      <c r="AC481">
        <v>0</v>
      </c>
      <c r="AD481">
        <v>0</v>
      </c>
      <c r="AE481">
        <v>7.81</v>
      </c>
      <c r="AF481">
        <v>0</v>
      </c>
      <c r="AG481">
        <v>0</v>
      </c>
      <c r="AH481">
        <v>0</v>
      </c>
      <c r="AI481">
        <v>4.07</v>
      </c>
      <c r="AJ481">
        <v>1</v>
      </c>
      <c r="AK481">
        <v>1</v>
      </c>
      <c r="AL481">
        <v>1</v>
      </c>
      <c r="AN481">
        <v>0</v>
      </c>
      <c r="AO481">
        <v>1</v>
      </c>
      <c r="AP481">
        <v>0</v>
      </c>
      <c r="AQ481">
        <v>0</v>
      </c>
      <c r="AR481">
        <v>0</v>
      </c>
      <c r="AS481" t="s">
        <v>3</v>
      </c>
      <c r="AT481">
        <v>6.0000000000000001E-3</v>
      </c>
      <c r="AU481" t="s">
        <v>3</v>
      </c>
      <c r="AV481">
        <v>0</v>
      </c>
      <c r="AW481">
        <v>2</v>
      </c>
      <c r="AX481">
        <v>43687685</v>
      </c>
      <c r="AY481">
        <v>1</v>
      </c>
      <c r="AZ481">
        <v>0</v>
      </c>
      <c r="BA481">
        <v>491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  <c r="BM481">
        <v>0</v>
      </c>
      <c r="BN481">
        <v>0</v>
      </c>
      <c r="BO481">
        <v>0</v>
      </c>
      <c r="BP481">
        <v>0</v>
      </c>
      <c r="BQ481">
        <v>0</v>
      </c>
      <c r="BR481">
        <v>0</v>
      </c>
      <c r="BS481">
        <v>0</v>
      </c>
      <c r="BT481">
        <v>0</v>
      </c>
      <c r="BU481">
        <v>0</v>
      </c>
      <c r="BV481">
        <v>0</v>
      </c>
      <c r="BW481">
        <v>0</v>
      </c>
      <c r="CX481">
        <f>Y481*Source!I158</f>
        <v>6.0000000000000001E-3</v>
      </c>
      <c r="CY481">
        <f t="shared" si="91"/>
        <v>31.79</v>
      </c>
      <c r="CZ481">
        <f t="shared" si="92"/>
        <v>7.81</v>
      </c>
      <c r="DA481">
        <f t="shared" si="93"/>
        <v>4.07</v>
      </c>
      <c r="DB481">
        <f t="shared" si="86"/>
        <v>0</v>
      </c>
      <c r="DC481">
        <f t="shared" si="87"/>
        <v>0</v>
      </c>
    </row>
    <row r="482" spans="1:107">
      <c r="A482">
        <f>ROW(Source!A158)</f>
        <v>158</v>
      </c>
      <c r="B482">
        <v>43686536</v>
      </c>
      <c r="C482">
        <v>43687670</v>
      </c>
      <c r="D482">
        <v>37729715</v>
      </c>
      <c r="E482">
        <v>1</v>
      </c>
      <c r="F482">
        <v>1</v>
      </c>
      <c r="G482">
        <v>1</v>
      </c>
      <c r="H482">
        <v>3</v>
      </c>
      <c r="I482" t="s">
        <v>1119</v>
      </c>
      <c r="J482" t="s">
        <v>1120</v>
      </c>
      <c r="K482" t="s">
        <v>1121</v>
      </c>
      <c r="L482">
        <v>1346</v>
      </c>
      <c r="N482">
        <v>1009</v>
      </c>
      <c r="O482" t="s">
        <v>717</v>
      </c>
      <c r="P482" t="s">
        <v>717</v>
      </c>
      <c r="Q482">
        <v>1</v>
      </c>
      <c r="W482">
        <v>0</v>
      </c>
      <c r="X482">
        <v>80585801</v>
      </c>
      <c r="Y482">
        <v>1.8000000000000001E-4</v>
      </c>
      <c r="AA482">
        <v>39.44</v>
      </c>
      <c r="AB482">
        <v>0</v>
      </c>
      <c r="AC482">
        <v>0</v>
      </c>
      <c r="AD482">
        <v>0</v>
      </c>
      <c r="AE482">
        <v>13.28</v>
      </c>
      <c r="AF482">
        <v>0</v>
      </c>
      <c r="AG482">
        <v>0</v>
      </c>
      <c r="AH482">
        <v>0</v>
      </c>
      <c r="AI482">
        <v>2.97</v>
      </c>
      <c r="AJ482">
        <v>1</v>
      </c>
      <c r="AK482">
        <v>1</v>
      </c>
      <c r="AL482">
        <v>1</v>
      </c>
      <c r="AN482">
        <v>0</v>
      </c>
      <c r="AO482">
        <v>1</v>
      </c>
      <c r="AP482">
        <v>0</v>
      </c>
      <c r="AQ482">
        <v>0</v>
      </c>
      <c r="AR482">
        <v>0</v>
      </c>
      <c r="AS482" t="s">
        <v>3</v>
      </c>
      <c r="AT482">
        <v>1.8000000000000001E-4</v>
      </c>
      <c r="AU482" t="s">
        <v>3</v>
      </c>
      <c r="AV482">
        <v>0</v>
      </c>
      <c r="AW482">
        <v>2</v>
      </c>
      <c r="AX482">
        <v>43687686</v>
      </c>
      <c r="AY482">
        <v>1</v>
      </c>
      <c r="AZ482">
        <v>0</v>
      </c>
      <c r="BA482">
        <v>492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  <c r="BP482">
        <v>0</v>
      </c>
      <c r="BQ482">
        <v>0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0</v>
      </c>
      <c r="CX482">
        <f>Y482*Source!I158</f>
        <v>1.8000000000000001E-4</v>
      </c>
      <c r="CY482">
        <f t="shared" si="91"/>
        <v>39.44</v>
      </c>
      <c r="CZ482">
        <f t="shared" si="92"/>
        <v>13.28</v>
      </c>
      <c r="DA482">
        <f t="shared" si="93"/>
        <v>2.97</v>
      </c>
      <c r="DB482">
        <f t="shared" si="86"/>
        <v>0</v>
      </c>
      <c r="DC482">
        <f t="shared" si="87"/>
        <v>0</v>
      </c>
    </row>
    <row r="483" spans="1:107">
      <c r="A483">
        <f>ROW(Source!A158)</f>
        <v>158</v>
      </c>
      <c r="B483">
        <v>43686536</v>
      </c>
      <c r="C483">
        <v>43687670</v>
      </c>
      <c r="D483">
        <v>37777803</v>
      </c>
      <c r="E483">
        <v>1</v>
      </c>
      <c r="F483">
        <v>1</v>
      </c>
      <c r="G483">
        <v>1</v>
      </c>
      <c r="H483">
        <v>3</v>
      </c>
      <c r="I483" t="s">
        <v>1122</v>
      </c>
      <c r="J483" t="s">
        <v>1123</v>
      </c>
      <c r="K483" t="s">
        <v>1124</v>
      </c>
      <c r="L483">
        <v>1339</v>
      </c>
      <c r="N483">
        <v>1007</v>
      </c>
      <c r="O483" t="s">
        <v>48</v>
      </c>
      <c r="P483" t="s">
        <v>48</v>
      </c>
      <c r="Q483">
        <v>1</v>
      </c>
      <c r="W483">
        <v>0</v>
      </c>
      <c r="X483">
        <v>1617126220</v>
      </c>
      <c r="Y483">
        <v>6.0000000000000002E-5</v>
      </c>
      <c r="AA483">
        <v>15.09</v>
      </c>
      <c r="AB483">
        <v>0</v>
      </c>
      <c r="AC483">
        <v>0</v>
      </c>
      <c r="AD483">
        <v>0</v>
      </c>
      <c r="AE483">
        <v>3.21</v>
      </c>
      <c r="AF483">
        <v>0</v>
      </c>
      <c r="AG483">
        <v>0</v>
      </c>
      <c r="AH483">
        <v>0</v>
      </c>
      <c r="AI483">
        <v>4.7</v>
      </c>
      <c r="AJ483">
        <v>1</v>
      </c>
      <c r="AK483">
        <v>1</v>
      </c>
      <c r="AL483">
        <v>1</v>
      </c>
      <c r="AN483">
        <v>0</v>
      </c>
      <c r="AO483">
        <v>1</v>
      </c>
      <c r="AP483">
        <v>0</v>
      </c>
      <c r="AQ483">
        <v>0</v>
      </c>
      <c r="AR483">
        <v>0</v>
      </c>
      <c r="AS483" t="s">
        <v>3</v>
      </c>
      <c r="AT483">
        <v>6.0000000000000002E-5</v>
      </c>
      <c r="AU483" t="s">
        <v>3</v>
      </c>
      <c r="AV483">
        <v>0</v>
      </c>
      <c r="AW483">
        <v>2</v>
      </c>
      <c r="AX483">
        <v>43687687</v>
      </c>
      <c r="AY483">
        <v>1</v>
      </c>
      <c r="AZ483">
        <v>0</v>
      </c>
      <c r="BA483">
        <v>493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0</v>
      </c>
      <c r="BP483">
        <v>0</v>
      </c>
      <c r="BQ483">
        <v>0</v>
      </c>
      <c r="BR483">
        <v>0</v>
      </c>
      <c r="BS483">
        <v>0</v>
      </c>
      <c r="BT483">
        <v>0</v>
      </c>
      <c r="BU483">
        <v>0</v>
      </c>
      <c r="BV483">
        <v>0</v>
      </c>
      <c r="BW483">
        <v>0</v>
      </c>
      <c r="CX483">
        <f>Y483*Source!I158</f>
        <v>6.0000000000000002E-5</v>
      </c>
      <c r="CY483">
        <f t="shared" si="91"/>
        <v>15.09</v>
      </c>
      <c r="CZ483">
        <f t="shared" si="92"/>
        <v>3.21</v>
      </c>
      <c r="DA483">
        <f t="shared" si="93"/>
        <v>4.7</v>
      </c>
      <c r="DB483">
        <f t="shared" si="86"/>
        <v>0</v>
      </c>
      <c r="DC483">
        <f t="shared" si="87"/>
        <v>0</v>
      </c>
    </row>
    <row r="484" spans="1:107">
      <c r="A484">
        <f>ROW(Source!A158)</f>
        <v>158</v>
      </c>
      <c r="B484">
        <v>43686536</v>
      </c>
      <c r="C484">
        <v>43687670</v>
      </c>
      <c r="D484">
        <v>37801918</v>
      </c>
      <c r="E484">
        <v>1</v>
      </c>
      <c r="F484">
        <v>1</v>
      </c>
      <c r="G484">
        <v>1</v>
      </c>
      <c r="H484">
        <v>3</v>
      </c>
      <c r="I484" t="s">
        <v>741</v>
      </c>
      <c r="J484" t="s">
        <v>742</v>
      </c>
      <c r="K484" t="s">
        <v>743</v>
      </c>
      <c r="L484">
        <v>1374</v>
      </c>
      <c r="N484">
        <v>1013</v>
      </c>
      <c r="O484" t="s">
        <v>744</v>
      </c>
      <c r="P484" t="s">
        <v>744</v>
      </c>
      <c r="Q484">
        <v>1</v>
      </c>
      <c r="W484">
        <v>0</v>
      </c>
      <c r="X484">
        <v>2131831278</v>
      </c>
      <c r="Y484">
        <v>0.24</v>
      </c>
      <c r="AA484">
        <v>1</v>
      </c>
      <c r="AB484">
        <v>0</v>
      </c>
      <c r="AC484">
        <v>0</v>
      </c>
      <c r="AD484">
        <v>0</v>
      </c>
      <c r="AE484">
        <v>1</v>
      </c>
      <c r="AF484">
        <v>0</v>
      </c>
      <c r="AG484">
        <v>0</v>
      </c>
      <c r="AH484">
        <v>0</v>
      </c>
      <c r="AI484">
        <v>1</v>
      </c>
      <c r="AJ484">
        <v>1</v>
      </c>
      <c r="AK484">
        <v>1</v>
      </c>
      <c r="AL484">
        <v>1</v>
      </c>
      <c r="AN484">
        <v>0</v>
      </c>
      <c r="AO484">
        <v>1</v>
      </c>
      <c r="AP484">
        <v>0</v>
      </c>
      <c r="AQ484">
        <v>0</v>
      </c>
      <c r="AR484">
        <v>0</v>
      </c>
      <c r="AS484" t="s">
        <v>3</v>
      </c>
      <c r="AT484">
        <v>0.24</v>
      </c>
      <c r="AU484" t="s">
        <v>3</v>
      </c>
      <c r="AV484">
        <v>0</v>
      </c>
      <c r="AW484">
        <v>2</v>
      </c>
      <c r="AX484">
        <v>43687688</v>
      </c>
      <c r="AY484">
        <v>1</v>
      </c>
      <c r="AZ484">
        <v>0</v>
      </c>
      <c r="BA484">
        <v>494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  <c r="BM484">
        <v>0</v>
      </c>
      <c r="BN484">
        <v>0</v>
      </c>
      <c r="BO484">
        <v>0</v>
      </c>
      <c r="BP484">
        <v>0</v>
      </c>
      <c r="BQ484">
        <v>0</v>
      </c>
      <c r="BR484">
        <v>0</v>
      </c>
      <c r="BS484">
        <v>0</v>
      </c>
      <c r="BT484">
        <v>0</v>
      </c>
      <c r="BU484">
        <v>0</v>
      </c>
      <c r="BV484">
        <v>0</v>
      </c>
      <c r="BW484">
        <v>0</v>
      </c>
      <c r="CX484">
        <f>Y484*Source!I158</f>
        <v>0.24</v>
      </c>
      <c r="CY484">
        <f t="shared" si="91"/>
        <v>1</v>
      </c>
      <c r="CZ484">
        <f t="shared" si="92"/>
        <v>1</v>
      </c>
      <c r="DA484">
        <f t="shared" si="93"/>
        <v>1</v>
      </c>
      <c r="DB484">
        <f t="shared" si="86"/>
        <v>0</v>
      </c>
      <c r="DC484">
        <f t="shared" si="87"/>
        <v>0</v>
      </c>
    </row>
    <row r="485" spans="1:107">
      <c r="A485">
        <f>ROW(Source!A159)</f>
        <v>159</v>
      </c>
      <c r="B485">
        <v>43686536</v>
      </c>
      <c r="C485">
        <v>43687689</v>
      </c>
      <c r="D485">
        <v>23410246</v>
      </c>
      <c r="E485">
        <v>1</v>
      </c>
      <c r="F485">
        <v>1</v>
      </c>
      <c r="G485">
        <v>1</v>
      </c>
      <c r="H485">
        <v>1</v>
      </c>
      <c r="I485" t="s">
        <v>1100</v>
      </c>
      <c r="J485" t="s">
        <v>3</v>
      </c>
      <c r="K485" t="s">
        <v>1101</v>
      </c>
      <c r="L485">
        <v>1369</v>
      </c>
      <c r="N485">
        <v>1013</v>
      </c>
      <c r="O485" t="s">
        <v>653</v>
      </c>
      <c r="P485" t="s">
        <v>653</v>
      </c>
      <c r="Q485">
        <v>1</v>
      </c>
      <c r="W485">
        <v>0</v>
      </c>
      <c r="X485">
        <v>1318428044</v>
      </c>
      <c r="Y485">
        <v>1.1000000000000001</v>
      </c>
      <c r="AA485">
        <v>0</v>
      </c>
      <c r="AB485">
        <v>0</v>
      </c>
      <c r="AC485">
        <v>0</v>
      </c>
      <c r="AD485">
        <v>12.08</v>
      </c>
      <c r="AE485">
        <v>0</v>
      </c>
      <c r="AF485">
        <v>0</v>
      </c>
      <c r="AG485">
        <v>0</v>
      </c>
      <c r="AH485">
        <v>12.08</v>
      </c>
      <c r="AI485">
        <v>1</v>
      </c>
      <c r="AJ485">
        <v>1</v>
      </c>
      <c r="AK485">
        <v>1</v>
      </c>
      <c r="AL485">
        <v>1</v>
      </c>
      <c r="AN485">
        <v>0</v>
      </c>
      <c r="AO485">
        <v>1</v>
      </c>
      <c r="AP485">
        <v>0</v>
      </c>
      <c r="AQ485">
        <v>0</v>
      </c>
      <c r="AR485">
        <v>0</v>
      </c>
      <c r="AS485" t="s">
        <v>3</v>
      </c>
      <c r="AT485">
        <v>1.1000000000000001</v>
      </c>
      <c r="AU485" t="s">
        <v>3</v>
      </c>
      <c r="AV485">
        <v>1</v>
      </c>
      <c r="AW485">
        <v>2</v>
      </c>
      <c r="AX485">
        <v>43687699</v>
      </c>
      <c r="AY485">
        <v>1</v>
      </c>
      <c r="AZ485">
        <v>0</v>
      </c>
      <c r="BA485">
        <v>495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  <c r="BP485">
        <v>0</v>
      </c>
      <c r="BQ485">
        <v>0</v>
      </c>
      <c r="BR485">
        <v>0</v>
      </c>
      <c r="BS485">
        <v>0</v>
      </c>
      <c r="BT485">
        <v>0</v>
      </c>
      <c r="BU485">
        <v>0</v>
      </c>
      <c r="BV485">
        <v>0</v>
      </c>
      <c r="BW485">
        <v>0</v>
      </c>
      <c r="CX485">
        <f>Y485*Source!I159</f>
        <v>1.1000000000000001</v>
      </c>
      <c r="CY485">
        <f>AD485</f>
        <v>12.08</v>
      </c>
      <c r="CZ485">
        <f>AH485</f>
        <v>12.08</v>
      </c>
      <c r="DA485">
        <f>AL485</f>
        <v>1</v>
      </c>
      <c r="DB485">
        <f t="shared" si="86"/>
        <v>13</v>
      </c>
      <c r="DC485">
        <f t="shared" si="87"/>
        <v>0</v>
      </c>
    </row>
    <row r="486" spans="1:107">
      <c r="A486">
        <f>ROW(Source!A159)</f>
        <v>159</v>
      </c>
      <c r="B486">
        <v>43686536</v>
      </c>
      <c r="C486">
        <v>43687689</v>
      </c>
      <c r="D486">
        <v>37802678</v>
      </c>
      <c r="E486">
        <v>1</v>
      </c>
      <c r="F486">
        <v>1</v>
      </c>
      <c r="G486">
        <v>1</v>
      </c>
      <c r="H486">
        <v>2</v>
      </c>
      <c r="I486" t="s">
        <v>1102</v>
      </c>
      <c r="J486" t="s">
        <v>1103</v>
      </c>
      <c r="K486" t="s">
        <v>1104</v>
      </c>
      <c r="L486">
        <v>1368</v>
      </c>
      <c r="N486">
        <v>1011</v>
      </c>
      <c r="O486" t="s">
        <v>524</v>
      </c>
      <c r="P486" t="s">
        <v>524</v>
      </c>
      <c r="Q486">
        <v>1</v>
      </c>
      <c r="W486">
        <v>0</v>
      </c>
      <c r="X486">
        <v>-1908888725</v>
      </c>
      <c r="Y486">
        <v>0.36</v>
      </c>
      <c r="AA486">
        <v>0</v>
      </c>
      <c r="AB486">
        <v>19.989999999999998</v>
      </c>
      <c r="AC486">
        <v>0</v>
      </c>
      <c r="AD486">
        <v>0</v>
      </c>
      <c r="AE486">
        <v>0</v>
      </c>
      <c r="AF486">
        <v>5.33</v>
      </c>
      <c r="AG486">
        <v>0</v>
      </c>
      <c r="AH486">
        <v>0</v>
      </c>
      <c r="AI486">
        <v>1</v>
      </c>
      <c r="AJ486">
        <v>3.75</v>
      </c>
      <c r="AK486">
        <v>17.63</v>
      </c>
      <c r="AL486">
        <v>1</v>
      </c>
      <c r="AN486">
        <v>0</v>
      </c>
      <c r="AO486">
        <v>1</v>
      </c>
      <c r="AP486">
        <v>0</v>
      </c>
      <c r="AQ486">
        <v>0</v>
      </c>
      <c r="AR486">
        <v>0</v>
      </c>
      <c r="AS486" t="s">
        <v>3</v>
      </c>
      <c r="AT486">
        <v>0.36</v>
      </c>
      <c r="AU486" t="s">
        <v>3</v>
      </c>
      <c r="AV486">
        <v>0</v>
      </c>
      <c r="AW486">
        <v>2</v>
      </c>
      <c r="AX486">
        <v>43687700</v>
      </c>
      <c r="AY486">
        <v>1</v>
      </c>
      <c r="AZ486">
        <v>0</v>
      </c>
      <c r="BA486">
        <v>496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0</v>
      </c>
      <c r="BN486">
        <v>0</v>
      </c>
      <c r="BO486">
        <v>0</v>
      </c>
      <c r="BP486">
        <v>0</v>
      </c>
      <c r="BQ486">
        <v>0</v>
      </c>
      <c r="BR486">
        <v>0</v>
      </c>
      <c r="BS486">
        <v>0</v>
      </c>
      <c r="BT486">
        <v>0</v>
      </c>
      <c r="BU486">
        <v>0</v>
      </c>
      <c r="BV486">
        <v>0</v>
      </c>
      <c r="BW486">
        <v>0</v>
      </c>
      <c r="CX486">
        <f>Y486*Source!I159</f>
        <v>0.36</v>
      </c>
      <c r="CY486">
        <f>AB486</f>
        <v>19.989999999999998</v>
      </c>
      <c r="CZ486">
        <f>AF486</f>
        <v>5.33</v>
      </c>
      <c r="DA486">
        <f>AJ486</f>
        <v>3.75</v>
      </c>
      <c r="DB486">
        <f t="shared" ref="DB486:DB493" si="94">ROUND(ROUND(AT486*CZ486,2),0)</f>
        <v>2</v>
      </c>
      <c r="DC486">
        <f t="shared" ref="DC486:DC493" si="95">ROUND(ROUND(AT486*AG486,2),0)</f>
        <v>0</v>
      </c>
    </row>
    <row r="487" spans="1:107">
      <c r="A487">
        <f>ROW(Source!A159)</f>
        <v>159</v>
      </c>
      <c r="B487">
        <v>43686536</v>
      </c>
      <c r="C487">
        <v>43687689</v>
      </c>
      <c r="D487">
        <v>37732591</v>
      </c>
      <c r="E487">
        <v>1</v>
      </c>
      <c r="F487">
        <v>1</v>
      </c>
      <c r="G487">
        <v>1</v>
      </c>
      <c r="H487">
        <v>3</v>
      </c>
      <c r="I487" t="s">
        <v>1105</v>
      </c>
      <c r="J487" t="s">
        <v>1106</v>
      </c>
      <c r="K487" t="s">
        <v>1107</v>
      </c>
      <c r="L487">
        <v>1346</v>
      </c>
      <c r="N487">
        <v>1009</v>
      </c>
      <c r="O487" t="s">
        <v>717</v>
      </c>
      <c r="P487" t="s">
        <v>717</v>
      </c>
      <c r="Q487">
        <v>1</v>
      </c>
      <c r="W487">
        <v>0</v>
      </c>
      <c r="X487">
        <v>-21008178</v>
      </c>
      <c r="Y487">
        <v>1.4E-3</v>
      </c>
      <c r="AA487">
        <v>230.62</v>
      </c>
      <c r="AB487">
        <v>0</v>
      </c>
      <c r="AC487">
        <v>0</v>
      </c>
      <c r="AD487">
        <v>0</v>
      </c>
      <c r="AE487">
        <v>70.31</v>
      </c>
      <c r="AF487">
        <v>0</v>
      </c>
      <c r="AG487">
        <v>0</v>
      </c>
      <c r="AH487">
        <v>0</v>
      </c>
      <c r="AI487">
        <v>3.28</v>
      </c>
      <c r="AJ487">
        <v>1</v>
      </c>
      <c r="AK487">
        <v>1</v>
      </c>
      <c r="AL487">
        <v>1</v>
      </c>
      <c r="AN487">
        <v>0</v>
      </c>
      <c r="AO487">
        <v>1</v>
      </c>
      <c r="AP487">
        <v>0</v>
      </c>
      <c r="AQ487">
        <v>0</v>
      </c>
      <c r="AR487">
        <v>0</v>
      </c>
      <c r="AS487" t="s">
        <v>3</v>
      </c>
      <c r="AT487">
        <v>1.4E-3</v>
      </c>
      <c r="AU487" t="s">
        <v>3</v>
      </c>
      <c r="AV487">
        <v>0</v>
      </c>
      <c r="AW487">
        <v>2</v>
      </c>
      <c r="AX487">
        <v>43687701</v>
      </c>
      <c r="AY487">
        <v>1</v>
      </c>
      <c r="AZ487">
        <v>0</v>
      </c>
      <c r="BA487">
        <v>497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0</v>
      </c>
      <c r="BN487">
        <v>0</v>
      </c>
      <c r="BO487">
        <v>0</v>
      </c>
      <c r="BP487">
        <v>0</v>
      </c>
      <c r="BQ487">
        <v>0</v>
      </c>
      <c r="BR487">
        <v>0</v>
      </c>
      <c r="BS487">
        <v>0</v>
      </c>
      <c r="BT487">
        <v>0</v>
      </c>
      <c r="BU487">
        <v>0</v>
      </c>
      <c r="BV487">
        <v>0</v>
      </c>
      <c r="BW487">
        <v>0</v>
      </c>
      <c r="CX487">
        <f>Y487*Source!I159</f>
        <v>1.4E-3</v>
      </c>
      <c r="CY487">
        <f t="shared" ref="CY487:CY493" si="96">AA487</f>
        <v>230.62</v>
      </c>
      <c r="CZ487">
        <f t="shared" ref="CZ487:CZ493" si="97">AE487</f>
        <v>70.31</v>
      </c>
      <c r="DA487">
        <f t="shared" ref="DA487:DA493" si="98">AI487</f>
        <v>3.28</v>
      </c>
      <c r="DB487">
        <f t="shared" si="94"/>
        <v>0</v>
      </c>
      <c r="DC487">
        <f t="shared" si="95"/>
        <v>0</v>
      </c>
    </row>
    <row r="488" spans="1:107">
      <c r="A488">
        <f>ROW(Source!A159)</f>
        <v>159</v>
      </c>
      <c r="B488">
        <v>43686536</v>
      </c>
      <c r="C488">
        <v>43687689</v>
      </c>
      <c r="D488">
        <v>37729925</v>
      </c>
      <c r="E488">
        <v>1</v>
      </c>
      <c r="F488">
        <v>1</v>
      </c>
      <c r="G488">
        <v>1</v>
      </c>
      <c r="H488">
        <v>3</v>
      </c>
      <c r="I488" t="s">
        <v>1108</v>
      </c>
      <c r="J488" t="s">
        <v>1109</v>
      </c>
      <c r="K488" t="s">
        <v>1110</v>
      </c>
      <c r="L488">
        <v>1332</v>
      </c>
      <c r="N488">
        <v>1005</v>
      </c>
      <c r="O488" t="s">
        <v>1111</v>
      </c>
      <c r="P488" t="s">
        <v>1111</v>
      </c>
      <c r="Q488">
        <v>0.01</v>
      </c>
      <c r="W488">
        <v>0</v>
      </c>
      <c r="X488">
        <v>59019556</v>
      </c>
      <c r="Y488">
        <v>0.72</v>
      </c>
      <c r="AA488">
        <v>42.5</v>
      </c>
      <c r="AB488">
        <v>0</v>
      </c>
      <c r="AC488">
        <v>0</v>
      </c>
      <c r="AD488">
        <v>0</v>
      </c>
      <c r="AE488">
        <v>13.28</v>
      </c>
      <c r="AF488">
        <v>0</v>
      </c>
      <c r="AG488">
        <v>0</v>
      </c>
      <c r="AH488">
        <v>0</v>
      </c>
      <c r="AI488">
        <v>3.2</v>
      </c>
      <c r="AJ488">
        <v>1</v>
      </c>
      <c r="AK488">
        <v>1</v>
      </c>
      <c r="AL488">
        <v>1</v>
      </c>
      <c r="AN488">
        <v>0</v>
      </c>
      <c r="AO488">
        <v>1</v>
      </c>
      <c r="AP488">
        <v>0</v>
      </c>
      <c r="AQ488">
        <v>0</v>
      </c>
      <c r="AR488">
        <v>0</v>
      </c>
      <c r="AS488" t="s">
        <v>3</v>
      </c>
      <c r="AT488">
        <v>0.72</v>
      </c>
      <c r="AU488" t="s">
        <v>3</v>
      </c>
      <c r="AV488">
        <v>0</v>
      </c>
      <c r="AW488">
        <v>2</v>
      </c>
      <c r="AX488">
        <v>43687702</v>
      </c>
      <c r="AY488">
        <v>1</v>
      </c>
      <c r="AZ488">
        <v>0</v>
      </c>
      <c r="BA488">
        <v>498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0</v>
      </c>
      <c r="BO488">
        <v>0</v>
      </c>
      <c r="BP488">
        <v>0</v>
      </c>
      <c r="BQ488">
        <v>0</v>
      </c>
      <c r="BR488">
        <v>0</v>
      </c>
      <c r="BS488">
        <v>0</v>
      </c>
      <c r="BT488">
        <v>0</v>
      </c>
      <c r="BU488">
        <v>0</v>
      </c>
      <c r="BV488">
        <v>0</v>
      </c>
      <c r="BW488">
        <v>0</v>
      </c>
      <c r="CX488">
        <f>Y488*Source!I159</f>
        <v>0.72</v>
      </c>
      <c r="CY488">
        <f t="shared" si="96"/>
        <v>42.5</v>
      </c>
      <c r="CZ488">
        <f t="shared" si="97"/>
        <v>13.28</v>
      </c>
      <c r="DA488">
        <f t="shared" si="98"/>
        <v>3.2</v>
      </c>
      <c r="DB488">
        <f t="shared" si="94"/>
        <v>10</v>
      </c>
      <c r="DC488">
        <f t="shared" si="95"/>
        <v>0</v>
      </c>
    </row>
    <row r="489" spans="1:107">
      <c r="A489">
        <f>ROW(Source!A159)</f>
        <v>159</v>
      </c>
      <c r="B489">
        <v>43686536</v>
      </c>
      <c r="C489">
        <v>43687689</v>
      </c>
      <c r="D489">
        <v>37729933</v>
      </c>
      <c r="E489">
        <v>1</v>
      </c>
      <c r="F489">
        <v>1</v>
      </c>
      <c r="G489">
        <v>1</v>
      </c>
      <c r="H489">
        <v>3</v>
      </c>
      <c r="I489" t="s">
        <v>1112</v>
      </c>
      <c r="J489" t="s">
        <v>1113</v>
      </c>
      <c r="K489" t="s">
        <v>1114</v>
      </c>
      <c r="L489">
        <v>1296</v>
      </c>
      <c r="N489">
        <v>1002</v>
      </c>
      <c r="O489" t="s">
        <v>1115</v>
      </c>
      <c r="P489" t="s">
        <v>1115</v>
      </c>
      <c r="Q489">
        <v>1</v>
      </c>
      <c r="W489">
        <v>0</v>
      </c>
      <c r="X489">
        <v>1757316152</v>
      </c>
      <c r="Y489">
        <v>7.1999999999999998E-3</v>
      </c>
      <c r="AA489">
        <v>37.82</v>
      </c>
      <c r="AB489">
        <v>0</v>
      </c>
      <c r="AC489">
        <v>0</v>
      </c>
      <c r="AD489">
        <v>0</v>
      </c>
      <c r="AE489">
        <v>12.28</v>
      </c>
      <c r="AF489">
        <v>0</v>
      </c>
      <c r="AG489">
        <v>0</v>
      </c>
      <c r="AH489">
        <v>0</v>
      </c>
      <c r="AI489">
        <v>3.08</v>
      </c>
      <c r="AJ489">
        <v>1</v>
      </c>
      <c r="AK489">
        <v>1</v>
      </c>
      <c r="AL489">
        <v>1</v>
      </c>
      <c r="AN489">
        <v>0</v>
      </c>
      <c r="AO489">
        <v>1</v>
      </c>
      <c r="AP489">
        <v>0</v>
      </c>
      <c r="AQ489">
        <v>0</v>
      </c>
      <c r="AR489">
        <v>0</v>
      </c>
      <c r="AS489" t="s">
        <v>3</v>
      </c>
      <c r="AT489">
        <v>7.1999999999999998E-3</v>
      </c>
      <c r="AU489" t="s">
        <v>3</v>
      </c>
      <c r="AV489">
        <v>0</v>
      </c>
      <c r="AW489">
        <v>2</v>
      </c>
      <c r="AX489">
        <v>43687703</v>
      </c>
      <c r="AY489">
        <v>1</v>
      </c>
      <c r="AZ489">
        <v>0</v>
      </c>
      <c r="BA489">
        <v>499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0</v>
      </c>
      <c r="BP489">
        <v>0</v>
      </c>
      <c r="BQ489">
        <v>0</v>
      </c>
      <c r="BR489">
        <v>0</v>
      </c>
      <c r="BS489">
        <v>0</v>
      </c>
      <c r="BT489">
        <v>0</v>
      </c>
      <c r="BU489">
        <v>0</v>
      </c>
      <c r="BV489">
        <v>0</v>
      </c>
      <c r="BW489">
        <v>0</v>
      </c>
      <c r="CX489">
        <f>Y489*Source!I159</f>
        <v>7.1999999999999998E-3</v>
      </c>
      <c r="CY489">
        <f t="shared" si="96"/>
        <v>37.82</v>
      </c>
      <c r="CZ489">
        <f t="shared" si="97"/>
        <v>12.28</v>
      </c>
      <c r="DA489">
        <f t="shared" si="98"/>
        <v>3.08</v>
      </c>
      <c r="DB489">
        <f t="shared" si="94"/>
        <v>0</v>
      </c>
      <c r="DC489">
        <f t="shared" si="95"/>
        <v>0</v>
      </c>
    </row>
    <row r="490" spans="1:107">
      <c r="A490">
        <f>ROW(Source!A159)</f>
        <v>159</v>
      </c>
      <c r="B490">
        <v>43686536</v>
      </c>
      <c r="C490">
        <v>43687689</v>
      </c>
      <c r="D490">
        <v>37729935</v>
      </c>
      <c r="E490">
        <v>1</v>
      </c>
      <c r="F490">
        <v>1</v>
      </c>
      <c r="G490">
        <v>1</v>
      </c>
      <c r="H490">
        <v>3</v>
      </c>
      <c r="I490" t="s">
        <v>1116</v>
      </c>
      <c r="J490" t="s">
        <v>1117</v>
      </c>
      <c r="K490" t="s">
        <v>1118</v>
      </c>
      <c r="L490">
        <v>1296</v>
      </c>
      <c r="N490">
        <v>1002</v>
      </c>
      <c r="O490" t="s">
        <v>1115</v>
      </c>
      <c r="P490" t="s">
        <v>1115</v>
      </c>
      <c r="Q490">
        <v>1</v>
      </c>
      <c r="W490">
        <v>0</v>
      </c>
      <c r="X490">
        <v>-673366620</v>
      </c>
      <c r="Y490">
        <v>7.1999999999999998E-3</v>
      </c>
      <c r="AA490">
        <v>31.79</v>
      </c>
      <c r="AB490">
        <v>0</v>
      </c>
      <c r="AC490">
        <v>0</v>
      </c>
      <c r="AD490">
        <v>0</v>
      </c>
      <c r="AE490">
        <v>7.81</v>
      </c>
      <c r="AF490">
        <v>0</v>
      </c>
      <c r="AG490">
        <v>0</v>
      </c>
      <c r="AH490">
        <v>0</v>
      </c>
      <c r="AI490">
        <v>4.07</v>
      </c>
      <c r="AJ490">
        <v>1</v>
      </c>
      <c r="AK490">
        <v>1</v>
      </c>
      <c r="AL490">
        <v>1</v>
      </c>
      <c r="AN490">
        <v>0</v>
      </c>
      <c r="AO490">
        <v>1</v>
      </c>
      <c r="AP490">
        <v>0</v>
      </c>
      <c r="AQ490">
        <v>0</v>
      </c>
      <c r="AR490">
        <v>0</v>
      </c>
      <c r="AS490" t="s">
        <v>3</v>
      </c>
      <c r="AT490">
        <v>7.1999999999999998E-3</v>
      </c>
      <c r="AU490" t="s">
        <v>3</v>
      </c>
      <c r="AV490">
        <v>0</v>
      </c>
      <c r="AW490">
        <v>2</v>
      </c>
      <c r="AX490">
        <v>43687704</v>
      </c>
      <c r="AY490">
        <v>1</v>
      </c>
      <c r="AZ490">
        <v>0</v>
      </c>
      <c r="BA490">
        <v>500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0</v>
      </c>
      <c r="BP490">
        <v>0</v>
      </c>
      <c r="BQ490">
        <v>0</v>
      </c>
      <c r="BR490">
        <v>0</v>
      </c>
      <c r="BS490">
        <v>0</v>
      </c>
      <c r="BT490">
        <v>0</v>
      </c>
      <c r="BU490">
        <v>0</v>
      </c>
      <c r="BV490">
        <v>0</v>
      </c>
      <c r="BW490">
        <v>0</v>
      </c>
      <c r="CX490">
        <f>Y490*Source!I159</f>
        <v>7.1999999999999998E-3</v>
      </c>
      <c r="CY490">
        <f t="shared" si="96"/>
        <v>31.79</v>
      </c>
      <c r="CZ490">
        <f t="shared" si="97"/>
        <v>7.81</v>
      </c>
      <c r="DA490">
        <f t="shared" si="98"/>
        <v>4.07</v>
      </c>
      <c r="DB490">
        <f t="shared" si="94"/>
        <v>0</v>
      </c>
      <c r="DC490">
        <f t="shared" si="95"/>
        <v>0</v>
      </c>
    </row>
    <row r="491" spans="1:107">
      <c r="A491">
        <f>ROW(Source!A159)</f>
        <v>159</v>
      </c>
      <c r="B491">
        <v>43686536</v>
      </c>
      <c r="C491">
        <v>43687689</v>
      </c>
      <c r="D491">
        <v>37729715</v>
      </c>
      <c r="E491">
        <v>1</v>
      </c>
      <c r="F491">
        <v>1</v>
      </c>
      <c r="G491">
        <v>1</v>
      </c>
      <c r="H491">
        <v>3</v>
      </c>
      <c r="I491" t="s">
        <v>1119</v>
      </c>
      <c r="J491" t="s">
        <v>1120</v>
      </c>
      <c r="K491" t="s">
        <v>1121</v>
      </c>
      <c r="L491">
        <v>1346</v>
      </c>
      <c r="N491">
        <v>1009</v>
      </c>
      <c r="O491" t="s">
        <v>717</v>
      </c>
      <c r="P491" t="s">
        <v>717</v>
      </c>
      <c r="Q491">
        <v>1</v>
      </c>
      <c r="W491">
        <v>0</v>
      </c>
      <c r="X491">
        <v>80585801</v>
      </c>
      <c r="Y491">
        <v>2.2000000000000001E-4</v>
      </c>
      <c r="AA491">
        <v>39.44</v>
      </c>
      <c r="AB491">
        <v>0</v>
      </c>
      <c r="AC491">
        <v>0</v>
      </c>
      <c r="AD491">
        <v>0</v>
      </c>
      <c r="AE491">
        <v>13.28</v>
      </c>
      <c r="AF491">
        <v>0</v>
      </c>
      <c r="AG491">
        <v>0</v>
      </c>
      <c r="AH491">
        <v>0</v>
      </c>
      <c r="AI491">
        <v>2.97</v>
      </c>
      <c r="AJ491">
        <v>1</v>
      </c>
      <c r="AK491">
        <v>1</v>
      </c>
      <c r="AL491">
        <v>1</v>
      </c>
      <c r="AN491">
        <v>0</v>
      </c>
      <c r="AO491">
        <v>1</v>
      </c>
      <c r="AP491">
        <v>0</v>
      </c>
      <c r="AQ491">
        <v>0</v>
      </c>
      <c r="AR491">
        <v>0</v>
      </c>
      <c r="AS491" t="s">
        <v>3</v>
      </c>
      <c r="AT491">
        <v>2.2000000000000001E-4</v>
      </c>
      <c r="AU491" t="s">
        <v>3</v>
      </c>
      <c r="AV491">
        <v>0</v>
      </c>
      <c r="AW491">
        <v>2</v>
      </c>
      <c r="AX491">
        <v>43687705</v>
      </c>
      <c r="AY491">
        <v>1</v>
      </c>
      <c r="AZ491">
        <v>0</v>
      </c>
      <c r="BA491">
        <v>501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0</v>
      </c>
      <c r="BP491">
        <v>0</v>
      </c>
      <c r="BQ491">
        <v>0</v>
      </c>
      <c r="BR491">
        <v>0</v>
      </c>
      <c r="BS491">
        <v>0</v>
      </c>
      <c r="BT491">
        <v>0</v>
      </c>
      <c r="BU491">
        <v>0</v>
      </c>
      <c r="BV491">
        <v>0</v>
      </c>
      <c r="BW491">
        <v>0</v>
      </c>
      <c r="CX491">
        <f>Y491*Source!I159</f>
        <v>2.2000000000000001E-4</v>
      </c>
      <c r="CY491">
        <f t="shared" si="96"/>
        <v>39.44</v>
      </c>
      <c r="CZ491">
        <f t="shared" si="97"/>
        <v>13.28</v>
      </c>
      <c r="DA491">
        <f t="shared" si="98"/>
        <v>2.97</v>
      </c>
      <c r="DB491">
        <f t="shared" si="94"/>
        <v>0</v>
      </c>
      <c r="DC491">
        <f t="shared" si="95"/>
        <v>0</v>
      </c>
    </row>
    <row r="492" spans="1:107">
      <c r="A492">
        <f>ROW(Source!A159)</f>
        <v>159</v>
      </c>
      <c r="B492">
        <v>43686536</v>
      </c>
      <c r="C492">
        <v>43687689</v>
      </c>
      <c r="D492">
        <v>37777803</v>
      </c>
      <c r="E492">
        <v>1</v>
      </c>
      <c r="F492">
        <v>1</v>
      </c>
      <c r="G492">
        <v>1</v>
      </c>
      <c r="H492">
        <v>3</v>
      </c>
      <c r="I492" t="s">
        <v>1122</v>
      </c>
      <c r="J492" t="s">
        <v>1123</v>
      </c>
      <c r="K492" t="s">
        <v>1124</v>
      </c>
      <c r="L492">
        <v>1339</v>
      </c>
      <c r="N492">
        <v>1007</v>
      </c>
      <c r="O492" t="s">
        <v>48</v>
      </c>
      <c r="P492" t="s">
        <v>48</v>
      </c>
      <c r="Q492">
        <v>1</v>
      </c>
      <c r="W492">
        <v>0</v>
      </c>
      <c r="X492">
        <v>1617126220</v>
      </c>
      <c r="Y492">
        <v>6.9999999999999994E-5</v>
      </c>
      <c r="AA492">
        <v>15.09</v>
      </c>
      <c r="AB492">
        <v>0</v>
      </c>
      <c r="AC492">
        <v>0</v>
      </c>
      <c r="AD492">
        <v>0</v>
      </c>
      <c r="AE492">
        <v>3.21</v>
      </c>
      <c r="AF492">
        <v>0</v>
      </c>
      <c r="AG492">
        <v>0</v>
      </c>
      <c r="AH492">
        <v>0</v>
      </c>
      <c r="AI492">
        <v>4.7</v>
      </c>
      <c r="AJ492">
        <v>1</v>
      </c>
      <c r="AK492">
        <v>1</v>
      </c>
      <c r="AL492">
        <v>1</v>
      </c>
      <c r="AN492">
        <v>0</v>
      </c>
      <c r="AO492">
        <v>1</v>
      </c>
      <c r="AP492">
        <v>0</v>
      </c>
      <c r="AQ492">
        <v>0</v>
      </c>
      <c r="AR492">
        <v>0</v>
      </c>
      <c r="AS492" t="s">
        <v>3</v>
      </c>
      <c r="AT492">
        <v>6.9999999999999994E-5</v>
      </c>
      <c r="AU492" t="s">
        <v>3</v>
      </c>
      <c r="AV492">
        <v>0</v>
      </c>
      <c r="AW492">
        <v>2</v>
      </c>
      <c r="AX492">
        <v>43687706</v>
      </c>
      <c r="AY492">
        <v>1</v>
      </c>
      <c r="AZ492">
        <v>0</v>
      </c>
      <c r="BA492">
        <v>502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0</v>
      </c>
      <c r="BO492">
        <v>0</v>
      </c>
      <c r="BP492">
        <v>0</v>
      </c>
      <c r="BQ492">
        <v>0</v>
      </c>
      <c r="BR492">
        <v>0</v>
      </c>
      <c r="BS492">
        <v>0</v>
      </c>
      <c r="BT492">
        <v>0</v>
      </c>
      <c r="BU492">
        <v>0</v>
      </c>
      <c r="BV492">
        <v>0</v>
      </c>
      <c r="BW492">
        <v>0</v>
      </c>
      <c r="CX492">
        <f>Y492*Source!I159</f>
        <v>6.9999999999999994E-5</v>
      </c>
      <c r="CY492">
        <f t="shared" si="96"/>
        <v>15.09</v>
      </c>
      <c r="CZ492">
        <f t="shared" si="97"/>
        <v>3.21</v>
      </c>
      <c r="DA492">
        <f t="shared" si="98"/>
        <v>4.7</v>
      </c>
      <c r="DB492">
        <f t="shared" si="94"/>
        <v>0</v>
      </c>
      <c r="DC492">
        <f t="shared" si="95"/>
        <v>0</v>
      </c>
    </row>
    <row r="493" spans="1:107">
      <c r="A493">
        <f>ROW(Source!A159)</f>
        <v>159</v>
      </c>
      <c r="B493">
        <v>43686536</v>
      </c>
      <c r="C493">
        <v>43687689</v>
      </c>
      <c r="D493">
        <v>37801918</v>
      </c>
      <c r="E493">
        <v>1</v>
      </c>
      <c r="F493">
        <v>1</v>
      </c>
      <c r="G493">
        <v>1</v>
      </c>
      <c r="H493">
        <v>3</v>
      </c>
      <c r="I493" t="s">
        <v>741</v>
      </c>
      <c r="J493" t="s">
        <v>742</v>
      </c>
      <c r="K493" t="s">
        <v>743</v>
      </c>
      <c r="L493">
        <v>1374</v>
      </c>
      <c r="N493">
        <v>1013</v>
      </c>
      <c r="O493" t="s">
        <v>744</v>
      </c>
      <c r="P493" t="s">
        <v>744</v>
      </c>
      <c r="Q493">
        <v>1</v>
      </c>
      <c r="W493">
        <v>0</v>
      </c>
      <c r="X493">
        <v>2131831278</v>
      </c>
      <c r="Y493">
        <v>0.27</v>
      </c>
      <c r="AA493">
        <v>1</v>
      </c>
      <c r="AB493">
        <v>0</v>
      </c>
      <c r="AC493">
        <v>0</v>
      </c>
      <c r="AD493">
        <v>0</v>
      </c>
      <c r="AE493">
        <v>1</v>
      </c>
      <c r="AF493">
        <v>0</v>
      </c>
      <c r="AG493">
        <v>0</v>
      </c>
      <c r="AH493">
        <v>0</v>
      </c>
      <c r="AI493">
        <v>1</v>
      </c>
      <c r="AJ493">
        <v>1</v>
      </c>
      <c r="AK493">
        <v>1</v>
      </c>
      <c r="AL493">
        <v>1</v>
      </c>
      <c r="AN493">
        <v>0</v>
      </c>
      <c r="AO493">
        <v>1</v>
      </c>
      <c r="AP493">
        <v>0</v>
      </c>
      <c r="AQ493">
        <v>0</v>
      </c>
      <c r="AR493">
        <v>0</v>
      </c>
      <c r="AS493" t="s">
        <v>3</v>
      </c>
      <c r="AT493">
        <v>0.27</v>
      </c>
      <c r="AU493" t="s">
        <v>3</v>
      </c>
      <c r="AV493">
        <v>0</v>
      </c>
      <c r="AW493">
        <v>2</v>
      </c>
      <c r="AX493">
        <v>43687707</v>
      </c>
      <c r="AY493">
        <v>1</v>
      </c>
      <c r="AZ493">
        <v>0</v>
      </c>
      <c r="BA493">
        <v>503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0</v>
      </c>
      <c r="BP493">
        <v>0</v>
      </c>
      <c r="BQ493">
        <v>0</v>
      </c>
      <c r="BR493">
        <v>0</v>
      </c>
      <c r="BS493">
        <v>0</v>
      </c>
      <c r="BT493">
        <v>0</v>
      </c>
      <c r="BU493">
        <v>0</v>
      </c>
      <c r="BV493">
        <v>0</v>
      </c>
      <c r="BW493">
        <v>0</v>
      </c>
      <c r="CX493">
        <f>Y493*Source!I159</f>
        <v>0.27</v>
      </c>
      <c r="CY493">
        <f t="shared" si="96"/>
        <v>1</v>
      </c>
      <c r="CZ493">
        <f t="shared" si="97"/>
        <v>1</v>
      </c>
      <c r="DA493">
        <f t="shared" si="98"/>
        <v>1</v>
      </c>
      <c r="DB493">
        <f t="shared" si="94"/>
        <v>0</v>
      </c>
      <c r="DC493">
        <f t="shared" si="95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R503"/>
  <sheetViews>
    <sheetView workbookViewId="0"/>
  </sheetViews>
  <sheetFormatPr defaultColWidth="9.109375" defaultRowHeight="13.2"/>
  <cols>
    <col min="1" max="256" width="9.109375" customWidth="1"/>
  </cols>
  <sheetData>
    <row r="1" spans="1:44">
      <c r="A1">
        <f>ROW(Source!A24)</f>
        <v>24</v>
      </c>
      <c r="B1">
        <v>43686596</v>
      </c>
      <c r="C1">
        <v>43686594</v>
      </c>
      <c r="D1">
        <v>23129555</v>
      </c>
      <c r="E1">
        <v>1</v>
      </c>
      <c r="F1">
        <v>1</v>
      </c>
      <c r="G1">
        <v>1</v>
      </c>
      <c r="H1">
        <v>1</v>
      </c>
      <c r="I1" t="s">
        <v>651</v>
      </c>
      <c r="J1" t="s">
        <v>3</v>
      </c>
      <c r="K1" t="s">
        <v>652</v>
      </c>
      <c r="L1">
        <v>1369</v>
      </c>
      <c r="N1">
        <v>1013</v>
      </c>
      <c r="O1" t="s">
        <v>653</v>
      </c>
      <c r="P1" t="s">
        <v>653</v>
      </c>
      <c r="Q1">
        <v>1</v>
      </c>
      <c r="X1">
        <v>154</v>
      </c>
      <c r="Y1">
        <v>0</v>
      </c>
      <c r="Z1">
        <v>0</v>
      </c>
      <c r="AA1">
        <v>0</v>
      </c>
      <c r="AB1">
        <v>7.29</v>
      </c>
      <c r="AC1">
        <v>0</v>
      </c>
      <c r="AD1">
        <v>1</v>
      </c>
      <c r="AE1">
        <v>1</v>
      </c>
      <c r="AF1" t="s">
        <v>3</v>
      </c>
      <c r="AG1">
        <v>154</v>
      </c>
      <c r="AH1">
        <v>2</v>
      </c>
      <c r="AI1">
        <v>43686595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ROW(Source!A25)</f>
        <v>25</v>
      </c>
      <c r="B2">
        <v>43686599</v>
      </c>
      <c r="C2">
        <v>43686597</v>
      </c>
      <c r="D2">
        <v>23135960</v>
      </c>
      <c r="E2">
        <v>1</v>
      </c>
      <c r="F2">
        <v>1</v>
      </c>
      <c r="G2">
        <v>1</v>
      </c>
      <c r="H2">
        <v>1</v>
      </c>
      <c r="I2" t="s">
        <v>654</v>
      </c>
      <c r="J2" t="s">
        <v>3</v>
      </c>
      <c r="K2" t="s">
        <v>655</v>
      </c>
      <c r="L2">
        <v>1369</v>
      </c>
      <c r="N2">
        <v>1013</v>
      </c>
      <c r="O2" t="s">
        <v>653</v>
      </c>
      <c r="P2" t="s">
        <v>653</v>
      </c>
      <c r="Q2">
        <v>1</v>
      </c>
      <c r="X2">
        <v>97.2</v>
      </c>
      <c r="Y2">
        <v>0</v>
      </c>
      <c r="Z2">
        <v>0</v>
      </c>
      <c r="AA2">
        <v>0</v>
      </c>
      <c r="AB2">
        <v>7.01</v>
      </c>
      <c r="AC2">
        <v>0</v>
      </c>
      <c r="AD2">
        <v>1</v>
      </c>
      <c r="AE2">
        <v>1</v>
      </c>
      <c r="AF2" t="s">
        <v>3</v>
      </c>
      <c r="AG2">
        <v>97.2</v>
      </c>
      <c r="AH2">
        <v>2</v>
      </c>
      <c r="AI2">
        <v>43686598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ROW(Source!A26)</f>
        <v>26</v>
      </c>
      <c r="B3">
        <v>43686603</v>
      </c>
      <c r="C3">
        <v>43686600</v>
      </c>
      <c r="D3">
        <v>121548</v>
      </c>
      <c r="E3">
        <v>1</v>
      </c>
      <c r="F3">
        <v>1</v>
      </c>
      <c r="G3">
        <v>1</v>
      </c>
      <c r="H3">
        <v>1</v>
      </c>
      <c r="I3" t="s">
        <v>22</v>
      </c>
      <c r="J3" t="s">
        <v>3</v>
      </c>
      <c r="K3" t="s">
        <v>656</v>
      </c>
      <c r="L3">
        <v>608254</v>
      </c>
      <c r="N3">
        <v>1013</v>
      </c>
      <c r="O3" t="s">
        <v>657</v>
      </c>
      <c r="P3" t="s">
        <v>657</v>
      </c>
      <c r="Q3">
        <v>1</v>
      </c>
      <c r="X3">
        <v>27.95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2</v>
      </c>
      <c r="AF3" t="s">
        <v>3</v>
      </c>
      <c r="AG3">
        <v>27.95</v>
      </c>
      <c r="AH3">
        <v>2</v>
      </c>
      <c r="AI3">
        <v>43686601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ROW(Source!A26)</f>
        <v>26</v>
      </c>
      <c r="B4">
        <v>43686604</v>
      </c>
      <c r="C4">
        <v>43686600</v>
      </c>
      <c r="D4">
        <v>37802739</v>
      </c>
      <c r="E4">
        <v>1</v>
      </c>
      <c r="F4">
        <v>1</v>
      </c>
      <c r="G4">
        <v>1</v>
      </c>
      <c r="H4">
        <v>2</v>
      </c>
      <c r="I4" t="s">
        <v>658</v>
      </c>
      <c r="J4" t="s">
        <v>659</v>
      </c>
      <c r="K4" t="s">
        <v>660</v>
      </c>
      <c r="L4">
        <v>1368</v>
      </c>
      <c r="N4">
        <v>1011</v>
      </c>
      <c r="O4" t="s">
        <v>524</v>
      </c>
      <c r="P4" t="s">
        <v>524</v>
      </c>
      <c r="Q4">
        <v>1</v>
      </c>
      <c r="X4">
        <v>27.95</v>
      </c>
      <c r="Y4">
        <v>0</v>
      </c>
      <c r="Z4">
        <v>153.68</v>
      </c>
      <c r="AA4">
        <v>12.1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27.95</v>
      </c>
      <c r="AH4">
        <v>2</v>
      </c>
      <c r="AI4">
        <v>43686602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ROW(Source!A27)</f>
        <v>27</v>
      </c>
      <c r="B5">
        <v>43686607</v>
      </c>
      <c r="C5">
        <v>43686605</v>
      </c>
      <c r="D5">
        <v>23129555</v>
      </c>
      <c r="E5">
        <v>1</v>
      </c>
      <c r="F5">
        <v>1</v>
      </c>
      <c r="G5">
        <v>1</v>
      </c>
      <c r="H5">
        <v>1</v>
      </c>
      <c r="I5" t="s">
        <v>651</v>
      </c>
      <c r="J5" t="s">
        <v>3</v>
      </c>
      <c r="K5" t="s">
        <v>652</v>
      </c>
      <c r="L5">
        <v>1369</v>
      </c>
      <c r="N5">
        <v>1013</v>
      </c>
      <c r="O5" t="s">
        <v>653</v>
      </c>
      <c r="P5" t="s">
        <v>653</v>
      </c>
      <c r="Q5">
        <v>1</v>
      </c>
      <c r="X5">
        <v>154</v>
      </c>
      <c r="Y5">
        <v>0</v>
      </c>
      <c r="Z5">
        <v>0</v>
      </c>
      <c r="AA5">
        <v>0</v>
      </c>
      <c r="AB5">
        <v>7.29</v>
      </c>
      <c r="AC5">
        <v>0</v>
      </c>
      <c r="AD5">
        <v>1</v>
      </c>
      <c r="AE5">
        <v>1</v>
      </c>
      <c r="AF5" t="s">
        <v>3</v>
      </c>
      <c r="AG5">
        <v>154</v>
      </c>
      <c r="AH5">
        <v>2</v>
      </c>
      <c r="AI5">
        <v>43686606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ROW(Source!A28)</f>
        <v>28</v>
      </c>
      <c r="B6">
        <v>43686613</v>
      </c>
      <c r="C6">
        <v>43686608</v>
      </c>
      <c r="D6">
        <v>23131263</v>
      </c>
      <c r="E6">
        <v>1</v>
      </c>
      <c r="F6">
        <v>1</v>
      </c>
      <c r="G6">
        <v>1</v>
      </c>
      <c r="H6">
        <v>1</v>
      </c>
      <c r="I6" t="s">
        <v>661</v>
      </c>
      <c r="J6" t="s">
        <v>3</v>
      </c>
      <c r="K6" t="s">
        <v>662</v>
      </c>
      <c r="L6">
        <v>1369</v>
      </c>
      <c r="N6">
        <v>1013</v>
      </c>
      <c r="O6" t="s">
        <v>653</v>
      </c>
      <c r="P6" t="s">
        <v>653</v>
      </c>
      <c r="Q6">
        <v>1</v>
      </c>
      <c r="X6">
        <v>10.199999999999999</v>
      </c>
      <c r="Y6">
        <v>0</v>
      </c>
      <c r="Z6">
        <v>0</v>
      </c>
      <c r="AA6">
        <v>0</v>
      </c>
      <c r="AB6">
        <v>7.63</v>
      </c>
      <c r="AC6">
        <v>0</v>
      </c>
      <c r="AD6">
        <v>1</v>
      </c>
      <c r="AE6">
        <v>1</v>
      </c>
      <c r="AF6" t="s">
        <v>3</v>
      </c>
      <c r="AG6">
        <v>10.199999999999999</v>
      </c>
      <c r="AH6">
        <v>2</v>
      </c>
      <c r="AI6">
        <v>43686609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ROW(Source!A28)</f>
        <v>28</v>
      </c>
      <c r="B7">
        <v>43686614</v>
      </c>
      <c r="C7">
        <v>43686608</v>
      </c>
      <c r="D7">
        <v>121548</v>
      </c>
      <c r="E7">
        <v>1</v>
      </c>
      <c r="F7">
        <v>1</v>
      </c>
      <c r="G7">
        <v>1</v>
      </c>
      <c r="H7">
        <v>1</v>
      </c>
      <c r="I7" t="s">
        <v>22</v>
      </c>
      <c r="J7" t="s">
        <v>3</v>
      </c>
      <c r="K7" t="s">
        <v>656</v>
      </c>
      <c r="L7">
        <v>608254</v>
      </c>
      <c r="N7">
        <v>1013</v>
      </c>
      <c r="O7" t="s">
        <v>657</v>
      </c>
      <c r="P7" t="s">
        <v>657</v>
      </c>
      <c r="Q7">
        <v>1</v>
      </c>
      <c r="X7">
        <v>0.35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3</v>
      </c>
      <c r="AG7">
        <v>0.35</v>
      </c>
      <c r="AH7">
        <v>2</v>
      </c>
      <c r="AI7">
        <v>43686610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ROW(Source!A28)</f>
        <v>28</v>
      </c>
      <c r="B8">
        <v>43686615</v>
      </c>
      <c r="C8">
        <v>43686608</v>
      </c>
      <c r="D8">
        <v>37802515</v>
      </c>
      <c r="E8">
        <v>1</v>
      </c>
      <c r="F8">
        <v>1</v>
      </c>
      <c r="G8">
        <v>1</v>
      </c>
      <c r="H8">
        <v>2</v>
      </c>
      <c r="I8" t="s">
        <v>663</v>
      </c>
      <c r="J8" t="s">
        <v>664</v>
      </c>
      <c r="K8" t="s">
        <v>665</v>
      </c>
      <c r="L8">
        <v>1368</v>
      </c>
      <c r="N8">
        <v>1011</v>
      </c>
      <c r="O8" t="s">
        <v>524</v>
      </c>
      <c r="P8" t="s">
        <v>524</v>
      </c>
      <c r="Q8">
        <v>1</v>
      </c>
      <c r="X8">
        <v>0.35</v>
      </c>
      <c r="Y8">
        <v>0</v>
      </c>
      <c r="Z8">
        <v>87.24</v>
      </c>
      <c r="AA8">
        <v>9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0.35</v>
      </c>
      <c r="AH8">
        <v>2</v>
      </c>
      <c r="AI8">
        <v>43686611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ROW(Source!A28)</f>
        <v>28</v>
      </c>
      <c r="B9">
        <v>43686616</v>
      </c>
      <c r="C9">
        <v>43686608</v>
      </c>
      <c r="D9">
        <v>37777376</v>
      </c>
      <c r="E9">
        <v>1</v>
      </c>
      <c r="F9">
        <v>1</v>
      </c>
      <c r="G9">
        <v>1</v>
      </c>
      <c r="H9">
        <v>3</v>
      </c>
      <c r="I9" t="s">
        <v>46</v>
      </c>
      <c r="J9" t="s">
        <v>49</v>
      </c>
      <c r="K9" t="s">
        <v>47</v>
      </c>
      <c r="L9">
        <v>1339</v>
      </c>
      <c r="N9">
        <v>1007</v>
      </c>
      <c r="O9" t="s">
        <v>48</v>
      </c>
      <c r="P9" t="s">
        <v>48</v>
      </c>
      <c r="Q9">
        <v>1</v>
      </c>
      <c r="X9">
        <v>11</v>
      </c>
      <c r="Y9">
        <v>65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11</v>
      </c>
      <c r="AH9">
        <v>2</v>
      </c>
      <c r="AI9">
        <v>43686612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ROW(Source!A29)</f>
        <v>29</v>
      </c>
      <c r="B10">
        <v>43686619</v>
      </c>
      <c r="C10">
        <v>43686617</v>
      </c>
      <c r="D10">
        <v>23135960</v>
      </c>
      <c r="E10">
        <v>1</v>
      </c>
      <c r="F10">
        <v>1</v>
      </c>
      <c r="G10">
        <v>1</v>
      </c>
      <c r="H10">
        <v>1</v>
      </c>
      <c r="I10" t="s">
        <v>654</v>
      </c>
      <c r="J10" t="s">
        <v>3</v>
      </c>
      <c r="K10" t="s">
        <v>655</v>
      </c>
      <c r="L10">
        <v>1369</v>
      </c>
      <c r="N10">
        <v>1013</v>
      </c>
      <c r="O10" t="s">
        <v>653</v>
      </c>
      <c r="P10" t="s">
        <v>653</v>
      </c>
      <c r="Q10">
        <v>1</v>
      </c>
      <c r="X10">
        <v>88.5</v>
      </c>
      <c r="Y10">
        <v>0</v>
      </c>
      <c r="Z10">
        <v>0</v>
      </c>
      <c r="AA10">
        <v>0</v>
      </c>
      <c r="AB10">
        <v>7.01</v>
      </c>
      <c r="AC10">
        <v>0</v>
      </c>
      <c r="AD10">
        <v>1</v>
      </c>
      <c r="AE10">
        <v>1</v>
      </c>
      <c r="AF10" t="s">
        <v>3</v>
      </c>
      <c r="AG10">
        <v>88.5</v>
      </c>
      <c r="AH10">
        <v>2</v>
      </c>
      <c r="AI10">
        <v>43686618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ROW(Source!A31)</f>
        <v>31</v>
      </c>
      <c r="B11">
        <v>43686624</v>
      </c>
      <c r="C11">
        <v>43686621</v>
      </c>
      <c r="D11">
        <v>121548</v>
      </c>
      <c r="E11">
        <v>1</v>
      </c>
      <c r="F11">
        <v>1</v>
      </c>
      <c r="G11">
        <v>1</v>
      </c>
      <c r="H11">
        <v>1</v>
      </c>
      <c r="I11" t="s">
        <v>22</v>
      </c>
      <c r="J11" t="s">
        <v>3</v>
      </c>
      <c r="K11" t="s">
        <v>656</v>
      </c>
      <c r="L11">
        <v>608254</v>
      </c>
      <c r="N11">
        <v>1013</v>
      </c>
      <c r="O11" t="s">
        <v>657</v>
      </c>
      <c r="P11" t="s">
        <v>657</v>
      </c>
      <c r="Q11">
        <v>1</v>
      </c>
      <c r="X11">
        <v>8.8699999999999992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2</v>
      </c>
      <c r="AF11" t="s">
        <v>3</v>
      </c>
      <c r="AG11">
        <v>8.8699999999999992</v>
      </c>
      <c r="AH11">
        <v>2</v>
      </c>
      <c r="AI11">
        <v>43686622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ROW(Source!A31)</f>
        <v>31</v>
      </c>
      <c r="B12">
        <v>43686625</v>
      </c>
      <c r="C12">
        <v>43686621</v>
      </c>
      <c r="D12">
        <v>37802809</v>
      </c>
      <c r="E12">
        <v>1</v>
      </c>
      <c r="F12">
        <v>1</v>
      </c>
      <c r="G12">
        <v>1</v>
      </c>
      <c r="H12">
        <v>2</v>
      </c>
      <c r="I12" t="s">
        <v>666</v>
      </c>
      <c r="J12" t="s">
        <v>667</v>
      </c>
      <c r="K12" t="s">
        <v>668</v>
      </c>
      <c r="L12">
        <v>1368</v>
      </c>
      <c r="N12">
        <v>1011</v>
      </c>
      <c r="O12" t="s">
        <v>524</v>
      </c>
      <c r="P12" t="s">
        <v>524</v>
      </c>
      <c r="Q12">
        <v>1</v>
      </c>
      <c r="X12">
        <v>8.8699999999999992</v>
      </c>
      <c r="Y12">
        <v>0</v>
      </c>
      <c r="Z12">
        <v>102.49</v>
      </c>
      <c r="AA12">
        <v>10.35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8.8699999999999992</v>
      </c>
      <c r="AH12">
        <v>2</v>
      </c>
      <c r="AI12">
        <v>43686623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ROW(Source!A32)</f>
        <v>32</v>
      </c>
      <c r="B13">
        <v>43686631</v>
      </c>
      <c r="C13">
        <v>43686626</v>
      </c>
      <c r="D13">
        <v>23129805</v>
      </c>
      <c r="E13">
        <v>1</v>
      </c>
      <c r="F13">
        <v>1</v>
      </c>
      <c r="G13">
        <v>1</v>
      </c>
      <c r="H13">
        <v>1</v>
      </c>
      <c r="I13" t="s">
        <v>669</v>
      </c>
      <c r="J13" t="s">
        <v>3</v>
      </c>
      <c r="K13" t="s">
        <v>670</v>
      </c>
      <c r="L13">
        <v>1369</v>
      </c>
      <c r="N13">
        <v>1013</v>
      </c>
      <c r="O13" t="s">
        <v>653</v>
      </c>
      <c r="P13" t="s">
        <v>653</v>
      </c>
      <c r="Q13">
        <v>1</v>
      </c>
      <c r="X13">
        <v>12.53</v>
      </c>
      <c r="Y13">
        <v>0</v>
      </c>
      <c r="Z13">
        <v>0</v>
      </c>
      <c r="AA13">
        <v>0</v>
      </c>
      <c r="AB13">
        <v>7.97</v>
      </c>
      <c r="AC13">
        <v>0</v>
      </c>
      <c r="AD13">
        <v>1</v>
      </c>
      <c r="AE13">
        <v>1</v>
      </c>
      <c r="AF13" t="s">
        <v>3</v>
      </c>
      <c r="AG13">
        <v>12.53</v>
      </c>
      <c r="AH13">
        <v>2</v>
      </c>
      <c r="AI13">
        <v>43686627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ROW(Source!A32)</f>
        <v>32</v>
      </c>
      <c r="B14">
        <v>43686632</v>
      </c>
      <c r="C14">
        <v>43686626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22</v>
      </c>
      <c r="J14" t="s">
        <v>3</v>
      </c>
      <c r="K14" t="s">
        <v>656</v>
      </c>
      <c r="L14">
        <v>608254</v>
      </c>
      <c r="N14">
        <v>1013</v>
      </c>
      <c r="O14" t="s">
        <v>657</v>
      </c>
      <c r="P14" t="s">
        <v>657</v>
      </c>
      <c r="Q14">
        <v>1</v>
      </c>
      <c r="X14">
        <v>3.04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 t="s">
        <v>3</v>
      </c>
      <c r="AG14">
        <v>3.04</v>
      </c>
      <c r="AH14">
        <v>2</v>
      </c>
      <c r="AI14">
        <v>43686628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ROW(Source!A32)</f>
        <v>32</v>
      </c>
      <c r="B15">
        <v>43686633</v>
      </c>
      <c r="C15">
        <v>43686626</v>
      </c>
      <c r="D15">
        <v>37802699</v>
      </c>
      <c r="E15">
        <v>1</v>
      </c>
      <c r="F15">
        <v>1</v>
      </c>
      <c r="G15">
        <v>1</v>
      </c>
      <c r="H15">
        <v>2</v>
      </c>
      <c r="I15" t="s">
        <v>671</v>
      </c>
      <c r="J15" t="s">
        <v>672</v>
      </c>
      <c r="K15" t="s">
        <v>673</v>
      </c>
      <c r="L15">
        <v>1368</v>
      </c>
      <c r="N15">
        <v>1011</v>
      </c>
      <c r="O15" t="s">
        <v>524</v>
      </c>
      <c r="P15" t="s">
        <v>524</v>
      </c>
      <c r="Q15">
        <v>1</v>
      </c>
      <c r="X15">
        <v>3.04</v>
      </c>
      <c r="Y15">
        <v>0</v>
      </c>
      <c r="Z15">
        <v>59.38</v>
      </c>
      <c r="AA15">
        <v>9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3.04</v>
      </c>
      <c r="AH15">
        <v>2</v>
      </c>
      <c r="AI15">
        <v>43686629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ROW(Source!A32)</f>
        <v>32</v>
      </c>
      <c r="B16">
        <v>43686634</v>
      </c>
      <c r="C16">
        <v>43686626</v>
      </c>
      <c r="D16">
        <v>37804115</v>
      </c>
      <c r="E16">
        <v>1</v>
      </c>
      <c r="F16">
        <v>1</v>
      </c>
      <c r="G16">
        <v>1</v>
      </c>
      <c r="H16">
        <v>2</v>
      </c>
      <c r="I16" t="s">
        <v>674</v>
      </c>
      <c r="J16" t="s">
        <v>675</v>
      </c>
      <c r="K16" t="s">
        <v>676</v>
      </c>
      <c r="L16">
        <v>1368</v>
      </c>
      <c r="N16">
        <v>1011</v>
      </c>
      <c r="O16" t="s">
        <v>524</v>
      </c>
      <c r="P16" t="s">
        <v>524</v>
      </c>
      <c r="Q16">
        <v>1</v>
      </c>
      <c r="X16">
        <v>12.18</v>
      </c>
      <c r="Y16">
        <v>0</v>
      </c>
      <c r="Z16">
        <v>0.6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12.18</v>
      </c>
      <c r="AH16">
        <v>2</v>
      </c>
      <c r="AI16">
        <v>43686630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ROW(Source!A33)</f>
        <v>33</v>
      </c>
      <c r="B17">
        <v>43686640</v>
      </c>
      <c r="C17">
        <v>43686635</v>
      </c>
      <c r="D17">
        <v>23146501</v>
      </c>
      <c r="E17">
        <v>1</v>
      </c>
      <c r="F17">
        <v>1</v>
      </c>
      <c r="G17">
        <v>1</v>
      </c>
      <c r="H17">
        <v>1</v>
      </c>
      <c r="I17" t="s">
        <v>677</v>
      </c>
      <c r="J17" t="s">
        <v>3</v>
      </c>
      <c r="K17" t="s">
        <v>678</v>
      </c>
      <c r="L17">
        <v>1369</v>
      </c>
      <c r="N17">
        <v>1013</v>
      </c>
      <c r="O17" t="s">
        <v>653</v>
      </c>
      <c r="P17" t="s">
        <v>653</v>
      </c>
      <c r="Q17">
        <v>1</v>
      </c>
      <c r="X17">
        <v>5.7</v>
      </c>
      <c r="Y17">
        <v>0</v>
      </c>
      <c r="Z17">
        <v>0</v>
      </c>
      <c r="AA17">
        <v>0</v>
      </c>
      <c r="AB17">
        <v>9.9499999999999993</v>
      </c>
      <c r="AC17">
        <v>0</v>
      </c>
      <c r="AD17">
        <v>1</v>
      </c>
      <c r="AE17">
        <v>1</v>
      </c>
      <c r="AF17" t="s">
        <v>3</v>
      </c>
      <c r="AG17">
        <v>5.7</v>
      </c>
      <c r="AH17">
        <v>2</v>
      </c>
      <c r="AI17">
        <v>43686636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ROW(Source!A33)</f>
        <v>33</v>
      </c>
      <c r="B18">
        <v>43686641</v>
      </c>
      <c r="C18">
        <v>43686635</v>
      </c>
      <c r="D18">
        <v>37804429</v>
      </c>
      <c r="E18">
        <v>1</v>
      </c>
      <c r="F18">
        <v>1</v>
      </c>
      <c r="G18">
        <v>1</v>
      </c>
      <c r="H18">
        <v>2</v>
      </c>
      <c r="I18" t="s">
        <v>679</v>
      </c>
      <c r="J18" t="s">
        <v>680</v>
      </c>
      <c r="K18" t="s">
        <v>681</v>
      </c>
      <c r="L18">
        <v>1368</v>
      </c>
      <c r="N18">
        <v>1011</v>
      </c>
      <c r="O18" t="s">
        <v>524</v>
      </c>
      <c r="P18" t="s">
        <v>524</v>
      </c>
      <c r="Q18">
        <v>1</v>
      </c>
      <c r="X18">
        <v>0.9</v>
      </c>
      <c r="Y18">
        <v>0</v>
      </c>
      <c r="Z18">
        <v>55.63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0.9</v>
      </c>
      <c r="AH18">
        <v>2</v>
      </c>
      <c r="AI18">
        <v>43686637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ROW(Source!A33)</f>
        <v>33</v>
      </c>
      <c r="B19">
        <v>43686642</v>
      </c>
      <c r="C19">
        <v>43686635</v>
      </c>
      <c r="D19">
        <v>37804481</v>
      </c>
      <c r="E19">
        <v>1</v>
      </c>
      <c r="F19">
        <v>1</v>
      </c>
      <c r="G19">
        <v>1</v>
      </c>
      <c r="H19">
        <v>2</v>
      </c>
      <c r="I19" t="s">
        <v>682</v>
      </c>
      <c r="J19" t="s">
        <v>683</v>
      </c>
      <c r="K19" t="s">
        <v>684</v>
      </c>
      <c r="L19">
        <v>1368</v>
      </c>
      <c r="N19">
        <v>1011</v>
      </c>
      <c r="O19" t="s">
        <v>524</v>
      </c>
      <c r="P19" t="s">
        <v>524</v>
      </c>
      <c r="Q19">
        <v>1</v>
      </c>
      <c r="X19">
        <v>0.48</v>
      </c>
      <c r="Y19">
        <v>0</v>
      </c>
      <c r="Z19">
        <v>21.35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0.48</v>
      </c>
      <c r="AH19">
        <v>2</v>
      </c>
      <c r="AI19">
        <v>43686638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ROW(Source!A33)</f>
        <v>33</v>
      </c>
      <c r="B20">
        <v>43686643</v>
      </c>
      <c r="C20">
        <v>43686635</v>
      </c>
      <c r="D20">
        <v>37786637</v>
      </c>
      <c r="E20">
        <v>1</v>
      </c>
      <c r="F20">
        <v>1</v>
      </c>
      <c r="G20">
        <v>1</v>
      </c>
      <c r="H20">
        <v>3</v>
      </c>
      <c r="I20" t="s">
        <v>70</v>
      </c>
      <c r="J20" t="s">
        <v>73</v>
      </c>
      <c r="K20" t="s">
        <v>71</v>
      </c>
      <c r="L20">
        <v>1302</v>
      </c>
      <c r="N20">
        <v>1003</v>
      </c>
      <c r="O20" t="s">
        <v>72</v>
      </c>
      <c r="P20" t="s">
        <v>72</v>
      </c>
      <c r="Q20">
        <v>10</v>
      </c>
      <c r="X20">
        <v>10</v>
      </c>
      <c r="Y20">
        <v>240.36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10</v>
      </c>
      <c r="AH20">
        <v>3</v>
      </c>
      <c r="AI20">
        <v>-1</v>
      </c>
      <c r="AJ20" t="s">
        <v>3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ROW(Source!A33)</f>
        <v>33</v>
      </c>
      <c r="B21">
        <v>43686644</v>
      </c>
      <c r="C21">
        <v>43686635</v>
      </c>
      <c r="D21">
        <v>37790542</v>
      </c>
      <c r="E21">
        <v>1</v>
      </c>
      <c r="F21">
        <v>1</v>
      </c>
      <c r="G21">
        <v>1</v>
      </c>
      <c r="H21">
        <v>3</v>
      </c>
      <c r="I21" t="s">
        <v>685</v>
      </c>
      <c r="J21" t="s">
        <v>686</v>
      </c>
      <c r="K21" t="s">
        <v>687</v>
      </c>
      <c r="L21">
        <v>1358</v>
      </c>
      <c r="N21">
        <v>1010</v>
      </c>
      <c r="O21" t="s">
        <v>688</v>
      </c>
      <c r="P21" t="s">
        <v>688</v>
      </c>
      <c r="Q21">
        <v>10</v>
      </c>
      <c r="X21">
        <v>0.02</v>
      </c>
      <c r="Y21">
        <v>22.52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0.02</v>
      </c>
      <c r="AH21">
        <v>2</v>
      </c>
      <c r="AI21">
        <v>43686639</v>
      </c>
      <c r="AJ21">
        <v>20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ROW(Source!A36)</f>
        <v>36</v>
      </c>
      <c r="B22">
        <v>43686650</v>
      </c>
      <c r="C22">
        <v>43686647</v>
      </c>
      <c r="D22">
        <v>23135499</v>
      </c>
      <c r="E22">
        <v>1</v>
      </c>
      <c r="F22">
        <v>1</v>
      </c>
      <c r="G22">
        <v>1</v>
      </c>
      <c r="H22">
        <v>1</v>
      </c>
      <c r="I22" t="s">
        <v>689</v>
      </c>
      <c r="J22" t="s">
        <v>3</v>
      </c>
      <c r="K22" t="s">
        <v>690</v>
      </c>
      <c r="L22">
        <v>1369</v>
      </c>
      <c r="N22">
        <v>1013</v>
      </c>
      <c r="O22" t="s">
        <v>653</v>
      </c>
      <c r="P22" t="s">
        <v>653</v>
      </c>
      <c r="Q22">
        <v>1</v>
      </c>
      <c r="X22">
        <v>0.04</v>
      </c>
      <c r="Y22">
        <v>0</v>
      </c>
      <c r="Z22">
        <v>0</v>
      </c>
      <c r="AA22">
        <v>0</v>
      </c>
      <c r="AB22">
        <v>8.99</v>
      </c>
      <c r="AC22">
        <v>0</v>
      </c>
      <c r="AD22">
        <v>1</v>
      </c>
      <c r="AE22">
        <v>1</v>
      </c>
      <c r="AF22" t="s">
        <v>3</v>
      </c>
      <c r="AG22">
        <v>0.04</v>
      </c>
      <c r="AH22">
        <v>2</v>
      </c>
      <c r="AI22">
        <v>43686648</v>
      </c>
      <c r="AJ22">
        <v>21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ROW(Source!A36)</f>
        <v>36</v>
      </c>
      <c r="B23">
        <v>43686651</v>
      </c>
      <c r="C23">
        <v>43686647</v>
      </c>
      <c r="D23">
        <v>37804417</v>
      </c>
      <c r="E23">
        <v>1</v>
      </c>
      <c r="F23">
        <v>1</v>
      </c>
      <c r="G23">
        <v>1</v>
      </c>
      <c r="H23">
        <v>2</v>
      </c>
      <c r="I23" t="s">
        <v>691</v>
      </c>
      <c r="J23" t="s">
        <v>692</v>
      </c>
      <c r="K23" t="s">
        <v>693</v>
      </c>
      <c r="L23">
        <v>1368</v>
      </c>
      <c r="N23">
        <v>1011</v>
      </c>
      <c r="O23" t="s">
        <v>524</v>
      </c>
      <c r="P23" t="s">
        <v>524</v>
      </c>
      <c r="Q23">
        <v>1</v>
      </c>
      <c r="X23">
        <v>0.03</v>
      </c>
      <c r="Y23">
        <v>0</v>
      </c>
      <c r="Z23">
        <v>10.58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0.03</v>
      </c>
      <c r="AH23">
        <v>2</v>
      </c>
      <c r="AI23">
        <v>43686649</v>
      </c>
      <c r="AJ23">
        <v>22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ROW(Source!A37)</f>
        <v>37</v>
      </c>
      <c r="B24">
        <v>43686656</v>
      </c>
      <c r="C24">
        <v>43686652</v>
      </c>
      <c r="D24">
        <v>23176489</v>
      </c>
      <c r="E24">
        <v>1</v>
      </c>
      <c r="F24">
        <v>1</v>
      </c>
      <c r="G24">
        <v>1</v>
      </c>
      <c r="H24">
        <v>1</v>
      </c>
      <c r="I24" t="s">
        <v>694</v>
      </c>
      <c r="J24" t="s">
        <v>3</v>
      </c>
      <c r="K24" t="s">
        <v>695</v>
      </c>
      <c r="L24">
        <v>1369</v>
      </c>
      <c r="N24">
        <v>1013</v>
      </c>
      <c r="O24" t="s">
        <v>653</v>
      </c>
      <c r="P24" t="s">
        <v>653</v>
      </c>
      <c r="Q24">
        <v>1</v>
      </c>
      <c r="X24">
        <v>0.7</v>
      </c>
      <c r="Y24">
        <v>0</v>
      </c>
      <c r="Z24">
        <v>0</v>
      </c>
      <c r="AA24">
        <v>0</v>
      </c>
      <c r="AB24">
        <v>10.36</v>
      </c>
      <c r="AC24">
        <v>0</v>
      </c>
      <c r="AD24">
        <v>1</v>
      </c>
      <c r="AE24">
        <v>1</v>
      </c>
      <c r="AF24" t="s">
        <v>3</v>
      </c>
      <c r="AG24">
        <v>0.7</v>
      </c>
      <c r="AH24">
        <v>2</v>
      </c>
      <c r="AI24">
        <v>43686653</v>
      </c>
      <c r="AJ24">
        <v>23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ROW(Source!A37)</f>
        <v>37</v>
      </c>
      <c r="B25">
        <v>43686657</v>
      </c>
      <c r="C25">
        <v>43686652</v>
      </c>
      <c r="D25">
        <v>37804392</v>
      </c>
      <c r="E25">
        <v>1</v>
      </c>
      <c r="F25">
        <v>1</v>
      </c>
      <c r="G25">
        <v>1</v>
      </c>
      <c r="H25">
        <v>2</v>
      </c>
      <c r="I25" t="s">
        <v>696</v>
      </c>
      <c r="J25" t="s">
        <v>697</v>
      </c>
      <c r="K25" t="s">
        <v>698</v>
      </c>
      <c r="L25">
        <v>1368</v>
      </c>
      <c r="N25">
        <v>1011</v>
      </c>
      <c r="O25" t="s">
        <v>524</v>
      </c>
      <c r="P25" t="s">
        <v>524</v>
      </c>
      <c r="Q25">
        <v>1</v>
      </c>
      <c r="X25">
        <v>0.27</v>
      </c>
      <c r="Y25">
        <v>0</v>
      </c>
      <c r="Z25">
        <v>62.18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0.27</v>
      </c>
      <c r="AH25">
        <v>2</v>
      </c>
      <c r="AI25">
        <v>43686654</v>
      </c>
      <c r="AJ25">
        <v>24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ROW(Source!A37)</f>
        <v>37</v>
      </c>
      <c r="B26">
        <v>43686658</v>
      </c>
      <c r="C26">
        <v>43686652</v>
      </c>
      <c r="D26">
        <v>37804398</v>
      </c>
      <c r="E26">
        <v>1</v>
      </c>
      <c r="F26">
        <v>1</v>
      </c>
      <c r="G26">
        <v>1</v>
      </c>
      <c r="H26">
        <v>2</v>
      </c>
      <c r="I26" t="s">
        <v>699</v>
      </c>
      <c r="J26" t="s">
        <v>700</v>
      </c>
      <c r="K26" t="s">
        <v>701</v>
      </c>
      <c r="L26">
        <v>1368</v>
      </c>
      <c r="N26">
        <v>1011</v>
      </c>
      <c r="O26" t="s">
        <v>524</v>
      </c>
      <c r="P26" t="s">
        <v>524</v>
      </c>
      <c r="Q26">
        <v>1</v>
      </c>
      <c r="X26">
        <v>0.27</v>
      </c>
      <c r="Y26">
        <v>0</v>
      </c>
      <c r="Z26">
        <v>20.94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0.27</v>
      </c>
      <c r="AH26">
        <v>2</v>
      </c>
      <c r="AI26">
        <v>43686655</v>
      </c>
      <c r="AJ26">
        <v>25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ROW(Source!A38)</f>
        <v>38</v>
      </c>
      <c r="B27">
        <v>43686664</v>
      </c>
      <c r="C27">
        <v>43686659</v>
      </c>
      <c r="D27">
        <v>23146501</v>
      </c>
      <c r="E27">
        <v>1</v>
      </c>
      <c r="F27">
        <v>1</v>
      </c>
      <c r="G27">
        <v>1</v>
      </c>
      <c r="H27">
        <v>1</v>
      </c>
      <c r="I27" t="s">
        <v>677</v>
      </c>
      <c r="J27" t="s">
        <v>3</v>
      </c>
      <c r="K27" t="s">
        <v>678</v>
      </c>
      <c r="L27">
        <v>1369</v>
      </c>
      <c r="N27">
        <v>1013</v>
      </c>
      <c r="O27" t="s">
        <v>653</v>
      </c>
      <c r="P27" t="s">
        <v>653</v>
      </c>
      <c r="Q27">
        <v>1</v>
      </c>
      <c r="X27">
        <v>6</v>
      </c>
      <c r="Y27">
        <v>0</v>
      </c>
      <c r="Z27">
        <v>0</v>
      </c>
      <c r="AA27">
        <v>0</v>
      </c>
      <c r="AB27">
        <v>9.9499999999999993</v>
      </c>
      <c r="AC27">
        <v>0</v>
      </c>
      <c r="AD27">
        <v>1</v>
      </c>
      <c r="AE27">
        <v>1</v>
      </c>
      <c r="AF27" t="s">
        <v>3</v>
      </c>
      <c r="AG27">
        <v>6</v>
      </c>
      <c r="AH27">
        <v>2</v>
      </c>
      <c r="AI27">
        <v>43686660</v>
      </c>
      <c r="AJ27">
        <v>26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ROW(Source!A38)</f>
        <v>38</v>
      </c>
      <c r="B28">
        <v>43686665</v>
      </c>
      <c r="C28">
        <v>43686659</v>
      </c>
      <c r="D28">
        <v>37804429</v>
      </c>
      <c r="E28">
        <v>1</v>
      </c>
      <c r="F28">
        <v>1</v>
      </c>
      <c r="G28">
        <v>1</v>
      </c>
      <c r="H28">
        <v>2</v>
      </c>
      <c r="I28" t="s">
        <v>679</v>
      </c>
      <c r="J28" t="s">
        <v>680</v>
      </c>
      <c r="K28" t="s">
        <v>681</v>
      </c>
      <c r="L28">
        <v>1368</v>
      </c>
      <c r="N28">
        <v>1011</v>
      </c>
      <c r="O28" t="s">
        <v>524</v>
      </c>
      <c r="P28" t="s">
        <v>524</v>
      </c>
      <c r="Q28">
        <v>1</v>
      </c>
      <c r="X28">
        <v>0.97</v>
      </c>
      <c r="Y28">
        <v>0</v>
      </c>
      <c r="Z28">
        <v>55.63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0.97</v>
      </c>
      <c r="AH28">
        <v>2</v>
      </c>
      <c r="AI28">
        <v>43686661</v>
      </c>
      <c r="AJ28">
        <v>27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ROW(Source!A38)</f>
        <v>38</v>
      </c>
      <c r="B29">
        <v>43686666</v>
      </c>
      <c r="C29">
        <v>43686659</v>
      </c>
      <c r="D29">
        <v>37804481</v>
      </c>
      <c r="E29">
        <v>1</v>
      </c>
      <c r="F29">
        <v>1</v>
      </c>
      <c r="G29">
        <v>1</v>
      </c>
      <c r="H29">
        <v>2</v>
      </c>
      <c r="I29" t="s">
        <v>682</v>
      </c>
      <c r="J29" t="s">
        <v>683</v>
      </c>
      <c r="K29" t="s">
        <v>684</v>
      </c>
      <c r="L29">
        <v>1368</v>
      </c>
      <c r="N29">
        <v>1011</v>
      </c>
      <c r="O29" t="s">
        <v>524</v>
      </c>
      <c r="P29" t="s">
        <v>524</v>
      </c>
      <c r="Q29">
        <v>1</v>
      </c>
      <c r="X29">
        <v>0.55000000000000004</v>
      </c>
      <c r="Y29">
        <v>0</v>
      </c>
      <c r="Z29">
        <v>21.35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0.55000000000000004</v>
      </c>
      <c r="AH29">
        <v>2</v>
      </c>
      <c r="AI29">
        <v>43686662</v>
      </c>
      <c r="AJ29">
        <v>28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ROW(Source!A38)</f>
        <v>38</v>
      </c>
      <c r="B30">
        <v>43686667</v>
      </c>
      <c r="C30">
        <v>43686659</v>
      </c>
      <c r="D30">
        <v>37786640</v>
      </c>
      <c r="E30">
        <v>1</v>
      </c>
      <c r="F30">
        <v>1</v>
      </c>
      <c r="G30">
        <v>1</v>
      </c>
      <c r="H30">
        <v>3</v>
      </c>
      <c r="I30" t="s">
        <v>97</v>
      </c>
      <c r="J30" t="s">
        <v>99</v>
      </c>
      <c r="K30" t="s">
        <v>98</v>
      </c>
      <c r="L30">
        <v>1302</v>
      </c>
      <c r="N30">
        <v>1003</v>
      </c>
      <c r="O30" t="s">
        <v>72</v>
      </c>
      <c r="P30" t="s">
        <v>72</v>
      </c>
      <c r="Q30">
        <v>10</v>
      </c>
      <c r="X30">
        <v>10</v>
      </c>
      <c r="Y30">
        <v>645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10</v>
      </c>
      <c r="AH30">
        <v>3</v>
      </c>
      <c r="AI30">
        <v>-1</v>
      </c>
      <c r="AJ30" t="s">
        <v>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ROW(Source!A38)</f>
        <v>38</v>
      </c>
      <c r="B31">
        <v>43686668</v>
      </c>
      <c r="C31">
        <v>43686659</v>
      </c>
      <c r="D31">
        <v>37790543</v>
      </c>
      <c r="E31">
        <v>1</v>
      </c>
      <c r="F31">
        <v>1</v>
      </c>
      <c r="G31">
        <v>1</v>
      </c>
      <c r="H31">
        <v>3</v>
      </c>
      <c r="I31" t="s">
        <v>702</v>
      </c>
      <c r="J31" t="s">
        <v>703</v>
      </c>
      <c r="K31" t="s">
        <v>704</v>
      </c>
      <c r="L31">
        <v>1358</v>
      </c>
      <c r="N31">
        <v>1010</v>
      </c>
      <c r="O31" t="s">
        <v>688</v>
      </c>
      <c r="P31" t="s">
        <v>688</v>
      </c>
      <c r="Q31">
        <v>10</v>
      </c>
      <c r="X31">
        <v>0.02</v>
      </c>
      <c r="Y31">
        <v>39.299999999999997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0.02</v>
      </c>
      <c r="AH31">
        <v>2</v>
      </c>
      <c r="AI31">
        <v>43686663</v>
      </c>
      <c r="AJ31">
        <v>29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ROW(Source!A41)</f>
        <v>41</v>
      </c>
      <c r="B32">
        <v>43686674</v>
      </c>
      <c r="C32">
        <v>43686671</v>
      </c>
      <c r="D32">
        <v>23135499</v>
      </c>
      <c r="E32">
        <v>1</v>
      </c>
      <c r="F32">
        <v>1</v>
      </c>
      <c r="G32">
        <v>1</v>
      </c>
      <c r="H32">
        <v>1</v>
      </c>
      <c r="I32" t="s">
        <v>689</v>
      </c>
      <c r="J32" t="s">
        <v>3</v>
      </c>
      <c r="K32" t="s">
        <v>690</v>
      </c>
      <c r="L32">
        <v>1369</v>
      </c>
      <c r="N32">
        <v>1013</v>
      </c>
      <c r="O32" t="s">
        <v>653</v>
      </c>
      <c r="P32" t="s">
        <v>653</v>
      </c>
      <c r="Q32">
        <v>1</v>
      </c>
      <c r="X32">
        <v>0.08</v>
      </c>
      <c r="Y32">
        <v>0</v>
      </c>
      <c r="Z32">
        <v>0</v>
      </c>
      <c r="AA32">
        <v>0</v>
      </c>
      <c r="AB32">
        <v>8.99</v>
      </c>
      <c r="AC32">
        <v>0</v>
      </c>
      <c r="AD32">
        <v>1</v>
      </c>
      <c r="AE32">
        <v>1</v>
      </c>
      <c r="AF32" t="s">
        <v>3</v>
      </c>
      <c r="AG32">
        <v>0.08</v>
      </c>
      <c r="AH32">
        <v>2</v>
      </c>
      <c r="AI32">
        <v>43686672</v>
      </c>
      <c r="AJ32">
        <v>30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ROW(Source!A41)</f>
        <v>41</v>
      </c>
      <c r="B33">
        <v>43686675</v>
      </c>
      <c r="C33">
        <v>43686671</v>
      </c>
      <c r="D33">
        <v>37804416</v>
      </c>
      <c r="E33">
        <v>1</v>
      </c>
      <c r="F33">
        <v>1</v>
      </c>
      <c r="G33">
        <v>1</v>
      </c>
      <c r="H33">
        <v>2</v>
      </c>
      <c r="I33" t="s">
        <v>705</v>
      </c>
      <c r="J33" t="s">
        <v>706</v>
      </c>
      <c r="K33" t="s">
        <v>707</v>
      </c>
      <c r="L33">
        <v>1368</v>
      </c>
      <c r="N33">
        <v>1011</v>
      </c>
      <c r="O33" t="s">
        <v>524</v>
      </c>
      <c r="P33" t="s">
        <v>524</v>
      </c>
      <c r="Q33">
        <v>1</v>
      </c>
      <c r="X33">
        <v>7.0000000000000007E-2</v>
      </c>
      <c r="Y33">
        <v>0</v>
      </c>
      <c r="Z33">
        <v>43.02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7.0000000000000007E-2</v>
      </c>
      <c r="AH33">
        <v>2</v>
      </c>
      <c r="AI33">
        <v>43686673</v>
      </c>
      <c r="AJ33">
        <v>31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ROW(Source!A42)</f>
        <v>42</v>
      </c>
      <c r="B34">
        <v>43686680</v>
      </c>
      <c r="C34">
        <v>43686676</v>
      </c>
      <c r="D34">
        <v>23176489</v>
      </c>
      <c r="E34">
        <v>1</v>
      </c>
      <c r="F34">
        <v>1</v>
      </c>
      <c r="G34">
        <v>1</v>
      </c>
      <c r="H34">
        <v>1</v>
      </c>
      <c r="I34" t="s">
        <v>694</v>
      </c>
      <c r="J34" t="s">
        <v>3</v>
      </c>
      <c r="K34" t="s">
        <v>695</v>
      </c>
      <c r="L34">
        <v>1369</v>
      </c>
      <c r="N34">
        <v>1013</v>
      </c>
      <c r="O34" t="s">
        <v>653</v>
      </c>
      <c r="P34" t="s">
        <v>653</v>
      </c>
      <c r="Q34">
        <v>1</v>
      </c>
      <c r="X34">
        <v>1.02</v>
      </c>
      <c r="Y34">
        <v>0</v>
      </c>
      <c r="Z34">
        <v>0</v>
      </c>
      <c r="AA34">
        <v>0</v>
      </c>
      <c r="AB34">
        <v>10.36</v>
      </c>
      <c r="AC34">
        <v>0</v>
      </c>
      <c r="AD34">
        <v>1</v>
      </c>
      <c r="AE34">
        <v>1</v>
      </c>
      <c r="AF34" t="s">
        <v>3</v>
      </c>
      <c r="AG34">
        <v>1.02</v>
      </c>
      <c r="AH34">
        <v>2</v>
      </c>
      <c r="AI34">
        <v>43686677</v>
      </c>
      <c r="AJ34">
        <v>32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ROW(Source!A42)</f>
        <v>42</v>
      </c>
      <c r="B35">
        <v>43686681</v>
      </c>
      <c r="C35">
        <v>43686676</v>
      </c>
      <c r="D35">
        <v>37804392</v>
      </c>
      <c r="E35">
        <v>1</v>
      </c>
      <c r="F35">
        <v>1</v>
      </c>
      <c r="G35">
        <v>1</v>
      </c>
      <c r="H35">
        <v>2</v>
      </c>
      <c r="I35" t="s">
        <v>696</v>
      </c>
      <c r="J35" t="s">
        <v>697</v>
      </c>
      <c r="K35" t="s">
        <v>698</v>
      </c>
      <c r="L35">
        <v>1368</v>
      </c>
      <c r="N35">
        <v>1011</v>
      </c>
      <c r="O35" t="s">
        <v>524</v>
      </c>
      <c r="P35" t="s">
        <v>524</v>
      </c>
      <c r="Q35">
        <v>1</v>
      </c>
      <c r="X35">
        <v>0.4</v>
      </c>
      <c r="Y35">
        <v>0</v>
      </c>
      <c r="Z35">
        <v>62.18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0.4</v>
      </c>
      <c r="AH35">
        <v>2</v>
      </c>
      <c r="AI35">
        <v>43686678</v>
      </c>
      <c r="AJ35">
        <v>33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ROW(Source!A42)</f>
        <v>42</v>
      </c>
      <c r="B36">
        <v>43686682</v>
      </c>
      <c r="C36">
        <v>43686676</v>
      </c>
      <c r="D36">
        <v>37804398</v>
      </c>
      <c r="E36">
        <v>1</v>
      </c>
      <c r="F36">
        <v>1</v>
      </c>
      <c r="G36">
        <v>1</v>
      </c>
      <c r="H36">
        <v>2</v>
      </c>
      <c r="I36" t="s">
        <v>699</v>
      </c>
      <c r="J36" t="s">
        <v>700</v>
      </c>
      <c r="K36" t="s">
        <v>701</v>
      </c>
      <c r="L36">
        <v>1368</v>
      </c>
      <c r="N36">
        <v>1011</v>
      </c>
      <c r="O36" t="s">
        <v>524</v>
      </c>
      <c r="P36" t="s">
        <v>524</v>
      </c>
      <c r="Q36">
        <v>1</v>
      </c>
      <c r="X36">
        <v>0.4</v>
      </c>
      <c r="Y36">
        <v>0</v>
      </c>
      <c r="Z36">
        <v>20.94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0.4</v>
      </c>
      <c r="AH36">
        <v>2</v>
      </c>
      <c r="AI36">
        <v>43686679</v>
      </c>
      <c r="AJ36">
        <v>34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ROW(Source!A43)</f>
        <v>43</v>
      </c>
      <c r="B37">
        <v>43686690</v>
      </c>
      <c r="C37">
        <v>43686683</v>
      </c>
      <c r="D37">
        <v>23176489</v>
      </c>
      <c r="E37">
        <v>1</v>
      </c>
      <c r="F37">
        <v>1</v>
      </c>
      <c r="G37">
        <v>1</v>
      </c>
      <c r="H37">
        <v>1</v>
      </c>
      <c r="I37" t="s">
        <v>694</v>
      </c>
      <c r="J37" t="s">
        <v>3</v>
      </c>
      <c r="K37" t="s">
        <v>695</v>
      </c>
      <c r="L37">
        <v>1369</v>
      </c>
      <c r="N37">
        <v>1013</v>
      </c>
      <c r="O37" t="s">
        <v>653</v>
      </c>
      <c r="P37" t="s">
        <v>653</v>
      </c>
      <c r="Q37">
        <v>1</v>
      </c>
      <c r="X37">
        <v>1.46</v>
      </c>
      <c r="Y37">
        <v>0</v>
      </c>
      <c r="Z37">
        <v>0</v>
      </c>
      <c r="AA37">
        <v>0</v>
      </c>
      <c r="AB37">
        <v>10.36</v>
      </c>
      <c r="AC37">
        <v>0</v>
      </c>
      <c r="AD37">
        <v>1</v>
      </c>
      <c r="AE37">
        <v>1</v>
      </c>
      <c r="AF37" t="s">
        <v>3</v>
      </c>
      <c r="AG37">
        <v>1.46</v>
      </c>
      <c r="AH37">
        <v>2</v>
      </c>
      <c r="AI37">
        <v>43686684</v>
      </c>
      <c r="AJ37">
        <v>35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ROW(Source!A43)</f>
        <v>43</v>
      </c>
      <c r="B38">
        <v>43686691</v>
      </c>
      <c r="C38">
        <v>43686683</v>
      </c>
      <c r="D38">
        <v>37804379</v>
      </c>
      <c r="E38">
        <v>1</v>
      </c>
      <c r="F38">
        <v>1</v>
      </c>
      <c r="G38">
        <v>1</v>
      </c>
      <c r="H38">
        <v>2</v>
      </c>
      <c r="I38" t="s">
        <v>708</v>
      </c>
      <c r="J38" t="s">
        <v>709</v>
      </c>
      <c r="K38" t="s">
        <v>710</v>
      </c>
      <c r="L38">
        <v>1368</v>
      </c>
      <c r="N38">
        <v>1011</v>
      </c>
      <c r="O38" t="s">
        <v>524</v>
      </c>
      <c r="P38" t="s">
        <v>524</v>
      </c>
      <c r="Q38">
        <v>1</v>
      </c>
      <c r="X38">
        <v>0.72</v>
      </c>
      <c r="Y38">
        <v>0</v>
      </c>
      <c r="Z38">
        <v>20.46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0.72</v>
      </c>
      <c r="AH38">
        <v>2</v>
      </c>
      <c r="AI38">
        <v>43686685</v>
      </c>
      <c r="AJ38">
        <v>36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ROW(Source!A43)</f>
        <v>43</v>
      </c>
      <c r="B39">
        <v>43686692</v>
      </c>
      <c r="C39">
        <v>43686683</v>
      </c>
      <c r="D39">
        <v>37804398</v>
      </c>
      <c r="E39">
        <v>1</v>
      </c>
      <c r="F39">
        <v>1</v>
      </c>
      <c r="G39">
        <v>1</v>
      </c>
      <c r="H39">
        <v>2</v>
      </c>
      <c r="I39" t="s">
        <v>699</v>
      </c>
      <c r="J39" t="s">
        <v>700</v>
      </c>
      <c r="K39" t="s">
        <v>701</v>
      </c>
      <c r="L39">
        <v>1368</v>
      </c>
      <c r="N39">
        <v>1011</v>
      </c>
      <c r="O39" t="s">
        <v>524</v>
      </c>
      <c r="P39" t="s">
        <v>524</v>
      </c>
      <c r="Q39">
        <v>1</v>
      </c>
      <c r="X39">
        <v>0.72</v>
      </c>
      <c r="Y39">
        <v>0</v>
      </c>
      <c r="Z39">
        <v>20.94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0.72</v>
      </c>
      <c r="AH39">
        <v>2</v>
      </c>
      <c r="AI39">
        <v>43686686</v>
      </c>
      <c r="AJ39">
        <v>37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ROW(Source!A43)</f>
        <v>43</v>
      </c>
      <c r="B40">
        <v>43686693</v>
      </c>
      <c r="C40">
        <v>43686683</v>
      </c>
      <c r="D40">
        <v>37804445</v>
      </c>
      <c r="E40">
        <v>1</v>
      </c>
      <c r="F40">
        <v>1</v>
      </c>
      <c r="G40">
        <v>1</v>
      </c>
      <c r="H40">
        <v>2</v>
      </c>
      <c r="I40" t="s">
        <v>711</v>
      </c>
      <c r="J40" t="s">
        <v>712</v>
      </c>
      <c r="K40" t="s">
        <v>713</v>
      </c>
      <c r="L40">
        <v>1368</v>
      </c>
      <c r="N40">
        <v>1011</v>
      </c>
      <c r="O40" t="s">
        <v>524</v>
      </c>
      <c r="P40" t="s">
        <v>524</v>
      </c>
      <c r="Q40">
        <v>1</v>
      </c>
      <c r="X40">
        <v>0.78</v>
      </c>
      <c r="Y40">
        <v>0</v>
      </c>
      <c r="Z40">
        <v>25.46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0.78</v>
      </c>
      <c r="AH40">
        <v>2</v>
      </c>
      <c r="AI40">
        <v>43686687</v>
      </c>
      <c r="AJ40">
        <v>38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ROW(Source!A43)</f>
        <v>43</v>
      </c>
      <c r="B41">
        <v>43686694</v>
      </c>
      <c r="C41">
        <v>43686683</v>
      </c>
      <c r="D41">
        <v>37745115</v>
      </c>
      <c r="E41">
        <v>1</v>
      </c>
      <c r="F41">
        <v>1</v>
      </c>
      <c r="G41">
        <v>1</v>
      </c>
      <c r="H41">
        <v>3</v>
      </c>
      <c r="I41" t="s">
        <v>714</v>
      </c>
      <c r="J41" t="s">
        <v>715</v>
      </c>
      <c r="K41" t="s">
        <v>716</v>
      </c>
      <c r="L41">
        <v>1346</v>
      </c>
      <c r="N41">
        <v>1009</v>
      </c>
      <c r="O41" t="s">
        <v>717</v>
      </c>
      <c r="P41" t="s">
        <v>717</v>
      </c>
      <c r="Q41">
        <v>1</v>
      </c>
      <c r="X41">
        <v>0.08</v>
      </c>
      <c r="Y41">
        <v>86.28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0.08</v>
      </c>
      <c r="AH41">
        <v>2</v>
      </c>
      <c r="AI41">
        <v>43686688</v>
      </c>
      <c r="AJ41">
        <v>39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ROW(Source!A43)</f>
        <v>43</v>
      </c>
      <c r="B42">
        <v>43686695</v>
      </c>
      <c r="C42">
        <v>43686683</v>
      </c>
      <c r="D42">
        <v>37790596</v>
      </c>
      <c r="E42">
        <v>1</v>
      </c>
      <c r="F42">
        <v>1</v>
      </c>
      <c r="G42">
        <v>1</v>
      </c>
      <c r="H42">
        <v>3</v>
      </c>
      <c r="I42" t="s">
        <v>718</v>
      </c>
      <c r="J42" t="s">
        <v>719</v>
      </c>
      <c r="K42" t="s">
        <v>720</v>
      </c>
      <c r="L42">
        <v>1354</v>
      </c>
      <c r="N42">
        <v>1010</v>
      </c>
      <c r="O42" t="s">
        <v>124</v>
      </c>
      <c r="P42" t="s">
        <v>124</v>
      </c>
      <c r="Q42">
        <v>1</v>
      </c>
      <c r="X42">
        <v>1</v>
      </c>
      <c r="Y42">
        <v>285.62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1</v>
      </c>
      <c r="AH42">
        <v>2</v>
      </c>
      <c r="AI42">
        <v>43686689</v>
      </c>
      <c r="AJ42">
        <v>40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ROW(Source!A44)</f>
        <v>44</v>
      </c>
      <c r="B43">
        <v>43686704</v>
      </c>
      <c r="C43">
        <v>43686696</v>
      </c>
      <c r="D43">
        <v>23176489</v>
      </c>
      <c r="E43">
        <v>1</v>
      </c>
      <c r="F43">
        <v>1</v>
      </c>
      <c r="G43">
        <v>1</v>
      </c>
      <c r="H43">
        <v>1</v>
      </c>
      <c r="I43" t="s">
        <v>694</v>
      </c>
      <c r="J43" t="s">
        <v>3</v>
      </c>
      <c r="K43" t="s">
        <v>695</v>
      </c>
      <c r="L43">
        <v>1369</v>
      </c>
      <c r="N43">
        <v>1013</v>
      </c>
      <c r="O43" t="s">
        <v>653</v>
      </c>
      <c r="P43" t="s">
        <v>653</v>
      </c>
      <c r="Q43">
        <v>1</v>
      </c>
      <c r="X43">
        <v>1.9</v>
      </c>
      <c r="Y43">
        <v>0</v>
      </c>
      <c r="Z43">
        <v>0</v>
      </c>
      <c r="AA43">
        <v>0</v>
      </c>
      <c r="AB43">
        <v>10.36</v>
      </c>
      <c r="AC43">
        <v>0</v>
      </c>
      <c r="AD43">
        <v>1</v>
      </c>
      <c r="AE43">
        <v>1</v>
      </c>
      <c r="AF43" t="s">
        <v>3</v>
      </c>
      <c r="AG43">
        <v>1.9</v>
      </c>
      <c r="AH43">
        <v>2</v>
      </c>
      <c r="AI43">
        <v>43686697</v>
      </c>
      <c r="AJ43">
        <v>41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ROW(Source!A44)</f>
        <v>44</v>
      </c>
      <c r="B44">
        <v>43686705</v>
      </c>
      <c r="C44">
        <v>43686696</v>
      </c>
      <c r="D44">
        <v>37804379</v>
      </c>
      <c r="E44">
        <v>1</v>
      </c>
      <c r="F44">
        <v>1</v>
      </c>
      <c r="G44">
        <v>1</v>
      </c>
      <c r="H44">
        <v>2</v>
      </c>
      <c r="I44" t="s">
        <v>708</v>
      </c>
      <c r="J44" t="s">
        <v>709</v>
      </c>
      <c r="K44" t="s">
        <v>710</v>
      </c>
      <c r="L44">
        <v>1368</v>
      </c>
      <c r="N44">
        <v>1011</v>
      </c>
      <c r="O44" t="s">
        <v>524</v>
      </c>
      <c r="P44" t="s">
        <v>524</v>
      </c>
      <c r="Q44">
        <v>1</v>
      </c>
      <c r="X44">
        <v>0.72</v>
      </c>
      <c r="Y44">
        <v>0</v>
      </c>
      <c r="Z44">
        <v>20.46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0.72</v>
      </c>
      <c r="AH44">
        <v>2</v>
      </c>
      <c r="AI44">
        <v>43686698</v>
      </c>
      <c r="AJ44">
        <v>42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ROW(Source!A44)</f>
        <v>44</v>
      </c>
      <c r="B45">
        <v>43686706</v>
      </c>
      <c r="C45">
        <v>43686696</v>
      </c>
      <c r="D45">
        <v>37804398</v>
      </c>
      <c r="E45">
        <v>1</v>
      </c>
      <c r="F45">
        <v>1</v>
      </c>
      <c r="G45">
        <v>1</v>
      </c>
      <c r="H45">
        <v>2</v>
      </c>
      <c r="I45" t="s">
        <v>699</v>
      </c>
      <c r="J45" t="s">
        <v>700</v>
      </c>
      <c r="K45" t="s">
        <v>701</v>
      </c>
      <c r="L45">
        <v>1368</v>
      </c>
      <c r="N45">
        <v>1011</v>
      </c>
      <c r="O45" t="s">
        <v>524</v>
      </c>
      <c r="P45" t="s">
        <v>524</v>
      </c>
      <c r="Q45">
        <v>1</v>
      </c>
      <c r="X45">
        <v>0.72</v>
      </c>
      <c r="Y45">
        <v>0</v>
      </c>
      <c r="Z45">
        <v>20.94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0.72</v>
      </c>
      <c r="AH45">
        <v>2</v>
      </c>
      <c r="AI45">
        <v>43686699</v>
      </c>
      <c r="AJ45">
        <v>43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ROW(Source!A44)</f>
        <v>44</v>
      </c>
      <c r="B46">
        <v>43686707</v>
      </c>
      <c r="C46">
        <v>43686696</v>
      </c>
      <c r="D46">
        <v>37804435</v>
      </c>
      <c r="E46">
        <v>1</v>
      </c>
      <c r="F46">
        <v>1</v>
      </c>
      <c r="G46">
        <v>1</v>
      </c>
      <c r="H46">
        <v>2</v>
      </c>
      <c r="I46" t="s">
        <v>721</v>
      </c>
      <c r="J46" t="s">
        <v>722</v>
      </c>
      <c r="K46" t="s">
        <v>723</v>
      </c>
      <c r="L46">
        <v>1368</v>
      </c>
      <c r="N46">
        <v>1011</v>
      </c>
      <c r="O46" t="s">
        <v>524</v>
      </c>
      <c r="P46" t="s">
        <v>524</v>
      </c>
      <c r="Q46">
        <v>1</v>
      </c>
      <c r="X46">
        <v>0.78</v>
      </c>
      <c r="Y46">
        <v>0</v>
      </c>
      <c r="Z46">
        <v>15.79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0.78</v>
      </c>
      <c r="AH46">
        <v>2</v>
      </c>
      <c r="AI46">
        <v>43686700</v>
      </c>
      <c r="AJ46">
        <v>44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ROW(Source!A44)</f>
        <v>44</v>
      </c>
      <c r="B47">
        <v>43686708</v>
      </c>
      <c r="C47">
        <v>43686696</v>
      </c>
      <c r="D47">
        <v>37745115</v>
      </c>
      <c r="E47">
        <v>1</v>
      </c>
      <c r="F47">
        <v>1</v>
      </c>
      <c r="G47">
        <v>1</v>
      </c>
      <c r="H47">
        <v>3</v>
      </c>
      <c r="I47" t="s">
        <v>714</v>
      </c>
      <c r="J47" t="s">
        <v>715</v>
      </c>
      <c r="K47" t="s">
        <v>716</v>
      </c>
      <c r="L47">
        <v>1346</v>
      </c>
      <c r="N47">
        <v>1009</v>
      </c>
      <c r="O47" t="s">
        <v>717</v>
      </c>
      <c r="P47" t="s">
        <v>717</v>
      </c>
      <c r="Q47">
        <v>1</v>
      </c>
      <c r="X47">
        <v>0.13</v>
      </c>
      <c r="Y47">
        <v>86.28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0.13</v>
      </c>
      <c r="AH47">
        <v>2</v>
      </c>
      <c r="AI47">
        <v>43686701</v>
      </c>
      <c r="AJ47">
        <v>45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ROW(Source!A44)</f>
        <v>44</v>
      </c>
      <c r="B48">
        <v>43686709</v>
      </c>
      <c r="C48">
        <v>43686696</v>
      </c>
      <c r="D48">
        <v>37790596</v>
      </c>
      <c r="E48">
        <v>1</v>
      </c>
      <c r="F48">
        <v>1</v>
      </c>
      <c r="G48">
        <v>1</v>
      </c>
      <c r="H48">
        <v>3</v>
      </c>
      <c r="I48" t="s">
        <v>718</v>
      </c>
      <c r="J48" t="s">
        <v>719</v>
      </c>
      <c r="K48" t="s">
        <v>720</v>
      </c>
      <c r="L48">
        <v>1354</v>
      </c>
      <c r="N48">
        <v>1010</v>
      </c>
      <c r="O48" t="s">
        <v>124</v>
      </c>
      <c r="P48" t="s">
        <v>124</v>
      </c>
      <c r="Q48">
        <v>1</v>
      </c>
      <c r="X48">
        <v>1</v>
      </c>
      <c r="Y48">
        <v>285.62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1</v>
      </c>
      <c r="AH48">
        <v>2</v>
      </c>
      <c r="AI48">
        <v>43686702</v>
      </c>
      <c r="AJ48">
        <v>46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ROW(Source!A44)</f>
        <v>44</v>
      </c>
      <c r="B49">
        <v>43686710</v>
      </c>
      <c r="C49">
        <v>43686696</v>
      </c>
      <c r="D49">
        <v>37790860</v>
      </c>
      <c r="E49">
        <v>1</v>
      </c>
      <c r="F49">
        <v>1</v>
      </c>
      <c r="G49">
        <v>1</v>
      </c>
      <c r="H49">
        <v>3</v>
      </c>
      <c r="I49" t="s">
        <v>122</v>
      </c>
      <c r="J49" t="s">
        <v>125</v>
      </c>
      <c r="K49" t="s">
        <v>123</v>
      </c>
      <c r="L49">
        <v>1354</v>
      </c>
      <c r="N49">
        <v>1010</v>
      </c>
      <c r="O49" t="s">
        <v>124</v>
      </c>
      <c r="P49" t="s">
        <v>124</v>
      </c>
      <c r="Q49">
        <v>1</v>
      </c>
      <c r="X49">
        <v>1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 t="s">
        <v>3</v>
      </c>
      <c r="AG49">
        <v>1</v>
      </c>
      <c r="AH49">
        <v>2</v>
      </c>
      <c r="AI49">
        <v>43686703</v>
      </c>
      <c r="AJ49">
        <v>47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ROW(Source!A47)</f>
        <v>47</v>
      </c>
      <c r="B50">
        <v>43686721</v>
      </c>
      <c r="C50">
        <v>43686713</v>
      </c>
      <c r="D50">
        <v>23176489</v>
      </c>
      <c r="E50">
        <v>1</v>
      </c>
      <c r="F50">
        <v>1</v>
      </c>
      <c r="G50">
        <v>1</v>
      </c>
      <c r="H50">
        <v>1</v>
      </c>
      <c r="I50" t="s">
        <v>694</v>
      </c>
      <c r="J50" t="s">
        <v>3</v>
      </c>
      <c r="K50" t="s">
        <v>695</v>
      </c>
      <c r="L50">
        <v>1369</v>
      </c>
      <c r="N50">
        <v>1013</v>
      </c>
      <c r="O50" t="s">
        <v>653</v>
      </c>
      <c r="P50" t="s">
        <v>653</v>
      </c>
      <c r="Q50">
        <v>1</v>
      </c>
      <c r="X50">
        <v>1.9</v>
      </c>
      <c r="Y50">
        <v>0</v>
      </c>
      <c r="Z50">
        <v>0</v>
      </c>
      <c r="AA50">
        <v>0</v>
      </c>
      <c r="AB50">
        <v>10.36</v>
      </c>
      <c r="AC50">
        <v>0</v>
      </c>
      <c r="AD50">
        <v>1</v>
      </c>
      <c r="AE50">
        <v>1</v>
      </c>
      <c r="AF50" t="s">
        <v>3</v>
      </c>
      <c r="AG50">
        <v>1.9</v>
      </c>
      <c r="AH50">
        <v>2</v>
      </c>
      <c r="AI50">
        <v>43686714</v>
      </c>
      <c r="AJ50">
        <v>48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ROW(Source!A47)</f>
        <v>47</v>
      </c>
      <c r="B51">
        <v>43686722</v>
      </c>
      <c r="C51">
        <v>43686713</v>
      </c>
      <c r="D51">
        <v>37804379</v>
      </c>
      <c r="E51">
        <v>1</v>
      </c>
      <c r="F51">
        <v>1</v>
      </c>
      <c r="G51">
        <v>1</v>
      </c>
      <c r="H51">
        <v>2</v>
      </c>
      <c r="I51" t="s">
        <v>708</v>
      </c>
      <c r="J51" t="s">
        <v>709</v>
      </c>
      <c r="K51" t="s">
        <v>710</v>
      </c>
      <c r="L51">
        <v>1368</v>
      </c>
      <c r="N51">
        <v>1011</v>
      </c>
      <c r="O51" t="s">
        <v>524</v>
      </c>
      <c r="P51" t="s">
        <v>524</v>
      </c>
      <c r="Q51">
        <v>1</v>
      </c>
      <c r="X51">
        <v>0.72</v>
      </c>
      <c r="Y51">
        <v>0</v>
      </c>
      <c r="Z51">
        <v>20.46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0.72</v>
      </c>
      <c r="AH51">
        <v>2</v>
      </c>
      <c r="AI51">
        <v>43686715</v>
      </c>
      <c r="AJ51">
        <v>49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ROW(Source!A47)</f>
        <v>47</v>
      </c>
      <c r="B52">
        <v>43686723</v>
      </c>
      <c r="C52">
        <v>43686713</v>
      </c>
      <c r="D52">
        <v>37804398</v>
      </c>
      <c r="E52">
        <v>1</v>
      </c>
      <c r="F52">
        <v>1</v>
      </c>
      <c r="G52">
        <v>1</v>
      </c>
      <c r="H52">
        <v>2</v>
      </c>
      <c r="I52" t="s">
        <v>699</v>
      </c>
      <c r="J52" t="s">
        <v>700</v>
      </c>
      <c r="K52" t="s">
        <v>701</v>
      </c>
      <c r="L52">
        <v>1368</v>
      </c>
      <c r="N52">
        <v>1011</v>
      </c>
      <c r="O52" t="s">
        <v>524</v>
      </c>
      <c r="P52" t="s">
        <v>524</v>
      </c>
      <c r="Q52">
        <v>1</v>
      </c>
      <c r="X52">
        <v>0.72</v>
      </c>
      <c r="Y52">
        <v>0</v>
      </c>
      <c r="Z52">
        <v>20.94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0.72</v>
      </c>
      <c r="AH52">
        <v>2</v>
      </c>
      <c r="AI52">
        <v>43686716</v>
      </c>
      <c r="AJ52">
        <v>50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ROW(Source!A47)</f>
        <v>47</v>
      </c>
      <c r="B53">
        <v>43686724</v>
      </c>
      <c r="C53">
        <v>43686713</v>
      </c>
      <c r="D53">
        <v>37804435</v>
      </c>
      <c r="E53">
        <v>1</v>
      </c>
      <c r="F53">
        <v>1</v>
      </c>
      <c r="G53">
        <v>1</v>
      </c>
      <c r="H53">
        <v>2</v>
      </c>
      <c r="I53" t="s">
        <v>721</v>
      </c>
      <c r="J53" t="s">
        <v>722</v>
      </c>
      <c r="K53" t="s">
        <v>723</v>
      </c>
      <c r="L53">
        <v>1368</v>
      </c>
      <c r="N53">
        <v>1011</v>
      </c>
      <c r="O53" t="s">
        <v>524</v>
      </c>
      <c r="P53" t="s">
        <v>524</v>
      </c>
      <c r="Q53">
        <v>1</v>
      </c>
      <c r="X53">
        <v>0.78</v>
      </c>
      <c r="Y53">
        <v>0</v>
      </c>
      <c r="Z53">
        <v>15.79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0.78</v>
      </c>
      <c r="AH53">
        <v>2</v>
      </c>
      <c r="AI53">
        <v>43686717</v>
      </c>
      <c r="AJ53">
        <v>51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ROW(Source!A47)</f>
        <v>47</v>
      </c>
      <c r="B54">
        <v>43686725</v>
      </c>
      <c r="C54">
        <v>43686713</v>
      </c>
      <c r="D54">
        <v>37745115</v>
      </c>
      <c r="E54">
        <v>1</v>
      </c>
      <c r="F54">
        <v>1</v>
      </c>
      <c r="G54">
        <v>1</v>
      </c>
      <c r="H54">
        <v>3</v>
      </c>
      <c r="I54" t="s">
        <v>714</v>
      </c>
      <c r="J54" t="s">
        <v>715</v>
      </c>
      <c r="K54" t="s">
        <v>716</v>
      </c>
      <c r="L54">
        <v>1346</v>
      </c>
      <c r="N54">
        <v>1009</v>
      </c>
      <c r="O54" t="s">
        <v>717</v>
      </c>
      <c r="P54" t="s">
        <v>717</v>
      </c>
      <c r="Q54">
        <v>1</v>
      </c>
      <c r="X54">
        <v>0.13</v>
      </c>
      <c r="Y54">
        <v>86.28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0.13</v>
      </c>
      <c r="AH54">
        <v>2</v>
      </c>
      <c r="AI54">
        <v>43686718</v>
      </c>
      <c r="AJ54">
        <v>52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ROW(Source!A47)</f>
        <v>47</v>
      </c>
      <c r="B55">
        <v>43686726</v>
      </c>
      <c r="C55">
        <v>43686713</v>
      </c>
      <c r="D55">
        <v>37790596</v>
      </c>
      <c r="E55">
        <v>1</v>
      </c>
      <c r="F55">
        <v>1</v>
      </c>
      <c r="G55">
        <v>1</v>
      </c>
      <c r="H55">
        <v>3</v>
      </c>
      <c r="I55" t="s">
        <v>718</v>
      </c>
      <c r="J55" t="s">
        <v>719</v>
      </c>
      <c r="K55" t="s">
        <v>720</v>
      </c>
      <c r="L55">
        <v>1354</v>
      </c>
      <c r="N55">
        <v>1010</v>
      </c>
      <c r="O55" t="s">
        <v>124</v>
      </c>
      <c r="P55" t="s">
        <v>124</v>
      </c>
      <c r="Q55">
        <v>1</v>
      </c>
      <c r="X55">
        <v>1</v>
      </c>
      <c r="Y55">
        <v>285.62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1</v>
      </c>
      <c r="AH55">
        <v>2</v>
      </c>
      <c r="AI55">
        <v>43686719</v>
      </c>
      <c r="AJ55">
        <v>53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ROW(Source!A47)</f>
        <v>47</v>
      </c>
      <c r="B56">
        <v>43686727</v>
      </c>
      <c r="C56">
        <v>43686713</v>
      </c>
      <c r="D56">
        <v>37790860</v>
      </c>
      <c r="E56">
        <v>1</v>
      </c>
      <c r="F56">
        <v>1</v>
      </c>
      <c r="G56">
        <v>1</v>
      </c>
      <c r="H56">
        <v>3</v>
      </c>
      <c r="I56" t="s">
        <v>122</v>
      </c>
      <c r="J56" t="s">
        <v>125</v>
      </c>
      <c r="K56" t="s">
        <v>123</v>
      </c>
      <c r="L56">
        <v>1354</v>
      </c>
      <c r="N56">
        <v>1010</v>
      </c>
      <c r="O56" t="s">
        <v>124</v>
      </c>
      <c r="P56" t="s">
        <v>124</v>
      </c>
      <c r="Q56">
        <v>1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 t="s">
        <v>3</v>
      </c>
      <c r="AG56">
        <v>1</v>
      </c>
      <c r="AH56">
        <v>2</v>
      </c>
      <c r="AI56">
        <v>43686720</v>
      </c>
      <c r="AJ56">
        <v>54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ROW(Source!A50)</f>
        <v>50</v>
      </c>
      <c r="B57">
        <v>43686738</v>
      </c>
      <c r="C57">
        <v>43686730</v>
      </c>
      <c r="D57">
        <v>23176489</v>
      </c>
      <c r="E57">
        <v>1</v>
      </c>
      <c r="F57">
        <v>1</v>
      </c>
      <c r="G57">
        <v>1</v>
      </c>
      <c r="H57">
        <v>1</v>
      </c>
      <c r="I57" t="s">
        <v>694</v>
      </c>
      <c r="J57" t="s">
        <v>3</v>
      </c>
      <c r="K57" t="s">
        <v>695</v>
      </c>
      <c r="L57">
        <v>1369</v>
      </c>
      <c r="N57">
        <v>1013</v>
      </c>
      <c r="O57" t="s">
        <v>653</v>
      </c>
      <c r="P57" t="s">
        <v>653</v>
      </c>
      <c r="Q57">
        <v>1</v>
      </c>
      <c r="X57">
        <v>1.18</v>
      </c>
      <c r="Y57">
        <v>0</v>
      </c>
      <c r="Z57">
        <v>0</v>
      </c>
      <c r="AA57">
        <v>0</v>
      </c>
      <c r="AB57">
        <v>10.36</v>
      </c>
      <c r="AC57">
        <v>0</v>
      </c>
      <c r="AD57">
        <v>1</v>
      </c>
      <c r="AE57">
        <v>1</v>
      </c>
      <c r="AF57" t="s">
        <v>3</v>
      </c>
      <c r="AG57">
        <v>1.18</v>
      </c>
      <c r="AH57">
        <v>2</v>
      </c>
      <c r="AI57">
        <v>43686731</v>
      </c>
      <c r="AJ57">
        <v>55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ROW(Source!A50)</f>
        <v>50</v>
      </c>
      <c r="B58">
        <v>43686739</v>
      </c>
      <c r="C58">
        <v>43686730</v>
      </c>
      <c r="D58">
        <v>37804379</v>
      </c>
      <c r="E58">
        <v>1</v>
      </c>
      <c r="F58">
        <v>1</v>
      </c>
      <c r="G58">
        <v>1</v>
      </c>
      <c r="H58">
        <v>2</v>
      </c>
      <c r="I58" t="s">
        <v>708</v>
      </c>
      <c r="J58" t="s">
        <v>709</v>
      </c>
      <c r="K58" t="s">
        <v>710</v>
      </c>
      <c r="L58">
        <v>1368</v>
      </c>
      <c r="N58">
        <v>1011</v>
      </c>
      <c r="O58" t="s">
        <v>524</v>
      </c>
      <c r="P58" t="s">
        <v>524</v>
      </c>
      <c r="Q58">
        <v>1</v>
      </c>
      <c r="X58">
        <v>0.4</v>
      </c>
      <c r="Y58">
        <v>0</v>
      </c>
      <c r="Z58">
        <v>20.46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0.4</v>
      </c>
      <c r="AH58">
        <v>2</v>
      </c>
      <c r="AI58">
        <v>43686732</v>
      </c>
      <c r="AJ58">
        <v>56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ROW(Source!A50)</f>
        <v>50</v>
      </c>
      <c r="B59">
        <v>43686740</v>
      </c>
      <c r="C59">
        <v>43686730</v>
      </c>
      <c r="D59">
        <v>37804398</v>
      </c>
      <c r="E59">
        <v>1</v>
      </c>
      <c r="F59">
        <v>1</v>
      </c>
      <c r="G59">
        <v>1</v>
      </c>
      <c r="H59">
        <v>2</v>
      </c>
      <c r="I59" t="s">
        <v>699</v>
      </c>
      <c r="J59" t="s">
        <v>700</v>
      </c>
      <c r="K59" t="s">
        <v>701</v>
      </c>
      <c r="L59">
        <v>1368</v>
      </c>
      <c r="N59">
        <v>1011</v>
      </c>
      <c r="O59" t="s">
        <v>524</v>
      </c>
      <c r="P59" t="s">
        <v>524</v>
      </c>
      <c r="Q59">
        <v>1</v>
      </c>
      <c r="X59">
        <v>0.4</v>
      </c>
      <c r="Y59">
        <v>0</v>
      </c>
      <c r="Z59">
        <v>20.94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0.4</v>
      </c>
      <c r="AH59">
        <v>2</v>
      </c>
      <c r="AI59">
        <v>43686733</v>
      </c>
      <c r="AJ59">
        <v>57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ROW(Source!A50)</f>
        <v>50</v>
      </c>
      <c r="B60">
        <v>43686741</v>
      </c>
      <c r="C60">
        <v>43686730</v>
      </c>
      <c r="D60">
        <v>37804433</v>
      </c>
      <c r="E60">
        <v>1</v>
      </c>
      <c r="F60">
        <v>1</v>
      </c>
      <c r="G60">
        <v>1</v>
      </c>
      <c r="H60">
        <v>2</v>
      </c>
      <c r="I60" t="s">
        <v>724</v>
      </c>
      <c r="J60" t="s">
        <v>725</v>
      </c>
      <c r="K60" t="s">
        <v>726</v>
      </c>
      <c r="L60">
        <v>1368</v>
      </c>
      <c r="N60">
        <v>1011</v>
      </c>
      <c r="O60" t="s">
        <v>524</v>
      </c>
      <c r="P60" t="s">
        <v>524</v>
      </c>
      <c r="Q60">
        <v>1</v>
      </c>
      <c r="X60">
        <v>0.45</v>
      </c>
      <c r="Y60">
        <v>0</v>
      </c>
      <c r="Z60">
        <v>10.09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0.45</v>
      </c>
      <c r="AH60">
        <v>2</v>
      </c>
      <c r="AI60">
        <v>43686734</v>
      </c>
      <c r="AJ60">
        <v>58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ROW(Source!A50)</f>
        <v>50</v>
      </c>
      <c r="B61">
        <v>43686742</v>
      </c>
      <c r="C61">
        <v>43686730</v>
      </c>
      <c r="D61">
        <v>37745115</v>
      </c>
      <c r="E61">
        <v>1</v>
      </c>
      <c r="F61">
        <v>1</v>
      </c>
      <c r="G61">
        <v>1</v>
      </c>
      <c r="H61">
        <v>3</v>
      </c>
      <c r="I61" t="s">
        <v>714</v>
      </c>
      <c r="J61" t="s">
        <v>715</v>
      </c>
      <c r="K61" t="s">
        <v>716</v>
      </c>
      <c r="L61">
        <v>1346</v>
      </c>
      <c r="N61">
        <v>1009</v>
      </c>
      <c r="O61" t="s">
        <v>717</v>
      </c>
      <c r="P61" t="s">
        <v>717</v>
      </c>
      <c r="Q61">
        <v>1</v>
      </c>
      <c r="X61">
        <v>0.1</v>
      </c>
      <c r="Y61">
        <v>86.28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0.1</v>
      </c>
      <c r="AH61">
        <v>2</v>
      </c>
      <c r="AI61">
        <v>43686735</v>
      </c>
      <c r="AJ61">
        <v>59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ROW(Source!A50)</f>
        <v>50</v>
      </c>
      <c r="B62">
        <v>43686743</v>
      </c>
      <c r="C62">
        <v>43686730</v>
      </c>
      <c r="D62">
        <v>37790595</v>
      </c>
      <c r="E62">
        <v>1</v>
      </c>
      <c r="F62">
        <v>1</v>
      </c>
      <c r="G62">
        <v>1</v>
      </c>
      <c r="H62">
        <v>3</v>
      </c>
      <c r="I62" t="s">
        <v>727</v>
      </c>
      <c r="J62" t="s">
        <v>728</v>
      </c>
      <c r="K62" t="s">
        <v>729</v>
      </c>
      <c r="L62">
        <v>1354</v>
      </c>
      <c r="N62">
        <v>1010</v>
      </c>
      <c r="O62" t="s">
        <v>124</v>
      </c>
      <c r="P62" t="s">
        <v>124</v>
      </c>
      <c r="Q62">
        <v>1</v>
      </c>
      <c r="X62">
        <v>1</v>
      </c>
      <c r="Y62">
        <v>135.97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1</v>
      </c>
      <c r="AH62">
        <v>2</v>
      </c>
      <c r="AI62">
        <v>43686736</v>
      </c>
      <c r="AJ62">
        <v>60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ROW(Source!A50)</f>
        <v>50</v>
      </c>
      <c r="B63">
        <v>43686744</v>
      </c>
      <c r="C63">
        <v>43686730</v>
      </c>
      <c r="D63">
        <v>37790860</v>
      </c>
      <c r="E63">
        <v>1</v>
      </c>
      <c r="F63">
        <v>1</v>
      </c>
      <c r="G63">
        <v>1</v>
      </c>
      <c r="H63">
        <v>3</v>
      </c>
      <c r="I63" t="s">
        <v>122</v>
      </c>
      <c r="J63" t="s">
        <v>125</v>
      </c>
      <c r="K63" t="s">
        <v>123</v>
      </c>
      <c r="L63">
        <v>1354</v>
      </c>
      <c r="N63">
        <v>1010</v>
      </c>
      <c r="O63" t="s">
        <v>124</v>
      </c>
      <c r="P63" t="s">
        <v>124</v>
      </c>
      <c r="Q63">
        <v>1</v>
      </c>
      <c r="X63">
        <v>1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 t="s">
        <v>3</v>
      </c>
      <c r="AG63">
        <v>1</v>
      </c>
      <c r="AH63">
        <v>2</v>
      </c>
      <c r="AI63">
        <v>43686737</v>
      </c>
      <c r="AJ63">
        <v>61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ROW(Source!A53)</f>
        <v>53</v>
      </c>
      <c r="B64">
        <v>43686754</v>
      </c>
      <c r="C64">
        <v>43686747</v>
      </c>
      <c r="D64">
        <v>23356398</v>
      </c>
      <c r="E64">
        <v>1</v>
      </c>
      <c r="F64">
        <v>1</v>
      </c>
      <c r="G64">
        <v>1</v>
      </c>
      <c r="H64">
        <v>1</v>
      </c>
      <c r="I64" t="s">
        <v>730</v>
      </c>
      <c r="J64" t="s">
        <v>3</v>
      </c>
      <c r="K64" t="s">
        <v>731</v>
      </c>
      <c r="L64">
        <v>1369</v>
      </c>
      <c r="N64">
        <v>1013</v>
      </c>
      <c r="O64" t="s">
        <v>653</v>
      </c>
      <c r="P64" t="s">
        <v>653</v>
      </c>
      <c r="Q64">
        <v>1</v>
      </c>
      <c r="X64">
        <v>23</v>
      </c>
      <c r="Y64">
        <v>0</v>
      </c>
      <c r="Z64">
        <v>0</v>
      </c>
      <c r="AA64">
        <v>0</v>
      </c>
      <c r="AB64">
        <v>9.4</v>
      </c>
      <c r="AC64">
        <v>0</v>
      </c>
      <c r="AD64">
        <v>1</v>
      </c>
      <c r="AE64">
        <v>1</v>
      </c>
      <c r="AF64" t="s">
        <v>151</v>
      </c>
      <c r="AG64">
        <v>6.8999999999999995</v>
      </c>
      <c r="AH64">
        <v>2</v>
      </c>
      <c r="AI64">
        <v>43686748</v>
      </c>
      <c r="AJ64">
        <v>62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ROW(Source!A53)</f>
        <v>53</v>
      </c>
      <c r="B65">
        <v>43686755</v>
      </c>
      <c r="C65">
        <v>43686747</v>
      </c>
      <c r="D65">
        <v>121548</v>
      </c>
      <c r="E65">
        <v>1</v>
      </c>
      <c r="F65">
        <v>1</v>
      </c>
      <c r="G65">
        <v>1</v>
      </c>
      <c r="H65">
        <v>1</v>
      </c>
      <c r="I65" t="s">
        <v>22</v>
      </c>
      <c r="J65" t="s">
        <v>3</v>
      </c>
      <c r="K65" t="s">
        <v>656</v>
      </c>
      <c r="L65">
        <v>608254</v>
      </c>
      <c r="N65">
        <v>1013</v>
      </c>
      <c r="O65" t="s">
        <v>657</v>
      </c>
      <c r="P65" t="s">
        <v>657</v>
      </c>
      <c r="Q65">
        <v>1</v>
      </c>
      <c r="X65">
        <v>9.0399999999999991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2</v>
      </c>
      <c r="AF65" t="s">
        <v>151</v>
      </c>
      <c r="AG65">
        <v>2.7119999999999997</v>
      </c>
      <c r="AH65">
        <v>2</v>
      </c>
      <c r="AI65">
        <v>43686749</v>
      </c>
      <c r="AJ65">
        <v>63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ROW(Source!A53)</f>
        <v>53</v>
      </c>
      <c r="B66">
        <v>43686756</v>
      </c>
      <c r="C66">
        <v>43686747</v>
      </c>
      <c r="D66">
        <v>37803515</v>
      </c>
      <c r="E66">
        <v>1</v>
      </c>
      <c r="F66">
        <v>1</v>
      </c>
      <c r="G66">
        <v>1</v>
      </c>
      <c r="H66">
        <v>2</v>
      </c>
      <c r="I66" t="s">
        <v>732</v>
      </c>
      <c r="J66" t="s">
        <v>733</v>
      </c>
      <c r="K66" t="s">
        <v>734</v>
      </c>
      <c r="L66">
        <v>1368</v>
      </c>
      <c r="N66">
        <v>1011</v>
      </c>
      <c r="O66" t="s">
        <v>524</v>
      </c>
      <c r="P66" t="s">
        <v>524</v>
      </c>
      <c r="Q66">
        <v>1</v>
      </c>
      <c r="X66">
        <v>4.6399999999999997</v>
      </c>
      <c r="Y66">
        <v>0</v>
      </c>
      <c r="Z66">
        <v>119.65</v>
      </c>
      <c r="AA66">
        <v>10.35</v>
      </c>
      <c r="AB66">
        <v>0</v>
      </c>
      <c r="AC66">
        <v>0</v>
      </c>
      <c r="AD66">
        <v>1</v>
      </c>
      <c r="AE66">
        <v>0</v>
      </c>
      <c r="AF66" t="s">
        <v>151</v>
      </c>
      <c r="AG66">
        <v>1.3919999999999999</v>
      </c>
      <c r="AH66">
        <v>2</v>
      </c>
      <c r="AI66">
        <v>43686750</v>
      </c>
      <c r="AJ66">
        <v>64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ROW(Source!A53)</f>
        <v>53</v>
      </c>
      <c r="B67">
        <v>43686757</v>
      </c>
      <c r="C67">
        <v>43686747</v>
      </c>
      <c r="D67">
        <v>37803520</v>
      </c>
      <c r="E67">
        <v>1</v>
      </c>
      <c r="F67">
        <v>1</v>
      </c>
      <c r="G67">
        <v>1</v>
      </c>
      <c r="H67">
        <v>2</v>
      </c>
      <c r="I67" t="s">
        <v>735</v>
      </c>
      <c r="J67" t="s">
        <v>736</v>
      </c>
      <c r="K67" t="s">
        <v>737</v>
      </c>
      <c r="L67">
        <v>1368</v>
      </c>
      <c r="N67">
        <v>1011</v>
      </c>
      <c r="O67" t="s">
        <v>524</v>
      </c>
      <c r="P67" t="s">
        <v>524</v>
      </c>
      <c r="Q67">
        <v>1</v>
      </c>
      <c r="X67">
        <v>4.6399999999999997</v>
      </c>
      <c r="Y67">
        <v>0</v>
      </c>
      <c r="Z67">
        <v>62.6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151</v>
      </c>
      <c r="AG67">
        <v>1.3919999999999999</v>
      </c>
      <c r="AH67">
        <v>2</v>
      </c>
      <c r="AI67">
        <v>43686751</v>
      </c>
      <c r="AJ67">
        <v>65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ROW(Source!A53)</f>
        <v>53</v>
      </c>
      <c r="B68">
        <v>43686758</v>
      </c>
      <c r="C68">
        <v>43686747</v>
      </c>
      <c r="D68">
        <v>37803524</v>
      </c>
      <c r="E68">
        <v>1</v>
      </c>
      <c r="F68">
        <v>1</v>
      </c>
      <c r="G68">
        <v>1</v>
      </c>
      <c r="H68">
        <v>2</v>
      </c>
      <c r="I68" t="s">
        <v>738</v>
      </c>
      <c r="J68" t="s">
        <v>739</v>
      </c>
      <c r="K68" t="s">
        <v>740</v>
      </c>
      <c r="L68">
        <v>1368</v>
      </c>
      <c r="N68">
        <v>1011</v>
      </c>
      <c r="O68" t="s">
        <v>524</v>
      </c>
      <c r="P68" t="s">
        <v>524</v>
      </c>
      <c r="Q68">
        <v>1</v>
      </c>
      <c r="X68">
        <v>4.4000000000000004</v>
      </c>
      <c r="Y68">
        <v>0</v>
      </c>
      <c r="Z68">
        <v>347.74</v>
      </c>
      <c r="AA68">
        <v>12.1</v>
      </c>
      <c r="AB68">
        <v>0</v>
      </c>
      <c r="AC68">
        <v>0</v>
      </c>
      <c r="AD68">
        <v>1</v>
      </c>
      <c r="AE68">
        <v>0</v>
      </c>
      <c r="AF68" t="s">
        <v>151</v>
      </c>
      <c r="AG68">
        <v>1.32</v>
      </c>
      <c r="AH68">
        <v>2</v>
      </c>
      <c r="AI68">
        <v>43686752</v>
      </c>
      <c r="AJ68">
        <v>66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ROW(Source!A53)</f>
        <v>53</v>
      </c>
      <c r="B69">
        <v>43686759</v>
      </c>
      <c r="C69">
        <v>43686747</v>
      </c>
      <c r="D69">
        <v>37801918</v>
      </c>
      <c r="E69">
        <v>1</v>
      </c>
      <c r="F69">
        <v>1</v>
      </c>
      <c r="G69">
        <v>1</v>
      </c>
      <c r="H69">
        <v>3</v>
      </c>
      <c r="I69" t="s">
        <v>741</v>
      </c>
      <c r="J69" t="s">
        <v>742</v>
      </c>
      <c r="K69" t="s">
        <v>743</v>
      </c>
      <c r="L69">
        <v>1374</v>
      </c>
      <c r="N69">
        <v>1013</v>
      </c>
      <c r="O69" t="s">
        <v>744</v>
      </c>
      <c r="P69" t="s">
        <v>744</v>
      </c>
      <c r="Q69">
        <v>1</v>
      </c>
      <c r="X69">
        <v>4.32</v>
      </c>
      <c r="Y69">
        <v>1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151</v>
      </c>
      <c r="AG69">
        <v>1.296</v>
      </c>
      <c r="AH69">
        <v>2</v>
      </c>
      <c r="AI69">
        <v>43686753</v>
      </c>
      <c r="AJ69">
        <v>67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ROW(Source!A55)</f>
        <v>55</v>
      </c>
      <c r="B70">
        <v>43686783</v>
      </c>
      <c r="C70">
        <v>43686761</v>
      </c>
      <c r="D70">
        <v>23129487</v>
      </c>
      <c r="E70">
        <v>1</v>
      </c>
      <c r="F70">
        <v>1</v>
      </c>
      <c r="G70">
        <v>1</v>
      </c>
      <c r="H70">
        <v>1</v>
      </c>
      <c r="I70" t="s">
        <v>745</v>
      </c>
      <c r="J70" t="s">
        <v>3</v>
      </c>
      <c r="K70" t="s">
        <v>746</v>
      </c>
      <c r="L70">
        <v>1369</v>
      </c>
      <c r="N70">
        <v>1013</v>
      </c>
      <c r="O70" t="s">
        <v>653</v>
      </c>
      <c r="P70" t="s">
        <v>653</v>
      </c>
      <c r="Q70">
        <v>1</v>
      </c>
      <c r="X70">
        <v>7.09</v>
      </c>
      <c r="Y70">
        <v>0</v>
      </c>
      <c r="Z70">
        <v>0</v>
      </c>
      <c r="AA70">
        <v>0</v>
      </c>
      <c r="AB70">
        <v>8.48</v>
      </c>
      <c r="AC70">
        <v>0</v>
      </c>
      <c r="AD70">
        <v>1</v>
      </c>
      <c r="AE70">
        <v>1</v>
      </c>
      <c r="AF70" t="s">
        <v>3</v>
      </c>
      <c r="AG70">
        <v>7.09</v>
      </c>
      <c r="AH70">
        <v>2</v>
      </c>
      <c r="AI70">
        <v>43686762</v>
      </c>
      <c r="AJ70">
        <v>68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ROW(Source!A55)</f>
        <v>55</v>
      </c>
      <c r="B71">
        <v>43686784</v>
      </c>
      <c r="C71">
        <v>43686761</v>
      </c>
      <c r="D71">
        <v>37802644</v>
      </c>
      <c r="E71">
        <v>1</v>
      </c>
      <c r="F71">
        <v>1</v>
      </c>
      <c r="G71">
        <v>1</v>
      </c>
      <c r="H71">
        <v>2</v>
      </c>
      <c r="I71" t="s">
        <v>747</v>
      </c>
      <c r="J71" t="s">
        <v>748</v>
      </c>
      <c r="K71" t="s">
        <v>749</v>
      </c>
      <c r="L71">
        <v>1368</v>
      </c>
      <c r="N71">
        <v>1011</v>
      </c>
      <c r="O71" t="s">
        <v>524</v>
      </c>
      <c r="P71" t="s">
        <v>524</v>
      </c>
      <c r="Q71">
        <v>1</v>
      </c>
      <c r="X71">
        <v>0.1</v>
      </c>
      <c r="Y71">
        <v>0</v>
      </c>
      <c r="Z71">
        <v>14.14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0.1</v>
      </c>
      <c r="AH71">
        <v>2</v>
      </c>
      <c r="AI71">
        <v>43686763</v>
      </c>
      <c r="AJ71">
        <v>69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ROW(Source!A55)</f>
        <v>55</v>
      </c>
      <c r="B72">
        <v>43686785</v>
      </c>
      <c r="C72">
        <v>43686761</v>
      </c>
      <c r="D72">
        <v>37803385</v>
      </c>
      <c r="E72">
        <v>1</v>
      </c>
      <c r="F72">
        <v>1</v>
      </c>
      <c r="G72">
        <v>1</v>
      </c>
      <c r="H72">
        <v>2</v>
      </c>
      <c r="I72" t="s">
        <v>750</v>
      </c>
      <c r="J72" t="s">
        <v>751</v>
      </c>
      <c r="K72" t="s">
        <v>752</v>
      </c>
      <c r="L72">
        <v>1368</v>
      </c>
      <c r="N72">
        <v>1011</v>
      </c>
      <c r="O72" t="s">
        <v>524</v>
      </c>
      <c r="P72" t="s">
        <v>524</v>
      </c>
      <c r="Q72">
        <v>1</v>
      </c>
      <c r="X72">
        <v>0.3</v>
      </c>
      <c r="Y72">
        <v>0</v>
      </c>
      <c r="Z72">
        <v>3.88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0.3</v>
      </c>
      <c r="AH72">
        <v>2</v>
      </c>
      <c r="AI72">
        <v>43686764</v>
      </c>
      <c r="AJ72">
        <v>70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ROW(Source!A55)</f>
        <v>55</v>
      </c>
      <c r="B73">
        <v>43686786</v>
      </c>
      <c r="C73">
        <v>43686761</v>
      </c>
      <c r="D73">
        <v>37804065</v>
      </c>
      <c r="E73">
        <v>1</v>
      </c>
      <c r="F73">
        <v>1</v>
      </c>
      <c r="G73">
        <v>1</v>
      </c>
      <c r="H73">
        <v>2</v>
      </c>
      <c r="I73" t="s">
        <v>753</v>
      </c>
      <c r="J73" t="s">
        <v>754</v>
      </c>
      <c r="K73" t="s">
        <v>755</v>
      </c>
      <c r="L73">
        <v>1368</v>
      </c>
      <c r="N73">
        <v>1011</v>
      </c>
      <c r="O73" t="s">
        <v>524</v>
      </c>
      <c r="P73" t="s">
        <v>524</v>
      </c>
      <c r="Q73">
        <v>1</v>
      </c>
      <c r="X73">
        <v>0.1</v>
      </c>
      <c r="Y73">
        <v>0</v>
      </c>
      <c r="Z73">
        <v>2.15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0.1</v>
      </c>
      <c r="AH73">
        <v>2</v>
      </c>
      <c r="AI73">
        <v>43686765</v>
      </c>
      <c r="AJ73">
        <v>71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ROW(Source!A55)</f>
        <v>55</v>
      </c>
      <c r="B74">
        <v>43686787</v>
      </c>
      <c r="C74">
        <v>43686761</v>
      </c>
      <c r="D74">
        <v>37804071</v>
      </c>
      <c r="E74">
        <v>1</v>
      </c>
      <c r="F74">
        <v>1</v>
      </c>
      <c r="G74">
        <v>1</v>
      </c>
      <c r="H74">
        <v>2</v>
      </c>
      <c r="I74" t="s">
        <v>756</v>
      </c>
      <c r="J74" t="s">
        <v>757</v>
      </c>
      <c r="K74" t="s">
        <v>758</v>
      </c>
      <c r="L74">
        <v>1368</v>
      </c>
      <c r="N74">
        <v>1011</v>
      </c>
      <c r="O74" t="s">
        <v>524</v>
      </c>
      <c r="P74" t="s">
        <v>524</v>
      </c>
      <c r="Q74">
        <v>1</v>
      </c>
      <c r="X74">
        <v>0.2</v>
      </c>
      <c r="Y74">
        <v>0</v>
      </c>
      <c r="Z74">
        <v>5.4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0.2</v>
      </c>
      <c r="AH74">
        <v>2</v>
      </c>
      <c r="AI74">
        <v>43686766</v>
      </c>
      <c r="AJ74">
        <v>72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ROW(Source!A55)</f>
        <v>55</v>
      </c>
      <c r="B75">
        <v>43686788</v>
      </c>
      <c r="C75">
        <v>43686761</v>
      </c>
      <c r="D75">
        <v>37804456</v>
      </c>
      <c r="E75">
        <v>1</v>
      </c>
      <c r="F75">
        <v>1</v>
      </c>
      <c r="G75">
        <v>1</v>
      </c>
      <c r="H75">
        <v>2</v>
      </c>
      <c r="I75" t="s">
        <v>759</v>
      </c>
      <c r="J75" t="s">
        <v>760</v>
      </c>
      <c r="K75" t="s">
        <v>761</v>
      </c>
      <c r="L75">
        <v>1368</v>
      </c>
      <c r="N75">
        <v>1011</v>
      </c>
      <c r="O75" t="s">
        <v>524</v>
      </c>
      <c r="P75" t="s">
        <v>524</v>
      </c>
      <c r="Q75">
        <v>1</v>
      </c>
      <c r="X75">
        <v>0.2</v>
      </c>
      <c r="Y75">
        <v>0</v>
      </c>
      <c r="Z75">
        <v>91.76</v>
      </c>
      <c r="AA75">
        <v>10.35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0.2</v>
      </c>
      <c r="AH75">
        <v>2</v>
      </c>
      <c r="AI75">
        <v>43686767</v>
      </c>
      <c r="AJ75">
        <v>73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ROW(Source!A55)</f>
        <v>55</v>
      </c>
      <c r="B76">
        <v>43686789</v>
      </c>
      <c r="C76">
        <v>43686761</v>
      </c>
      <c r="D76">
        <v>37730428</v>
      </c>
      <c r="E76">
        <v>1</v>
      </c>
      <c r="F76">
        <v>1</v>
      </c>
      <c r="G76">
        <v>1</v>
      </c>
      <c r="H76">
        <v>3</v>
      </c>
      <c r="I76" t="s">
        <v>762</v>
      </c>
      <c r="J76" t="s">
        <v>763</v>
      </c>
      <c r="K76" t="s">
        <v>764</v>
      </c>
      <c r="L76">
        <v>1348</v>
      </c>
      <c r="N76">
        <v>1009</v>
      </c>
      <c r="O76" t="s">
        <v>278</v>
      </c>
      <c r="P76" t="s">
        <v>278</v>
      </c>
      <c r="Q76">
        <v>1000</v>
      </c>
      <c r="X76">
        <v>1E-3</v>
      </c>
      <c r="Y76">
        <v>1665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1E-3</v>
      </c>
      <c r="AH76">
        <v>2</v>
      </c>
      <c r="AI76">
        <v>43686768</v>
      </c>
      <c r="AJ76">
        <v>74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ROW(Source!A55)</f>
        <v>55</v>
      </c>
      <c r="B77">
        <v>43686790</v>
      </c>
      <c r="C77">
        <v>43686761</v>
      </c>
      <c r="D77">
        <v>37729635</v>
      </c>
      <c r="E77">
        <v>1</v>
      </c>
      <c r="F77">
        <v>1</v>
      </c>
      <c r="G77">
        <v>1</v>
      </c>
      <c r="H77">
        <v>3</v>
      </c>
      <c r="I77" t="s">
        <v>765</v>
      </c>
      <c r="J77" t="s">
        <v>766</v>
      </c>
      <c r="K77" t="s">
        <v>767</v>
      </c>
      <c r="L77">
        <v>1348</v>
      </c>
      <c r="N77">
        <v>1009</v>
      </c>
      <c r="O77" t="s">
        <v>278</v>
      </c>
      <c r="P77" t="s">
        <v>278</v>
      </c>
      <c r="Q77">
        <v>1000</v>
      </c>
      <c r="X77">
        <v>6.9999999999999999E-4</v>
      </c>
      <c r="Y77">
        <v>2607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6.9999999999999999E-4</v>
      </c>
      <c r="AH77">
        <v>2</v>
      </c>
      <c r="AI77">
        <v>43686769</v>
      </c>
      <c r="AJ77">
        <v>75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ROW(Source!A55)</f>
        <v>55</v>
      </c>
      <c r="B78">
        <v>43686791</v>
      </c>
      <c r="C78">
        <v>43686761</v>
      </c>
      <c r="D78">
        <v>37736615</v>
      </c>
      <c r="E78">
        <v>1</v>
      </c>
      <c r="F78">
        <v>1</v>
      </c>
      <c r="G78">
        <v>1</v>
      </c>
      <c r="H78">
        <v>3</v>
      </c>
      <c r="I78" t="s">
        <v>768</v>
      </c>
      <c r="J78" t="s">
        <v>769</v>
      </c>
      <c r="K78" t="s">
        <v>770</v>
      </c>
      <c r="L78">
        <v>1348</v>
      </c>
      <c r="N78">
        <v>1009</v>
      </c>
      <c r="O78" t="s">
        <v>278</v>
      </c>
      <c r="P78" t="s">
        <v>278</v>
      </c>
      <c r="Q78">
        <v>1000</v>
      </c>
      <c r="X78">
        <v>2.0000000000000002E-5</v>
      </c>
      <c r="Y78">
        <v>12650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2.0000000000000002E-5</v>
      </c>
      <c r="AH78">
        <v>2</v>
      </c>
      <c r="AI78">
        <v>43686770</v>
      </c>
      <c r="AJ78">
        <v>76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ROW(Source!A55)</f>
        <v>55</v>
      </c>
      <c r="B79">
        <v>43686792</v>
      </c>
      <c r="C79">
        <v>43686761</v>
      </c>
      <c r="D79">
        <v>37729978</v>
      </c>
      <c r="E79">
        <v>1</v>
      </c>
      <c r="F79">
        <v>1</v>
      </c>
      <c r="G79">
        <v>1</v>
      </c>
      <c r="H79">
        <v>3</v>
      </c>
      <c r="I79" t="s">
        <v>771</v>
      </c>
      <c r="J79" t="s">
        <v>772</v>
      </c>
      <c r="K79" t="s">
        <v>773</v>
      </c>
      <c r="L79">
        <v>1327</v>
      </c>
      <c r="N79">
        <v>1005</v>
      </c>
      <c r="O79" t="s">
        <v>419</v>
      </c>
      <c r="P79" t="s">
        <v>419</v>
      </c>
      <c r="Q79">
        <v>1</v>
      </c>
      <c r="X79">
        <v>0.05</v>
      </c>
      <c r="Y79">
        <v>72.319999999999993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0.05</v>
      </c>
      <c r="AH79">
        <v>2</v>
      </c>
      <c r="AI79">
        <v>43686771</v>
      </c>
      <c r="AJ79">
        <v>77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ROW(Source!A55)</f>
        <v>55</v>
      </c>
      <c r="B80">
        <v>43686793</v>
      </c>
      <c r="C80">
        <v>43686761</v>
      </c>
      <c r="D80">
        <v>37729662</v>
      </c>
      <c r="E80">
        <v>1</v>
      </c>
      <c r="F80">
        <v>1</v>
      </c>
      <c r="G80">
        <v>1</v>
      </c>
      <c r="H80">
        <v>3</v>
      </c>
      <c r="I80" t="s">
        <v>774</v>
      </c>
      <c r="J80" t="s">
        <v>775</v>
      </c>
      <c r="K80" t="s">
        <v>776</v>
      </c>
      <c r="L80">
        <v>1346</v>
      </c>
      <c r="N80">
        <v>1009</v>
      </c>
      <c r="O80" t="s">
        <v>717</v>
      </c>
      <c r="P80" t="s">
        <v>717</v>
      </c>
      <c r="Q80">
        <v>1</v>
      </c>
      <c r="X80">
        <v>0.5</v>
      </c>
      <c r="Y80">
        <v>6.62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0.5</v>
      </c>
      <c r="AH80">
        <v>2</v>
      </c>
      <c r="AI80">
        <v>43686772</v>
      </c>
      <c r="AJ80">
        <v>78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ROW(Source!A55)</f>
        <v>55</v>
      </c>
      <c r="B81">
        <v>43686794</v>
      </c>
      <c r="C81">
        <v>43686761</v>
      </c>
      <c r="D81">
        <v>37732964</v>
      </c>
      <c r="E81">
        <v>1</v>
      </c>
      <c r="F81">
        <v>1</v>
      </c>
      <c r="G81">
        <v>1</v>
      </c>
      <c r="H81">
        <v>3</v>
      </c>
      <c r="I81" t="s">
        <v>777</v>
      </c>
      <c r="J81" t="s">
        <v>778</v>
      </c>
      <c r="K81" t="s">
        <v>779</v>
      </c>
      <c r="L81">
        <v>1327</v>
      </c>
      <c r="N81">
        <v>1005</v>
      </c>
      <c r="O81" t="s">
        <v>419</v>
      </c>
      <c r="P81" t="s">
        <v>419</v>
      </c>
      <c r="Q81">
        <v>1</v>
      </c>
      <c r="X81">
        <v>0.06</v>
      </c>
      <c r="Y81">
        <v>26.39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0.06</v>
      </c>
      <c r="AH81">
        <v>2</v>
      </c>
      <c r="AI81">
        <v>43686773</v>
      </c>
      <c r="AJ81">
        <v>79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ROW(Source!A55)</f>
        <v>55</v>
      </c>
      <c r="B82">
        <v>43686795</v>
      </c>
      <c r="C82">
        <v>43686761</v>
      </c>
      <c r="D82">
        <v>37736078</v>
      </c>
      <c r="E82">
        <v>1</v>
      </c>
      <c r="F82">
        <v>1</v>
      </c>
      <c r="G82">
        <v>1</v>
      </c>
      <c r="H82">
        <v>3</v>
      </c>
      <c r="I82" t="s">
        <v>780</v>
      </c>
      <c r="J82" t="s">
        <v>781</v>
      </c>
      <c r="K82" t="s">
        <v>782</v>
      </c>
      <c r="L82">
        <v>1348</v>
      </c>
      <c r="N82">
        <v>1009</v>
      </c>
      <c r="O82" t="s">
        <v>278</v>
      </c>
      <c r="P82" t="s">
        <v>278</v>
      </c>
      <c r="Q82">
        <v>1000</v>
      </c>
      <c r="X82">
        <v>3.5000000000000001E-3</v>
      </c>
      <c r="Y82">
        <v>6258.8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3.5000000000000001E-3</v>
      </c>
      <c r="AH82">
        <v>2</v>
      </c>
      <c r="AI82">
        <v>43686774</v>
      </c>
      <c r="AJ82">
        <v>80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ROW(Source!A55)</f>
        <v>55</v>
      </c>
      <c r="B83">
        <v>43686796</v>
      </c>
      <c r="C83">
        <v>43686761</v>
      </c>
      <c r="D83">
        <v>37744394</v>
      </c>
      <c r="E83">
        <v>1</v>
      </c>
      <c r="F83">
        <v>1</v>
      </c>
      <c r="G83">
        <v>1</v>
      </c>
      <c r="H83">
        <v>3</v>
      </c>
      <c r="I83" t="s">
        <v>783</v>
      </c>
      <c r="J83" t="s">
        <v>784</v>
      </c>
      <c r="K83" t="s">
        <v>785</v>
      </c>
      <c r="L83">
        <v>1355</v>
      </c>
      <c r="N83">
        <v>1010</v>
      </c>
      <c r="O83" t="s">
        <v>178</v>
      </c>
      <c r="P83" t="s">
        <v>178</v>
      </c>
      <c r="Q83">
        <v>100</v>
      </c>
      <c r="X83">
        <v>0.02</v>
      </c>
      <c r="Y83">
        <v>46.8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0.02</v>
      </c>
      <c r="AH83">
        <v>2</v>
      </c>
      <c r="AI83">
        <v>43686775</v>
      </c>
      <c r="AJ83">
        <v>81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ROW(Source!A55)</f>
        <v>55</v>
      </c>
      <c r="B84">
        <v>43686797</v>
      </c>
      <c r="C84">
        <v>43686761</v>
      </c>
      <c r="D84">
        <v>37744693</v>
      </c>
      <c r="E84">
        <v>1</v>
      </c>
      <c r="F84">
        <v>1</v>
      </c>
      <c r="G84">
        <v>1</v>
      </c>
      <c r="H84">
        <v>3</v>
      </c>
      <c r="I84" t="s">
        <v>786</v>
      </c>
      <c r="J84" t="s">
        <v>787</v>
      </c>
      <c r="K84" t="s">
        <v>788</v>
      </c>
      <c r="L84">
        <v>1348</v>
      </c>
      <c r="N84">
        <v>1009</v>
      </c>
      <c r="O84" t="s">
        <v>278</v>
      </c>
      <c r="P84" t="s">
        <v>278</v>
      </c>
      <c r="Q84">
        <v>1000</v>
      </c>
      <c r="X84">
        <v>5.0000000000000001E-4</v>
      </c>
      <c r="Y84">
        <v>7717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5.0000000000000001E-4</v>
      </c>
      <c r="AH84">
        <v>2</v>
      </c>
      <c r="AI84">
        <v>43686776</v>
      </c>
      <c r="AJ84">
        <v>82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ROW(Source!A55)</f>
        <v>55</v>
      </c>
      <c r="B85">
        <v>43686798</v>
      </c>
      <c r="C85">
        <v>43686761</v>
      </c>
      <c r="D85">
        <v>37762779</v>
      </c>
      <c r="E85">
        <v>1</v>
      </c>
      <c r="F85">
        <v>1</v>
      </c>
      <c r="G85">
        <v>1</v>
      </c>
      <c r="H85">
        <v>3</v>
      </c>
      <c r="I85" t="s">
        <v>789</v>
      </c>
      <c r="J85" t="s">
        <v>790</v>
      </c>
      <c r="K85" t="s">
        <v>791</v>
      </c>
      <c r="L85">
        <v>1354</v>
      </c>
      <c r="N85">
        <v>1010</v>
      </c>
      <c r="O85" t="s">
        <v>124</v>
      </c>
      <c r="P85" t="s">
        <v>124</v>
      </c>
      <c r="Q85">
        <v>1</v>
      </c>
      <c r="X85">
        <v>1</v>
      </c>
      <c r="Y85">
        <v>20.3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1</v>
      </c>
      <c r="AH85">
        <v>2</v>
      </c>
      <c r="AI85">
        <v>43686777</v>
      </c>
      <c r="AJ85">
        <v>83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ROW(Source!A55)</f>
        <v>55</v>
      </c>
      <c r="B86">
        <v>43686799</v>
      </c>
      <c r="C86">
        <v>43686761</v>
      </c>
      <c r="D86">
        <v>37762987</v>
      </c>
      <c r="E86">
        <v>1</v>
      </c>
      <c r="F86">
        <v>1</v>
      </c>
      <c r="G86">
        <v>1</v>
      </c>
      <c r="H86">
        <v>3</v>
      </c>
      <c r="I86" t="s">
        <v>168</v>
      </c>
      <c r="J86" t="s">
        <v>170</v>
      </c>
      <c r="K86" t="s">
        <v>169</v>
      </c>
      <c r="L86">
        <v>1354</v>
      </c>
      <c r="N86">
        <v>1010</v>
      </c>
      <c r="O86" t="s">
        <v>124</v>
      </c>
      <c r="P86" t="s">
        <v>124</v>
      </c>
      <c r="Q86">
        <v>1</v>
      </c>
      <c r="X86">
        <v>1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 t="s">
        <v>3</v>
      </c>
      <c r="AG86">
        <v>1</v>
      </c>
      <c r="AH86">
        <v>2</v>
      </c>
      <c r="AI86">
        <v>43686778</v>
      </c>
      <c r="AJ86">
        <v>84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ROW(Source!A55)</f>
        <v>55</v>
      </c>
      <c r="B87">
        <v>43686800</v>
      </c>
      <c r="C87">
        <v>43686761</v>
      </c>
      <c r="D87">
        <v>37768004</v>
      </c>
      <c r="E87">
        <v>1</v>
      </c>
      <c r="F87">
        <v>1</v>
      </c>
      <c r="G87">
        <v>1</v>
      </c>
      <c r="H87">
        <v>3</v>
      </c>
      <c r="I87" t="s">
        <v>792</v>
      </c>
      <c r="J87" t="s">
        <v>793</v>
      </c>
      <c r="K87" t="s">
        <v>794</v>
      </c>
      <c r="L87">
        <v>1339</v>
      </c>
      <c r="N87">
        <v>1007</v>
      </c>
      <c r="O87" t="s">
        <v>48</v>
      </c>
      <c r="P87" t="s">
        <v>48</v>
      </c>
      <c r="Q87">
        <v>1</v>
      </c>
      <c r="X87">
        <v>1E-3</v>
      </c>
      <c r="Y87">
        <v>432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1E-3</v>
      </c>
      <c r="AH87">
        <v>2</v>
      </c>
      <c r="AI87">
        <v>43686779</v>
      </c>
      <c r="AJ87">
        <v>85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ROW(Source!A55)</f>
        <v>55</v>
      </c>
      <c r="B88">
        <v>43686801</v>
      </c>
      <c r="C88">
        <v>43686761</v>
      </c>
      <c r="D88">
        <v>37775154</v>
      </c>
      <c r="E88">
        <v>1</v>
      </c>
      <c r="F88">
        <v>1</v>
      </c>
      <c r="G88">
        <v>1</v>
      </c>
      <c r="H88">
        <v>3</v>
      </c>
      <c r="I88" t="s">
        <v>795</v>
      </c>
      <c r="J88" t="s">
        <v>796</v>
      </c>
      <c r="K88" t="s">
        <v>797</v>
      </c>
      <c r="L88">
        <v>1339</v>
      </c>
      <c r="N88">
        <v>1007</v>
      </c>
      <c r="O88" t="s">
        <v>48</v>
      </c>
      <c r="P88" t="s">
        <v>48</v>
      </c>
      <c r="Q88">
        <v>1</v>
      </c>
      <c r="X88">
        <v>0.04</v>
      </c>
      <c r="Y88">
        <v>1036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0.04</v>
      </c>
      <c r="AH88">
        <v>2</v>
      </c>
      <c r="AI88">
        <v>43686780</v>
      </c>
      <c r="AJ88">
        <v>86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ROW(Source!A55)</f>
        <v>55</v>
      </c>
      <c r="B89">
        <v>43686802</v>
      </c>
      <c r="C89">
        <v>43686761</v>
      </c>
      <c r="D89">
        <v>37777376</v>
      </c>
      <c r="E89">
        <v>1</v>
      </c>
      <c r="F89">
        <v>1</v>
      </c>
      <c r="G89">
        <v>1</v>
      </c>
      <c r="H89">
        <v>3</v>
      </c>
      <c r="I89" t="s">
        <v>46</v>
      </c>
      <c r="J89" t="s">
        <v>49</v>
      </c>
      <c r="K89" t="s">
        <v>47</v>
      </c>
      <c r="L89">
        <v>1339</v>
      </c>
      <c r="N89">
        <v>1007</v>
      </c>
      <c r="O89" t="s">
        <v>48</v>
      </c>
      <c r="P89" t="s">
        <v>48</v>
      </c>
      <c r="Q89">
        <v>1</v>
      </c>
      <c r="X89">
        <v>0.52</v>
      </c>
      <c r="Y89">
        <v>65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0.52</v>
      </c>
      <c r="AH89">
        <v>2</v>
      </c>
      <c r="AI89">
        <v>43686781</v>
      </c>
      <c r="AJ89">
        <v>87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ROW(Source!A55)</f>
        <v>55</v>
      </c>
      <c r="B90">
        <v>43686803</v>
      </c>
      <c r="C90">
        <v>43686761</v>
      </c>
      <c r="D90">
        <v>37782376</v>
      </c>
      <c r="E90">
        <v>1</v>
      </c>
      <c r="F90">
        <v>1</v>
      </c>
      <c r="G90">
        <v>1</v>
      </c>
      <c r="H90">
        <v>3</v>
      </c>
      <c r="I90" t="s">
        <v>798</v>
      </c>
      <c r="J90" t="s">
        <v>799</v>
      </c>
      <c r="K90" t="s">
        <v>800</v>
      </c>
      <c r="L90">
        <v>1301</v>
      </c>
      <c r="N90">
        <v>1003</v>
      </c>
      <c r="O90" t="s">
        <v>80</v>
      </c>
      <c r="P90" t="s">
        <v>80</v>
      </c>
      <c r="Q90">
        <v>1</v>
      </c>
      <c r="X90">
        <v>6</v>
      </c>
      <c r="Y90">
        <v>6.07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3</v>
      </c>
      <c r="AG90">
        <v>6</v>
      </c>
      <c r="AH90">
        <v>2</v>
      </c>
      <c r="AI90">
        <v>43686782</v>
      </c>
      <c r="AJ90">
        <v>88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ROW(Source!A58)</f>
        <v>58</v>
      </c>
      <c r="B91">
        <v>43686816</v>
      </c>
      <c r="C91">
        <v>43686806</v>
      </c>
      <c r="D91">
        <v>23135014</v>
      </c>
      <c r="E91">
        <v>1</v>
      </c>
      <c r="F91">
        <v>1</v>
      </c>
      <c r="G91">
        <v>1</v>
      </c>
      <c r="H91">
        <v>1</v>
      </c>
      <c r="I91" t="s">
        <v>801</v>
      </c>
      <c r="J91" t="s">
        <v>3</v>
      </c>
      <c r="K91" t="s">
        <v>802</v>
      </c>
      <c r="L91">
        <v>1369</v>
      </c>
      <c r="N91">
        <v>1013</v>
      </c>
      <c r="O91" t="s">
        <v>653</v>
      </c>
      <c r="P91" t="s">
        <v>653</v>
      </c>
      <c r="Q91">
        <v>1</v>
      </c>
      <c r="X91">
        <v>71.040000000000006</v>
      </c>
      <c r="Y91">
        <v>0</v>
      </c>
      <c r="Z91">
        <v>0</v>
      </c>
      <c r="AA91">
        <v>0</v>
      </c>
      <c r="AB91">
        <v>7.9</v>
      </c>
      <c r="AC91">
        <v>0</v>
      </c>
      <c r="AD91">
        <v>1</v>
      </c>
      <c r="AE91">
        <v>1</v>
      </c>
      <c r="AF91" t="s">
        <v>3</v>
      </c>
      <c r="AG91">
        <v>71.040000000000006</v>
      </c>
      <c r="AH91">
        <v>2</v>
      </c>
      <c r="AI91">
        <v>43686807</v>
      </c>
      <c r="AJ91">
        <v>89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ROW(Source!A58)</f>
        <v>58</v>
      </c>
      <c r="B92">
        <v>43686817</v>
      </c>
      <c r="C92">
        <v>43686806</v>
      </c>
      <c r="D92">
        <v>121548</v>
      </c>
      <c r="E92">
        <v>1</v>
      </c>
      <c r="F92">
        <v>1</v>
      </c>
      <c r="G92">
        <v>1</v>
      </c>
      <c r="H92">
        <v>1</v>
      </c>
      <c r="I92" t="s">
        <v>22</v>
      </c>
      <c r="J92" t="s">
        <v>3</v>
      </c>
      <c r="K92" t="s">
        <v>656</v>
      </c>
      <c r="L92">
        <v>608254</v>
      </c>
      <c r="N92">
        <v>1013</v>
      </c>
      <c r="O92" t="s">
        <v>657</v>
      </c>
      <c r="P92" t="s">
        <v>657</v>
      </c>
      <c r="Q92">
        <v>1</v>
      </c>
      <c r="X92">
        <v>22.53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2</v>
      </c>
      <c r="AF92" t="s">
        <v>3</v>
      </c>
      <c r="AG92">
        <v>22.53</v>
      </c>
      <c r="AH92">
        <v>2</v>
      </c>
      <c r="AI92">
        <v>43686808</v>
      </c>
      <c r="AJ92">
        <v>90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ROW(Source!A58)</f>
        <v>58</v>
      </c>
      <c r="B93">
        <v>43686818</v>
      </c>
      <c r="C93">
        <v>43686806</v>
      </c>
      <c r="D93">
        <v>37802443</v>
      </c>
      <c r="E93">
        <v>1</v>
      </c>
      <c r="F93">
        <v>1</v>
      </c>
      <c r="G93">
        <v>1</v>
      </c>
      <c r="H93">
        <v>2</v>
      </c>
      <c r="I93" t="s">
        <v>803</v>
      </c>
      <c r="J93" t="s">
        <v>804</v>
      </c>
      <c r="K93" t="s">
        <v>805</v>
      </c>
      <c r="L93">
        <v>1368</v>
      </c>
      <c r="N93">
        <v>1011</v>
      </c>
      <c r="O93" t="s">
        <v>524</v>
      </c>
      <c r="P93" t="s">
        <v>524</v>
      </c>
      <c r="Q93">
        <v>1</v>
      </c>
      <c r="X93">
        <v>14.41</v>
      </c>
      <c r="Y93">
        <v>0</v>
      </c>
      <c r="Z93">
        <v>124.14</v>
      </c>
      <c r="AA93">
        <v>12.1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14.41</v>
      </c>
      <c r="AH93">
        <v>2</v>
      </c>
      <c r="AI93">
        <v>43686809</v>
      </c>
      <c r="AJ93">
        <v>91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ROW(Source!A58)</f>
        <v>58</v>
      </c>
      <c r="B94">
        <v>43686819</v>
      </c>
      <c r="C94">
        <v>43686806</v>
      </c>
      <c r="D94">
        <v>37803498</v>
      </c>
      <c r="E94">
        <v>1</v>
      </c>
      <c r="F94">
        <v>1</v>
      </c>
      <c r="G94">
        <v>1</v>
      </c>
      <c r="H94">
        <v>2</v>
      </c>
      <c r="I94" t="s">
        <v>806</v>
      </c>
      <c r="J94" t="s">
        <v>807</v>
      </c>
      <c r="K94" t="s">
        <v>808</v>
      </c>
      <c r="L94">
        <v>1368</v>
      </c>
      <c r="N94">
        <v>1011</v>
      </c>
      <c r="O94" t="s">
        <v>524</v>
      </c>
      <c r="P94" t="s">
        <v>524</v>
      </c>
      <c r="Q94">
        <v>1</v>
      </c>
      <c r="X94">
        <v>8.1199999999999992</v>
      </c>
      <c r="Y94">
        <v>0</v>
      </c>
      <c r="Z94">
        <v>123.86</v>
      </c>
      <c r="AA94">
        <v>10.35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8.1199999999999992</v>
      </c>
      <c r="AH94">
        <v>2</v>
      </c>
      <c r="AI94">
        <v>43686810</v>
      </c>
      <c r="AJ94">
        <v>92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ROW(Source!A58)</f>
        <v>58</v>
      </c>
      <c r="B95">
        <v>43686820</v>
      </c>
      <c r="C95">
        <v>43686806</v>
      </c>
      <c r="D95">
        <v>37732487</v>
      </c>
      <c r="E95">
        <v>1</v>
      </c>
      <c r="F95">
        <v>1</v>
      </c>
      <c r="G95">
        <v>1</v>
      </c>
      <c r="H95">
        <v>3</v>
      </c>
      <c r="I95" t="s">
        <v>809</v>
      </c>
      <c r="J95" t="s">
        <v>810</v>
      </c>
      <c r="K95" t="s">
        <v>811</v>
      </c>
      <c r="L95">
        <v>1348</v>
      </c>
      <c r="N95">
        <v>1009</v>
      </c>
      <c r="O95" t="s">
        <v>278</v>
      </c>
      <c r="P95" t="s">
        <v>278</v>
      </c>
      <c r="Q95">
        <v>1000</v>
      </c>
      <c r="X95">
        <v>2.784E-2</v>
      </c>
      <c r="Y95">
        <v>15989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2.784E-2</v>
      </c>
      <c r="AH95">
        <v>2</v>
      </c>
      <c r="AI95">
        <v>43686811</v>
      </c>
      <c r="AJ95">
        <v>93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ROW(Source!A58)</f>
        <v>58</v>
      </c>
      <c r="B96">
        <v>43686821</v>
      </c>
      <c r="C96">
        <v>43686806</v>
      </c>
      <c r="D96">
        <v>37741786</v>
      </c>
      <c r="E96">
        <v>1</v>
      </c>
      <c r="F96">
        <v>1</v>
      </c>
      <c r="G96">
        <v>1</v>
      </c>
      <c r="H96">
        <v>3</v>
      </c>
      <c r="I96" t="s">
        <v>812</v>
      </c>
      <c r="J96" t="s">
        <v>813</v>
      </c>
      <c r="K96" t="s">
        <v>814</v>
      </c>
      <c r="L96">
        <v>1348</v>
      </c>
      <c r="N96">
        <v>1009</v>
      </c>
      <c r="O96" t="s">
        <v>278</v>
      </c>
      <c r="P96" t="s">
        <v>278</v>
      </c>
      <c r="Q96">
        <v>1000</v>
      </c>
      <c r="X96">
        <v>5.5000000000000003E-4</v>
      </c>
      <c r="Y96">
        <v>35490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5.5000000000000003E-4</v>
      </c>
      <c r="AH96">
        <v>2</v>
      </c>
      <c r="AI96">
        <v>43686812</v>
      </c>
      <c r="AJ96">
        <v>94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ROW(Source!A58)</f>
        <v>58</v>
      </c>
      <c r="B97">
        <v>43686822</v>
      </c>
      <c r="C97">
        <v>43686806</v>
      </c>
      <c r="D97">
        <v>37744698</v>
      </c>
      <c r="E97">
        <v>1</v>
      </c>
      <c r="F97">
        <v>1</v>
      </c>
      <c r="G97">
        <v>1</v>
      </c>
      <c r="H97">
        <v>3</v>
      </c>
      <c r="I97" t="s">
        <v>815</v>
      </c>
      <c r="J97" t="s">
        <v>816</v>
      </c>
      <c r="K97" t="s">
        <v>817</v>
      </c>
      <c r="L97">
        <v>1348</v>
      </c>
      <c r="N97">
        <v>1009</v>
      </c>
      <c r="O97" t="s">
        <v>278</v>
      </c>
      <c r="P97" t="s">
        <v>278</v>
      </c>
      <c r="Q97">
        <v>1000</v>
      </c>
      <c r="X97">
        <v>8.1200000000000005E-3</v>
      </c>
      <c r="Y97">
        <v>15620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8.1200000000000005E-3</v>
      </c>
      <c r="AH97">
        <v>2</v>
      </c>
      <c r="AI97">
        <v>43686813</v>
      </c>
      <c r="AJ97">
        <v>95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ROW(Source!A58)</f>
        <v>58</v>
      </c>
      <c r="B98">
        <v>43686823</v>
      </c>
      <c r="C98">
        <v>43686806</v>
      </c>
      <c r="D98">
        <v>37745383</v>
      </c>
      <c r="E98">
        <v>1</v>
      </c>
      <c r="F98">
        <v>1</v>
      </c>
      <c r="G98">
        <v>1</v>
      </c>
      <c r="H98">
        <v>3</v>
      </c>
      <c r="I98" t="s">
        <v>818</v>
      </c>
      <c r="J98" t="s">
        <v>819</v>
      </c>
      <c r="K98" t="s">
        <v>820</v>
      </c>
      <c r="L98">
        <v>1348</v>
      </c>
      <c r="N98">
        <v>1009</v>
      </c>
      <c r="O98" t="s">
        <v>278</v>
      </c>
      <c r="P98" t="s">
        <v>278</v>
      </c>
      <c r="Q98">
        <v>1000</v>
      </c>
      <c r="X98">
        <v>3.5999999999999999E-3</v>
      </c>
      <c r="Y98">
        <v>53562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3.5999999999999999E-3</v>
      </c>
      <c r="AH98">
        <v>2</v>
      </c>
      <c r="AI98">
        <v>43686814</v>
      </c>
      <c r="AJ98">
        <v>96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ROW(Source!A58)</f>
        <v>58</v>
      </c>
      <c r="B99">
        <v>43686824</v>
      </c>
      <c r="C99">
        <v>43686806</v>
      </c>
      <c r="D99">
        <v>37775999</v>
      </c>
      <c r="E99">
        <v>1</v>
      </c>
      <c r="F99">
        <v>1</v>
      </c>
      <c r="G99">
        <v>1</v>
      </c>
      <c r="H99">
        <v>3</v>
      </c>
      <c r="I99" t="s">
        <v>183</v>
      </c>
      <c r="J99" t="s">
        <v>185</v>
      </c>
      <c r="K99" t="s">
        <v>184</v>
      </c>
      <c r="L99">
        <v>1339</v>
      </c>
      <c r="N99">
        <v>1007</v>
      </c>
      <c r="O99" t="s">
        <v>48</v>
      </c>
      <c r="P99" t="s">
        <v>48</v>
      </c>
      <c r="Q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1</v>
      </c>
      <c r="AD99">
        <v>0</v>
      </c>
      <c r="AE99">
        <v>0</v>
      </c>
      <c r="AF99" t="s">
        <v>3</v>
      </c>
      <c r="AG99">
        <v>0</v>
      </c>
      <c r="AH99">
        <v>2</v>
      </c>
      <c r="AI99">
        <v>43686815</v>
      </c>
      <c r="AJ99">
        <v>97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ROW(Source!A61)</f>
        <v>61</v>
      </c>
      <c r="B100">
        <v>43686830</v>
      </c>
      <c r="C100">
        <v>43686827</v>
      </c>
      <c r="D100">
        <v>23129805</v>
      </c>
      <c r="E100">
        <v>1</v>
      </c>
      <c r="F100">
        <v>1</v>
      </c>
      <c r="G100">
        <v>1</v>
      </c>
      <c r="H100">
        <v>1</v>
      </c>
      <c r="I100" t="s">
        <v>669</v>
      </c>
      <c r="J100" t="s">
        <v>3</v>
      </c>
      <c r="K100" t="s">
        <v>670</v>
      </c>
      <c r="L100">
        <v>1369</v>
      </c>
      <c r="N100">
        <v>1013</v>
      </c>
      <c r="O100" t="s">
        <v>653</v>
      </c>
      <c r="P100" t="s">
        <v>653</v>
      </c>
      <c r="Q100">
        <v>1</v>
      </c>
      <c r="X100">
        <v>69</v>
      </c>
      <c r="Y100">
        <v>0</v>
      </c>
      <c r="Z100">
        <v>0</v>
      </c>
      <c r="AA100">
        <v>0</v>
      </c>
      <c r="AB100">
        <v>7.97</v>
      </c>
      <c r="AC100">
        <v>0</v>
      </c>
      <c r="AD100">
        <v>1</v>
      </c>
      <c r="AE100">
        <v>1</v>
      </c>
      <c r="AF100" t="s">
        <v>3</v>
      </c>
      <c r="AG100">
        <v>69</v>
      </c>
      <c r="AH100">
        <v>2</v>
      </c>
      <c r="AI100">
        <v>43686828</v>
      </c>
      <c r="AJ100">
        <v>98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ROW(Source!A61)</f>
        <v>61</v>
      </c>
      <c r="B101">
        <v>43686831</v>
      </c>
      <c r="C101">
        <v>43686827</v>
      </c>
      <c r="D101">
        <v>37735405</v>
      </c>
      <c r="E101">
        <v>1</v>
      </c>
      <c r="F101">
        <v>1</v>
      </c>
      <c r="G101">
        <v>1</v>
      </c>
      <c r="H101">
        <v>3</v>
      </c>
      <c r="I101" t="s">
        <v>329</v>
      </c>
      <c r="J101" t="s">
        <v>331</v>
      </c>
      <c r="K101" t="s">
        <v>330</v>
      </c>
      <c r="L101">
        <v>1348</v>
      </c>
      <c r="N101">
        <v>1009</v>
      </c>
      <c r="O101" t="s">
        <v>278</v>
      </c>
      <c r="P101" t="s">
        <v>278</v>
      </c>
      <c r="Q101">
        <v>1000</v>
      </c>
      <c r="X101">
        <v>4.8000000000000001E-2</v>
      </c>
      <c r="Y101">
        <v>5989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4.8000000000000001E-2</v>
      </c>
      <c r="AH101">
        <v>2</v>
      </c>
      <c r="AI101">
        <v>43686829</v>
      </c>
      <c r="AJ101">
        <v>99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ROW(Source!A61)</f>
        <v>61</v>
      </c>
      <c r="B102">
        <v>43686832</v>
      </c>
      <c r="C102">
        <v>43686827</v>
      </c>
      <c r="D102">
        <v>37737718</v>
      </c>
      <c r="E102">
        <v>1</v>
      </c>
      <c r="F102">
        <v>1</v>
      </c>
      <c r="G102">
        <v>1</v>
      </c>
      <c r="H102">
        <v>3</v>
      </c>
      <c r="I102" t="s">
        <v>1125</v>
      </c>
      <c r="J102" t="s">
        <v>1126</v>
      </c>
      <c r="K102" t="s">
        <v>1127</v>
      </c>
      <c r="L102">
        <v>1354</v>
      </c>
      <c r="N102">
        <v>1010</v>
      </c>
      <c r="O102" t="s">
        <v>124</v>
      </c>
      <c r="P102" t="s">
        <v>124</v>
      </c>
      <c r="Q102">
        <v>1</v>
      </c>
      <c r="X102">
        <v>100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 t="s">
        <v>3</v>
      </c>
      <c r="AG102">
        <v>100</v>
      </c>
      <c r="AH102">
        <v>3</v>
      </c>
      <c r="AI102">
        <v>-1</v>
      </c>
      <c r="AJ102" t="s">
        <v>3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ROW(Source!A63)</f>
        <v>63</v>
      </c>
      <c r="B103">
        <v>43686844</v>
      </c>
      <c r="C103">
        <v>43686834</v>
      </c>
      <c r="D103">
        <v>23146426</v>
      </c>
      <c r="E103">
        <v>1</v>
      </c>
      <c r="F103">
        <v>1</v>
      </c>
      <c r="G103">
        <v>1</v>
      </c>
      <c r="H103">
        <v>1</v>
      </c>
      <c r="I103" t="s">
        <v>821</v>
      </c>
      <c r="J103" t="s">
        <v>3</v>
      </c>
      <c r="K103" t="s">
        <v>822</v>
      </c>
      <c r="L103">
        <v>1369</v>
      </c>
      <c r="N103">
        <v>1013</v>
      </c>
      <c r="O103" t="s">
        <v>653</v>
      </c>
      <c r="P103" t="s">
        <v>653</v>
      </c>
      <c r="Q103">
        <v>1</v>
      </c>
      <c r="X103">
        <v>48.79</v>
      </c>
      <c r="Y103">
        <v>0</v>
      </c>
      <c r="Z103">
        <v>0</v>
      </c>
      <c r="AA103">
        <v>0</v>
      </c>
      <c r="AB103">
        <v>9.27</v>
      </c>
      <c r="AC103">
        <v>0</v>
      </c>
      <c r="AD103">
        <v>1</v>
      </c>
      <c r="AE103">
        <v>1</v>
      </c>
      <c r="AF103" t="s">
        <v>3</v>
      </c>
      <c r="AG103">
        <v>48.79</v>
      </c>
      <c r="AH103">
        <v>2</v>
      </c>
      <c r="AI103">
        <v>43686835</v>
      </c>
      <c r="AJ103">
        <v>100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ROW(Source!A63)</f>
        <v>63</v>
      </c>
      <c r="B104">
        <v>43686845</v>
      </c>
      <c r="C104">
        <v>43686834</v>
      </c>
      <c r="D104">
        <v>37802644</v>
      </c>
      <c r="E104">
        <v>1</v>
      </c>
      <c r="F104">
        <v>1</v>
      </c>
      <c r="G104">
        <v>1</v>
      </c>
      <c r="H104">
        <v>2</v>
      </c>
      <c r="I104" t="s">
        <v>747</v>
      </c>
      <c r="J104" t="s">
        <v>748</v>
      </c>
      <c r="K104" t="s">
        <v>749</v>
      </c>
      <c r="L104">
        <v>1368</v>
      </c>
      <c r="N104">
        <v>1011</v>
      </c>
      <c r="O104" t="s">
        <v>524</v>
      </c>
      <c r="P104" t="s">
        <v>524</v>
      </c>
      <c r="Q104">
        <v>1</v>
      </c>
      <c r="X104">
        <v>25.8</v>
      </c>
      <c r="Y104">
        <v>0</v>
      </c>
      <c r="Z104">
        <v>14.14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25.8</v>
      </c>
      <c r="AH104">
        <v>2</v>
      </c>
      <c r="AI104">
        <v>43686836</v>
      </c>
      <c r="AJ104">
        <v>101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ROW(Source!A63)</f>
        <v>63</v>
      </c>
      <c r="B105">
        <v>43686846</v>
      </c>
      <c r="C105">
        <v>43686834</v>
      </c>
      <c r="D105">
        <v>37802659</v>
      </c>
      <c r="E105">
        <v>1</v>
      </c>
      <c r="F105">
        <v>1</v>
      </c>
      <c r="G105">
        <v>1</v>
      </c>
      <c r="H105">
        <v>2</v>
      </c>
      <c r="I105" t="s">
        <v>823</v>
      </c>
      <c r="J105" t="s">
        <v>824</v>
      </c>
      <c r="K105" t="s">
        <v>825</v>
      </c>
      <c r="L105">
        <v>1368</v>
      </c>
      <c r="N105">
        <v>1011</v>
      </c>
      <c r="O105" t="s">
        <v>524</v>
      </c>
      <c r="P105" t="s">
        <v>524</v>
      </c>
      <c r="Q105">
        <v>1</v>
      </c>
      <c r="X105">
        <v>31.53</v>
      </c>
      <c r="Y105">
        <v>0</v>
      </c>
      <c r="Z105">
        <v>1.43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31.53</v>
      </c>
      <c r="AH105">
        <v>2</v>
      </c>
      <c r="AI105">
        <v>43686837</v>
      </c>
      <c r="AJ105">
        <v>102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ROW(Source!A63)</f>
        <v>63</v>
      </c>
      <c r="B106">
        <v>43686847</v>
      </c>
      <c r="C106">
        <v>43686834</v>
      </c>
      <c r="D106">
        <v>37804071</v>
      </c>
      <c r="E106">
        <v>1</v>
      </c>
      <c r="F106">
        <v>1</v>
      </c>
      <c r="G106">
        <v>1</v>
      </c>
      <c r="H106">
        <v>2</v>
      </c>
      <c r="I106" t="s">
        <v>756</v>
      </c>
      <c r="J106" t="s">
        <v>757</v>
      </c>
      <c r="K106" t="s">
        <v>758</v>
      </c>
      <c r="L106">
        <v>1368</v>
      </c>
      <c r="N106">
        <v>1011</v>
      </c>
      <c r="O106" t="s">
        <v>524</v>
      </c>
      <c r="P106" t="s">
        <v>524</v>
      </c>
      <c r="Q106">
        <v>1</v>
      </c>
      <c r="X106">
        <v>11.09</v>
      </c>
      <c r="Y106">
        <v>0</v>
      </c>
      <c r="Z106">
        <v>5.4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11.09</v>
      </c>
      <c r="AH106">
        <v>2</v>
      </c>
      <c r="AI106">
        <v>43686838</v>
      </c>
      <c r="AJ106">
        <v>103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ROW(Source!A63)</f>
        <v>63</v>
      </c>
      <c r="B107">
        <v>43686848</v>
      </c>
      <c r="C107">
        <v>43686834</v>
      </c>
      <c r="D107">
        <v>37729659</v>
      </c>
      <c r="E107">
        <v>1</v>
      </c>
      <c r="F107">
        <v>1</v>
      </c>
      <c r="G107">
        <v>1</v>
      </c>
      <c r="H107">
        <v>3</v>
      </c>
      <c r="I107" t="s">
        <v>826</v>
      </c>
      <c r="J107" t="s">
        <v>827</v>
      </c>
      <c r="K107" t="s">
        <v>828</v>
      </c>
      <c r="L107">
        <v>1339</v>
      </c>
      <c r="N107">
        <v>1007</v>
      </c>
      <c r="O107" t="s">
        <v>48</v>
      </c>
      <c r="P107" t="s">
        <v>48</v>
      </c>
      <c r="Q107">
        <v>1</v>
      </c>
      <c r="X107">
        <v>13.03</v>
      </c>
      <c r="Y107">
        <v>6.22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13.03</v>
      </c>
      <c r="AH107">
        <v>2</v>
      </c>
      <c r="AI107">
        <v>43686839</v>
      </c>
      <c r="AJ107">
        <v>104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ROW(Source!A63)</f>
        <v>63</v>
      </c>
      <c r="B108">
        <v>43686849</v>
      </c>
      <c r="C108">
        <v>43686834</v>
      </c>
      <c r="D108">
        <v>37736615</v>
      </c>
      <c r="E108">
        <v>1</v>
      </c>
      <c r="F108">
        <v>1</v>
      </c>
      <c r="G108">
        <v>1</v>
      </c>
      <c r="H108">
        <v>3</v>
      </c>
      <c r="I108" t="s">
        <v>768</v>
      </c>
      <c r="J108" t="s">
        <v>769</v>
      </c>
      <c r="K108" t="s">
        <v>770</v>
      </c>
      <c r="L108">
        <v>1348</v>
      </c>
      <c r="N108">
        <v>1009</v>
      </c>
      <c r="O108" t="s">
        <v>278</v>
      </c>
      <c r="P108" t="s">
        <v>278</v>
      </c>
      <c r="Q108">
        <v>1000</v>
      </c>
      <c r="X108">
        <v>7.0000000000000001E-3</v>
      </c>
      <c r="Y108">
        <v>12650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7.0000000000000001E-3</v>
      </c>
      <c r="AH108">
        <v>2</v>
      </c>
      <c r="AI108">
        <v>43686840</v>
      </c>
      <c r="AJ108">
        <v>105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ROW(Source!A63)</f>
        <v>63</v>
      </c>
      <c r="B109">
        <v>43686850</v>
      </c>
      <c r="C109">
        <v>43686834</v>
      </c>
      <c r="D109">
        <v>37729662</v>
      </c>
      <c r="E109">
        <v>1</v>
      </c>
      <c r="F109">
        <v>1</v>
      </c>
      <c r="G109">
        <v>1</v>
      </c>
      <c r="H109">
        <v>3</v>
      </c>
      <c r="I109" t="s">
        <v>774</v>
      </c>
      <c r="J109" t="s">
        <v>775</v>
      </c>
      <c r="K109" t="s">
        <v>776</v>
      </c>
      <c r="L109">
        <v>1346</v>
      </c>
      <c r="N109">
        <v>1009</v>
      </c>
      <c r="O109" t="s">
        <v>717</v>
      </c>
      <c r="P109" t="s">
        <v>717</v>
      </c>
      <c r="Q109">
        <v>1</v>
      </c>
      <c r="X109">
        <v>11.26</v>
      </c>
      <c r="Y109">
        <v>6.62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11.26</v>
      </c>
      <c r="AH109">
        <v>2</v>
      </c>
      <c r="AI109">
        <v>43686841</v>
      </c>
      <c r="AJ109">
        <v>106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ROW(Source!A63)</f>
        <v>63</v>
      </c>
      <c r="B110">
        <v>43686851</v>
      </c>
      <c r="C110">
        <v>43686834</v>
      </c>
      <c r="D110">
        <v>37738496</v>
      </c>
      <c r="E110">
        <v>1</v>
      </c>
      <c r="F110">
        <v>1</v>
      </c>
      <c r="G110">
        <v>1</v>
      </c>
      <c r="H110">
        <v>3</v>
      </c>
      <c r="I110" t="s">
        <v>829</v>
      </c>
      <c r="J110" t="s">
        <v>830</v>
      </c>
      <c r="K110" t="s">
        <v>831</v>
      </c>
      <c r="L110">
        <v>1301</v>
      </c>
      <c r="N110">
        <v>1003</v>
      </c>
      <c r="O110" t="s">
        <v>80</v>
      </c>
      <c r="P110" t="s">
        <v>80</v>
      </c>
      <c r="Q110">
        <v>1</v>
      </c>
      <c r="X110">
        <v>5.8</v>
      </c>
      <c r="Y110">
        <v>44.99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5.8</v>
      </c>
      <c r="AH110">
        <v>2</v>
      </c>
      <c r="AI110">
        <v>43686842</v>
      </c>
      <c r="AJ110">
        <v>107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ROW(Source!A63)</f>
        <v>63</v>
      </c>
      <c r="B111">
        <v>43686852</v>
      </c>
      <c r="C111">
        <v>43686834</v>
      </c>
      <c r="D111">
        <v>37777188</v>
      </c>
      <c r="E111">
        <v>1</v>
      </c>
      <c r="F111">
        <v>1</v>
      </c>
      <c r="G111">
        <v>1</v>
      </c>
      <c r="H111">
        <v>3</v>
      </c>
      <c r="I111" t="s">
        <v>832</v>
      </c>
      <c r="J111" t="s">
        <v>833</v>
      </c>
      <c r="K111" t="s">
        <v>834</v>
      </c>
      <c r="L111">
        <v>1346</v>
      </c>
      <c r="N111">
        <v>1009</v>
      </c>
      <c r="O111" t="s">
        <v>717</v>
      </c>
      <c r="P111" t="s">
        <v>717</v>
      </c>
      <c r="Q111">
        <v>1</v>
      </c>
      <c r="X111">
        <v>15</v>
      </c>
      <c r="Y111">
        <v>0.65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15</v>
      </c>
      <c r="AH111">
        <v>2</v>
      </c>
      <c r="AI111">
        <v>43686843</v>
      </c>
      <c r="AJ111">
        <v>108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ROW(Source!A64)</f>
        <v>64</v>
      </c>
      <c r="B112">
        <v>43686868</v>
      </c>
      <c r="C112">
        <v>43686853</v>
      </c>
      <c r="D112">
        <v>23129487</v>
      </c>
      <c r="E112">
        <v>1</v>
      </c>
      <c r="F112">
        <v>1</v>
      </c>
      <c r="G112">
        <v>1</v>
      </c>
      <c r="H112">
        <v>1</v>
      </c>
      <c r="I112" t="s">
        <v>745</v>
      </c>
      <c r="J112" t="s">
        <v>3</v>
      </c>
      <c r="K112" t="s">
        <v>746</v>
      </c>
      <c r="L112">
        <v>1369</v>
      </c>
      <c r="N112">
        <v>1013</v>
      </c>
      <c r="O112" t="s">
        <v>653</v>
      </c>
      <c r="P112" t="s">
        <v>653</v>
      </c>
      <c r="Q112">
        <v>1</v>
      </c>
      <c r="X112">
        <v>22.03</v>
      </c>
      <c r="Y112">
        <v>0</v>
      </c>
      <c r="Z112">
        <v>0</v>
      </c>
      <c r="AA112">
        <v>0</v>
      </c>
      <c r="AB112">
        <v>8.48</v>
      </c>
      <c r="AC112">
        <v>0</v>
      </c>
      <c r="AD112">
        <v>1</v>
      </c>
      <c r="AE112">
        <v>1</v>
      </c>
      <c r="AF112" t="s">
        <v>3</v>
      </c>
      <c r="AG112">
        <v>22.03</v>
      </c>
      <c r="AH112">
        <v>2</v>
      </c>
      <c r="AI112">
        <v>43686854</v>
      </c>
      <c r="AJ112">
        <v>109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ROW(Source!A64)</f>
        <v>64</v>
      </c>
      <c r="B113">
        <v>43686869</v>
      </c>
      <c r="C113">
        <v>43686853</v>
      </c>
      <c r="D113">
        <v>121548</v>
      </c>
      <c r="E113">
        <v>1</v>
      </c>
      <c r="F113">
        <v>1</v>
      </c>
      <c r="G113">
        <v>1</v>
      </c>
      <c r="H113">
        <v>1</v>
      </c>
      <c r="I113" t="s">
        <v>22</v>
      </c>
      <c r="J113" t="s">
        <v>3</v>
      </c>
      <c r="K113" t="s">
        <v>656</v>
      </c>
      <c r="L113">
        <v>608254</v>
      </c>
      <c r="N113">
        <v>1013</v>
      </c>
      <c r="O113" t="s">
        <v>657</v>
      </c>
      <c r="P113" t="s">
        <v>657</v>
      </c>
      <c r="Q113">
        <v>1</v>
      </c>
      <c r="X113">
        <v>12.27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2</v>
      </c>
      <c r="AF113" t="s">
        <v>3</v>
      </c>
      <c r="AG113">
        <v>12.27</v>
      </c>
      <c r="AH113">
        <v>2</v>
      </c>
      <c r="AI113">
        <v>43686855</v>
      </c>
      <c r="AJ113">
        <v>110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ROW(Source!A64)</f>
        <v>64</v>
      </c>
      <c r="B114">
        <v>43686870</v>
      </c>
      <c r="C114">
        <v>43686853</v>
      </c>
      <c r="D114">
        <v>37802644</v>
      </c>
      <c r="E114">
        <v>1</v>
      </c>
      <c r="F114">
        <v>1</v>
      </c>
      <c r="G114">
        <v>1</v>
      </c>
      <c r="H114">
        <v>2</v>
      </c>
      <c r="I114" t="s">
        <v>747</v>
      </c>
      <c r="J114" t="s">
        <v>748</v>
      </c>
      <c r="K114" t="s">
        <v>749</v>
      </c>
      <c r="L114">
        <v>1368</v>
      </c>
      <c r="N114">
        <v>1011</v>
      </c>
      <c r="O114" t="s">
        <v>524</v>
      </c>
      <c r="P114" t="s">
        <v>524</v>
      </c>
      <c r="Q114">
        <v>1</v>
      </c>
      <c r="X114">
        <v>3.25</v>
      </c>
      <c r="Y114">
        <v>0</v>
      </c>
      <c r="Z114">
        <v>14.14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3.25</v>
      </c>
      <c r="AH114">
        <v>2</v>
      </c>
      <c r="AI114">
        <v>43686856</v>
      </c>
      <c r="AJ114">
        <v>111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ROW(Source!A64)</f>
        <v>64</v>
      </c>
      <c r="B115">
        <v>43686871</v>
      </c>
      <c r="C115">
        <v>43686853</v>
      </c>
      <c r="D115">
        <v>37802699</v>
      </c>
      <c r="E115">
        <v>1</v>
      </c>
      <c r="F115">
        <v>1</v>
      </c>
      <c r="G115">
        <v>1</v>
      </c>
      <c r="H115">
        <v>2</v>
      </c>
      <c r="I115" t="s">
        <v>671</v>
      </c>
      <c r="J115" t="s">
        <v>672</v>
      </c>
      <c r="K115" t="s">
        <v>673</v>
      </c>
      <c r="L115">
        <v>1368</v>
      </c>
      <c r="N115">
        <v>1011</v>
      </c>
      <c r="O115" t="s">
        <v>524</v>
      </c>
      <c r="P115" t="s">
        <v>524</v>
      </c>
      <c r="Q115">
        <v>1</v>
      </c>
      <c r="X115">
        <v>0.83</v>
      </c>
      <c r="Y115">
        <v>0</v>
      </c>
      <c r="Z115">
        <v>59.38</v>
      </c>
      <c r="AA115">
        <v>9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0.83</v>
      </c>
      <c r="AH115">
        <v>2</v>
      </c>
      <c r="AI115">
        <v>43686857</v>
      </c>
      <c r="AJ115">
        <v>112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ROW(Source!A64)</f>
        <v>64</v>
      </c>
      <c r="B116">
        <v>43686872</v>
      </c>
      <c r="C116">
        <v>43686853</v>
      </c>
      <c r="D116">
        <v>37803392</v>
      </c>
      <c r="E116">
        <v>1</v>
      </c>
      <c r="F116">
        <v>1</v>
      </c>
      <c r="G116">
        <v>1</v>
      </c>
      <c r="H116">
        <v>2</v>
      </c>
      <c r="I116" t="s">
        <v>835</v>
      </c>
      <c r="J116" t="s">
        <v>836</v>
      </c>
      <c r="K116" t="s">
        <v>837</v>
      </c>
      <c r="L116">
        <v>1368</v>
      </c>
      <c r="N116">
        <v>1011</v>
      </c>
      <c r="O116" t="s">
        <v>524</v>
      </c>
      <c r="P116" t="s">
        <v>524</v>
      </c>
      <c r="Q116">
        <v>1</v>
      </c>
      <c r="X116">
        <v>11.44</v>
      </c>
      <c r="Y116">
        <v>0</v>
      </c>
      <c r="Z116">
        <v>163.89</v>
      </c>
      <c r="AA116">
        <v>12.9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11.44</v>
      </c>
      <c r="AH116">
        <v>2</v>
      </c>
      <c r="AI116">
        <v>43686858</v>
      </c>
      <c r="AJ116">
        <v>113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ROW(Source!A64)</f>
        <v>64</v>
      </c>
      <c r="B117">
        <v>43686873</v>
      </c>
      <c r="C117">
        <v>43686853</v>
      </c>
      <c r="D117">
        <v>37804071</v>
      </c>
      <c r="E117">
        <v>1</v>
      </c>
      <c r="F117">
        <v>1</v>
      </c>
      <c r="G117">
        <v>1</v>
      </c>
      <c r="H117">
        <v>2</v>
      </c>
      <c r="I117" t="s">
        <v>756</v>
      </c>
      <c r="J117" t="s">
        <v>757</v>
      </c>
      <c r="K117" t="s">
        <v>758</v>
      </c>
      <c r="L117">
        <v>1368</v>
      </c>
      <c r="N117">
        <v>1011</v>
      </c>
      <c r="O117" t="s">
        <v>524</v>
      </c>
      <c r="P117" t="s">
        <v>524</v>
      </c>
      <c r="Q117">
        <v>1</v>
      </c>
      <c r="X117">
        <v>1.54</v>
      </c>
      <c r="Y117">
        <v>0</v>
      </c>
      <c r="Z117">
        <v>5.4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1.54</v>
      </c>
      <c r="AH117">
        <v>2</v>
      </c>
      <c r="AI117">
        <v>43686859</v>
      </c>
      <c r="AJ117">
        <v>114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ROW(Source!A64)</f>
        <v>64</v>
      </c>
      <c r="B118">
        <v>43686874</v>
      </c>
      <c r="C118">
        <v>43686853</v>
      </c>
      <c r="D118">
        <v>37804211</v>
      </c>
      <c r="E118">
        <v>1</v>
      </c>
      <c r="F118">
        <v>1</v>
      </c>
      <c r="G118">
        <v>1</v>
      </c>
      <c r="H118">
        <v>2</v>
      </c>
      <c r="I118" t="s">
        <v>838</v>
      </c>
      <c r="J118" t="s">
        <v>839</v>
      </c>
      <c r="K118" t="s">
        <v>840</v>
      </c>
      <c r="L118">
        <v>1368</v>
      </c>
      <c r="N118">
        <v>1011</v>
      </c>
      <c r="O118" t="s">
        <v>524</v>
      </c>
      <c r="P118" t="s">
        <v>524</v>
      </c>
      <c r="Q118">
        <v>1</v>
      </c>
      <c r="X118">
        <v>0.83</v>
      </c>
      <c r="Y118">
        <v>0</v>
      </c>
      <c r="Z118">
        <v>7.52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3</v>
      </c>
      <c r="AG118">
        <v>0.83</v>
      </c>
      <c r="AH118">
        <v>2</v>
      </c>
      <c r="AI118">
        <v>43686860</v>
      </c>
      <c r="AJ118">
        <v>115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ROW(Source!A64)</f>
        <v>64</v>
      </c>
      <c r="B119">
        <v>43686875</v>
      </c>
      <c r="C119">
        <v>43686853</v>
      </c>
      <c r="D119">
        <v>37736919</v>
      </c>
      <c r="E119">
        <v>1</v>
      </c>
      <c r="F119">
        <v>1</v>
      </c>
      <c r="G119">
        <v>1</v>
      </c>
      <c r="H119">
        <v>3</v>
      </c>
      <c r="I119" t="s">
        <v>841</v>
      </c>
      <c r="J119" t="s">
        <v>842</v>
      </c>
      <c r="K119" t="s">
        <v>843</v>
      </c>
      <c r="L119">
        <v>1348</v>
      </c>
      <c r="N119">
        <v>1009</v>
      </c>
      <c r="O119" t="s">
        <v>278</v>
      </c>
      <c r="P119" t="s">
        <v>278</v>
      </c>
      <c r="Q119">
        <v>1000</v>
      </c>
      <c r="X119">
        <v>2.9E-4</v>
      </c>
      <c r="Y119">
        <v>12558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2.9E-4</v>
      </c>
      <c r="AH119">
        <v>2</v>
      </c>
      <c r="AI119">
        <v>43686861</v>
      </c>
      <c r="AJ119">
        <v>116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ROW(Source!A64)</f>
        <v>64</v>
      </c>
      <c r="B120">
        <v>43686876</v>
      </c>
      <c r="C120">
        <v>43686853</v>
      </c>
      <c r="D120">
        <v>37736615</v>
      </c>
      <c r="E120">
        <v>1</v>
      </c>
      <c r="F120">
        <v>1</v>
      </c>
      <c r="G120">
        <v>1</v>
      </c>
      <c r="H120">
        <v>3</v>
      </c>
      <c r="I120" t="s">
        <v>768</v>
      </c>
      <c r="J120" t="s">
        <v>769</v>
      </c>
      <c r="K120" t="s">
        <v>770</v>
      </c>
      <c r="L120">
        <v>1348</v>
      </c>
      <c r="N120">
        <v>1009</v>
      </c>
      <c r="O120" t="s">
        <v>278</v>
      </c>
      <c r="P120" t="s">
        <v>278</v>
      </c>
      <c r="Q120">
        <v>1000</v>
      </c>
      <c r="X120">
        <v>1.1000000000000001E-3</v>
      </c>
      <c r="Y120">
        <v>12650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1.1000000000000001E-3</v>
      </c>
      <c r="AH120">
        <v>2</v>
      </c>
      <c r="AI120">
        <v>43686862</v>
      </c>
      <c r="AJ120">
        <v>117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ROW(Source!A64)</f>
        <v>64</v>
      </c>
      <c r="B121">
        <v>43686877</v>
      </c>
      <c r="C121">
        <v>43686853</v>
      </c>
      <c r="D121">
        <v>37732807</v>
      </c>
      <c r="E121">
        <v>1</v>
      </c>
      <c r="F121">
        <v>1</v>
      </c>
      <c r="G121">
        <v>1</v>
      </c>
      <c r="H121">
        <v>3</v>
      </c>
      <c r="I121" t="s">
        <v>844</v>
      </c>
      <c r="J121" t="s">
        <v>845</v>
      </c>
      <c r="K121" t="s">
        <v>846</v>
      </c>
      <c r="L121">
        <v>1348</v>
      </c>
      <c r="N121">
        <v>1009</v>
      </c>
      <c r="O121" t="s">
        <v>278</v>
      </c>
      <c r="P121" t="s">
        <v>278</v>
      </c>
      <c r="Q121">
        <v>1000</v>
      </c>
      <c r="X121">
        <v>2.8E-3</v>
      </c>
      <c r="Y121">
        <v>9420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2.8E-3</v>
      </c>
      <c r="AH121">
        <v>2</v>
      </c>
      <c r="AI121">
        <v>43686863</v>
      </c>
      <c r="AJ121">
        <v>118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ROW(Source!A64)</f>
        <v>64</v>
      </c>
      <c r="B122">
        <v>43686878</v>
      </c>
      <c r="C122">
        <v>43686853</v>
      </c>
      <c r="D122">
        <v>37738502</v>
      </c>
      <c r="E122">
        <v>1</v>
      </c>
      <c r="F122">
        <v>1</v>
      </c>
      <c r="G122">
        <v>1</v>
      </c>
      <c r="H122">
        <v>3</v>
      </c>
      <c r="I122" t="s">
        <v>209</v>
      </c>
      <c r="J122" t="s">
        <v>211</v>
      </c>
      <c r="K122" t="s">
        <v>210</v>
      </c>
      <c r="L122">
        <v>1301</v>
      </c>
      <c r="N122">
        <v>1003</v>
      </c>
      <c r="O122" t="s">
        <v>80</v>
      </c>
      <c r="P122" t="s">
        <v>80</v>
      </c>
      <c r="Q122">
        <v>1</v>
      </c>
      <c r="X122">
        <v>101</v>
      </c>
      <c r="Y122">
        <v>63.88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101</v>
      </c>
      <c r="AH122">
        <v>3</v>
      </c>
      <c r="AI122">
        <v>-1</v>
      </c>
      <c r="AJ122" t="s">
        <v>3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ROW(Source!A64)</f>
        <v>64</v>
      </c>
      <c r="B123">
        <v>43686879</v>
      </c>
      <c r="C123">
        <v>43686853</v>
      </c>
      <c r="D123">
        <v>37744705</v>
      </c>
      <c r="E123">
        <v>1</v>
      </c>
      <c r="F123">
        <v>1</v>
      </c>
      <c r="G123">
        <v>1</v>
      </c>
      <c r="H123">
        <v>3</v>
      </c>
      <c r="I123" t="s">
        <v>847</v>
      </c>
      <c r="J123" t="s">
        <v>848</v>
      </c>
      <c r="K123" t="s">
        <v>849</v>
      </c>
      <c r="L123">
        <v>1348</v>
      </c>
      <c r="N123">
        <v>1009</v>
      </c>
      <c r="O123" t="s">
        <v>278</v>
      </c>
      <c r="P123" t="s">
        <v>278</v>
      </c>
      <c r="Q123">
        <v>1000</v>
      </c>
      <c r="X123">
        <v>2.3E-3</v>
      </c>
      <c r="Y123">
        <v>39480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3</v>
      </c>
      <c r="AG123">
        <v>2.3E-3</v>
      </c>
      <c r="AH123">
        <v>2</v>
      </c>
      <c r="AI123">
        <v>43686864</v>
      </c>
      <c r="AJ123">
        <v>119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ROW(Source!A64)</f>
        <v>64</v>
      </c>
      <c r="B124">
        <v>43686880</v>
      </c>
      <c r="C124">
        <v>43686853</v>
      </c>
      <c r="D124">
        <v>37745090</v>
      </c>
      <c r="E124">
        <v>1</v>
      </c>
      <c r="F124">
        <v>1</v>
      </c>
      <c r="G124">
        <v>1</v>
      </c>
      <c r="H124">
        <v>3</v>
      </c>
      <c r="I124" t="s">
        <v>850</v>
      </c>
      <c r="J124" t="s">
        <v>851</v>
      </c>
      <c r="K124" t="s">
        <v>852</v>
      </c>
      <c r="L124">
        <v>1348</v>
      </c>
      <c r="N124">
        <v>1009</v>
      </c>
      <c r="O124" t="s">
        <v>278</v>
      </c>
      <c r="P124" t="s">
        <v>278</v>
      </c>
      <c r="Q124">
        <v>1000</v>
      </c>
      <c r="X124">
        <v>3.5E-4</v>
      </c>
      <c r="Y124">
        <v>7640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</v>
      </c>
      <c r="AG124">
        <v>3.5E-4</v>
      </c>
      <c r="AH124">
        <v>2</v>
      </c>
      <c r="AI124">
        <v>43686865</v>
      </c>
      <c r="AJ124">
        <v>120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ROW(Source!A64)</f>
        <v>64</v>
      </c>
      <c r="B125">
        <v>43686881</v>
      </c>
      <c r="C125">
        <v>43686853</v>
      </c>
      <c r="D125">
        <v>37745498</v>
      </c>
      <c r="E125">
        <v>1</v>
      </c>
      <c r="F125">
        <v>1</v>
      </c>
      <c r="G125">
        <v>1</v>
      </c>
      <c r="H125">
        <v>3</v>
      </c>
      <c r="I125" t="s">
        <v>853</v>
      </c>
      <c r="J125" t="s">
        <v>854</v>
      </c>
      <c r="K125" t="s">
        <v>855</v>
      </c>
      <c r="L125">
        <v>1348</v>
      </c>
      <c r="N125">
        <v>1009</v>
      </c>
      <c r="O125" t="s">
        <v>278</v>
      </c>
      <c r="P125" t="s">
        <v>278</v>
      </c>
      <c r="Q125">
        <v>1000</v>
      </c>
      <c r="X125">
        <v>6.0000000000000001E-3</v>
      </c>
      <c r="Y125">
        <v>16500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6.0000000000000001E-3</v>
      </c>
      <c r="AH125">
        <v>2</v>
      </c>
      <c r="AI125">
        <v>43686866</v>
      </c>
      <c r="AJ125">
        <v>121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ROW(Source!A64)</f>
        <v>64</v>
      </c>
      <c r="B126">
        <v>43686882</v>
      </c>
      <c r="C126">
        <v>43686853</v>
      </c>
      <c r="D126">
        <v>37750493</v>
      </c>
      <c r="E126">
        <v>1</v>
      </c>
      <c r="F126">
        <v>1</v>
      </c>
      <c r="G126">
        <v>1</v>
      </c>
      <c r="H126">
        <v>3</v>
      </c>
      <c r="I126" t="s">
        <v>856</v>
      </c>
      <c r="J126" t="s">
        <v>857</v>
      </c>
      <c r="K126" t="s">
        <v>858</v>
      </c>
      <c r="L126">
        <v>1348</v>
      </c>
      <c r="N126">
        <v>1009</v>
      </c>
      <c r="O126" t="s">
        <v>278</v>
      </c>
      <c r="P126" t="s">
        <v>278</v>
      </c>
      <c r="Q126">
        <v>1000</v>
      </c>
      <c r="X126">
        <v>1.1000000000000001E-3</v>
      </c>
      <c r="Y126">
        <v>11379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1.1000000000000001E-3</v>
      </c>
      <c r="AH126">
        <v>2</v>
      </c>
      <c r="AI126">
        <v>43686867</v>
      </c>
      <c r="AJ126">
        <v>122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ROW(Source!A67)</f>
        <v>67</v>
      </c>
      <c r="B127">
        <v>43686901</v>
      </c>
      <c r="C127">
        <v>43686885</v>
      </c>
      <c r="D127">
        <v>23129487</v>
      </c>
      <c r="E127">
        <v>1</v>
      </c>
      <c r="F127">
        <v>1</v>
      </c>
      <c r="G127">
        <v>1</v>
      </c>
      <c r="H127">
        <v>1</v>
      </c>
      <c r="I127" t="s">
        <v>745</v>
      </c>
      <c r="J127" t="s">
        <v>3</v>
      </c>
      <c r="K127" t="s">
        <v>746</v>
      </c>
      <c r="L127">
        <v>1369</v>
      </c>
      <c r="N127">
        <v>1013</v>
      </c>
      <c r="O127" t="s">
        <v>653</v>
      </c>
      <c r="P127" t="s">
        <v>653</v>
      </c>
      <c r="Q127">
        <v>1</v>
      </c>
      <c r="X127">
        <v>29.32</v>
      </c>
      <c r="Y127">
        <v>0</v>
      </c>
      <c r="Z127">
        <v>0</v>
      </c>
      <c r="AA127">
        <v>0</v>
      </c>
      <c r="AB127">
        <v>8.48</v>
      </c>
      <c r="AC127">
        <v>0</v>
      </c>
      <c r="AD127">
        <v>1</v>
      </c>
      <c r="AE127">
        <v>1</v>
      </c>
      <c r="AF127" t="s">
        <v>3</v>
      </c>
      <c r="AG127">
        <v>29.32</v>
      </c>
      <c r="AH127">
        <v>2</v>
      </c>
      <c r="AI127">
        <v>43686886</v>
      </c>
      <c r="AJ127">
        <v>123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ROW(Source!A67)</f>
        <v>67</v>
      </c>
      <c r="B128">
        <v>43686902</v>
      </c>
      <c r="C128">
        <v>43686885</v>
      </c>
      <c r="D128">
        <v>121548</v>
      </c>
      <c r="E128">
        <v>1</v>
      </c>
      <c r="F128">
        <v>1</v>
      </c>
      <c r="G128">
        <v>1</v>
      </c>
      <c r="H128">
        <v>1</v>
      </c>
      <c r="I128" t="s">
        <v>22</v>
      </c>
      <c r="J128" t="s">
        <v>3</v>
      </c>
      <c r="K128" t="s">
        <v>656</v>
      </c>
      <c r="L128">
        <v>608254</v>
      </c>
      <c r="N128">
        <v>1013</v>
      </c>
      <c r="O128" t="s">
        <v>657</v>
      </c>
      <c r="P128" t="s">
        <v>657</v>
      </c>
      <c r="Q128">
        <v>1</v>
      </c>
      <c r="X128">
        <v>16.07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2</v>
      </c>
      <c r="AF128" t="s">
        <v>3</v>
      </c>
      <c r="AG128">
        <v>16.07</v>
      </c>
      <c r="AH128">
        <v>2</v>
      </c>
      <c r="AI128">
        <v>43686887</v>
      </c>
      <c r="AJ128">
        <v>124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ROW(Source!A67)</f>
        <v>67</v>
      </c>
      <c r="B129">
        <v>43686903</v>
      </c>
      <c r="C129">
        <v>43686885</v>
      </c>
      <c r="D129">
        <v>37802644</v>
      </c>
      <c r="E129">
        <v>1</v>
      </c>
      <c r="F129">
        <v>1</v>
      </c>
      <c r="G129">
        <v>1</v>
      </c>
      <c r="H129">
        <v>2</v>
      </c>
      <c r="I129" t="s">
        <v>747</v>
      </c>
      <c r="J129" t="s">
        <v>748</v>
      </c>
      <c r="K129" t="s">
        <v>749</v>
      </c>
      <c r="L129">
        <v>1368</v>
      </c>
      <c r="N129">
        <v>1011</v>
      </c>
      <c r="O129" t="s">
        <v>524</v>
      </c>
      <c r="P129" t="s">
        <v>524</v>
      </c>
      <c r="Q129">
        <v>1</v>
      </c>
      <c r="X129">
        <v>4.29</v>
      </c>
      <c r="Y129">
        <v>0</v>
      </c>
      <c r="Z129">
        <v>14.14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3</v>
      </c>
      <c r="AG129">
        <v>4.29</v>
      </c>
      <c r="AH129">
        <v>2</v>
      </c>
      <c r="AI129">
        <v>43686888</v>
      </c>
      <c r="AJ129">
        <v>125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ROW(Source!A67)</f>
        <v>67</v>
      </c>
      <c r="B130">
        <v>43686904</v>
      </c>
      <c r="C130">
        <v>43686885</v>
      </c>
      <c r="D130">
        <v>37802699</v>
      </c>
      <c r="E130">
        <v>1</v>
      </c>
      <c r="F130">
        <v>1</v>
      </c>
      <c r="G130">
        <v>1</v>
      </c>
      <c r="H130">
        <v>2</v>
      </c>
      <c r="I130" t="s">
        <v>671</v>
      </c>
      <c r="J130" t="s">
        <v>672</v>
      </c>
      <c r="K130" t="s">
        <v>673</v>
      </c>
      <c r="L130">
        <v>1368</v>
      </c>
      <c r="N130">
        <v>1011</v>
      </c>
      <c r="O130" t="s">
        <v>524</v>
      </c>
      <c r="P130" t="s">
        <v>524</v>
      </c>
      <c r="Q130">
        <v>1</v>
      </c>
      <c r="X130">
        <v>1.04</v>
      </c>
      <c r="Y130">
        <v>0</v>
      </c>
      <c r="Z130">
        <v>59.38</v>
      </c>
      <c r="AA130">
        <v>9</v>
      </c>
      <c r="AB130">
        <v>0</v>
      </c>
      <c r="AC130">
        <v>0</v>
      </c>
      <c r="AD130">
        <v>1</v>
      </c>
      <c r="AE130">
        <v>0</v>
      </c>
      <c r="AF130" t="s">
        <v>3</v>
      </c>
      <c r="AG130">
        <v>1.04</v>
      </c>
      <c r="AH130">
        <v>2</v>
      </c>
      <c r="AI130">
        <v>43686889</v>
      </c>
      <c r="AJ130">
        <v>126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ROW(Source!A67)</f>
        <v>67</v>
      </c>
      <c r="B131">
        <v>43686905</v>
      </c>
      <c r="C131">
        <v>43686885</v>
      </c>
      <c r="D131">
        <v>37803392</v>
      </c>
      <c r="E131">
        <v>1</v>
      </c>
      <c r="F131">
        <v>1</v>
      </c>
      <c r="G131">
        <v>1</v>
      </c>
      <c r="H131">
        <v>2</v>
      </c>
      <c r="I131" t="s">
        <v>835</v>
      </c>
      <c r="J131" t="s">
        <v>836</v>
      </c>
      <c r="K131" t="s">
        <v>837</v>
      </c>
      <c r="L131">
        <v>1368</v>
      </c>
      <c r="N131">
        <v>1011</v>
      </c>
      <c r="O131" t="s">
        <v>524</v>
      </c>
      <c r="P131" t="s">
        <v>524</v>
      </c>
      <c r="Q131">
        <v>1</v>
      </c>
      <c r="X131">
        <v>15.03</v>
      </c>
      <c r="Y131">
        <v>0</v>
      </c>
      <c r="Z131">
        <v>163.89</v>
      </c>
      <c r="AA131">
        <v>12.9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15.03</v>
      </c>
      <c r="AH131">
        <v>2</v>
      </c>
      <c r="AI131">
        <v>43686890</v>
      </c>
      <c r="AJ131">
        <v>127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ROW(Source!A67)</f>
        <v>67</v>
      </c>
      <c r="B132">
        <v>43686906</v>
      </c>
      <c r="C132">
        <v>43686885</v>
      </c>
      <c r="D132">
        <v>37804071</v>
      </c>
      <c r="E132">
        <v>1</v>
      </c>
      <c r="F132">
        <v>1</v>
      </c>
      <c r="G132">
        <v>1</v>
      </c>
      <c r="H132">
        <v>2</v>
      </c>
      <c r="I132" t="s">
        <v>756</v>
      </c>
      <c r="J132" t="s">
        <v>757</v>
      </c>
      <c r="K132" t="s">
        <v>758</v>
      </c>
      <c r="L132">
        <v>1368</v>
      </c>
      <c r="N132">
        <v>1011</v>
      </c>
      <c r="O132" t="s">
        <v>524</v>
      </c>
      <c r="P132" t="s">
        <v>524</v>
      </c>
      <c r="Q132">
        <v>1</v>
      </c>
      <c r="X132">
        <v>2.75</v>
      </c>
      <c r="Y132">
        <v>0</v>
      </c>
      <c r="Z132">
        <v>5.4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2.75</v>
      </c>
      <c r="AH132">
        <v>2</v>
      </c>
      <c r="AI132">
        <v>43686891</v>
      </c>
      <c r="AJ132">
        <v>128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ROW(Source!A67)</f>
        <v>67</v>
      </c>
      <c r="B133">
        <v>43686907</v>
      </c>
      <c r="C133">
        <v>43686885</v>
      </c>
      <c r="D133">
        <v>37804211</v>
      </c>
      <c r="E133">
        <v>1</v>
      </c>
      <c r="F133">
        <v>1</v>
      </c>
      <c r="G133">
        <v>1</v>
      </c>
      <c r="H133">
        <v>2</v>
      </c>
      <c r="I133" t="s">
        <v>838</v>
      </c>
      <c r="J133" t="s">
        <v>839</v>
      </c>
      <c r="K133" t="s">
        <v>840</v>
      </c>
      <c r="L133">
        <v>1368</v>
      </c>
      <c r="N133">
        <v>1011</v>
      </c>
      <c r="O133" t="s">
        <v>524</v>
      </c>
      <c r="P133" t="s">
        <v>524</v>
      </c>
      <c r="Q133">
        <v>1</v>
      </c>
      <c r="X133">
        <v>1.04</v>
      </c>
      <c r="Y133">
        <v>0</v>
      </c>
      <c r="Z133">
        <v>7.52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1.04</v>
      </c>
      <c r="AH133">
        <v>2</v>
      </c>
      <c r="AI133">
        <v>43686892</v>
      </c>
      <c r="AJ133">
        <v>129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ROW(Source!A67)</f>
        <v>67</v>
      </c>
      <c r="B134">
        <v>43686908</v>
      </c>
      <c r="C134">
        <v>43686885</v>
      </c>
      <c r="D134">
        <v>37736919</v>
      </c>
      <c r="E134">
        <v>1</v>
      </c>
      <c r="F134">
        <v>1</v>
      </c>
      <c r="G134">
        <v>1</v>
      </c>
      <c r="H134">
        <v>3</v>
      </c>
      <c r="I134" t="s">
        <v>841</v>
      </c>
      <c r="J134" t="s">
        <v>842</v>
      </c>
      <c r="K134" t="s">
        <v>843</v>
      </c>
      <c r="L134">
        <v>1348</v>
      </c>
      <c r="N134">
        <v>1009</v>
      </c>
      <c r="O134" t="s">
        <v>278</v>
      </c>
      <c r="P134" t="s">
        <v>278</v>
      </c>
      <c r="Q134">
        <v>1000</v>
      </c>
      <c r="X134">
        <v>2.5999999999999998E-4</v>
      </c>
      <c r="Y134">
        <v>12558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2.5999999999999998E-4</v>
      </c>
      <c r="AH134">
        <v>2</v>
      </c>
      <c r="AI134">
        <v>43686893</v>
      </c>
      <c r="AJ134">
        <v>130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ROW(Source!A67)</f>
        <v>67</v>
      </c>
      <c r="B135">
        <v>43686909</v>
      </c>
      <c r="C135">
        <v>43686885</v>
      </c>
      <c r="D135">
        <v>37736615</v>
      </c>
      <c r="E135">
        <v>1</v>
      </c>
      <c r="F135">
        <v>1</v>
      </c>
      <c r="G135">
        <v>1</v>
      </c>
      <c r="H135">
        <v>3</v>
      </c>
      <c r="I135" t="s">
        <v>768</v>
      </c>
      <c r="J135" t="s">
        <v>769</v>
      </c>
      <c r="K135" t="s">
        <v>770</v>
      </c>
      <c r="L135">
        <v>1348</v>
      </c>
      <c r="N135">
        <v>1009</v>
      </c>
      <c r="O135" t="s">
        <v>278</v>
      </c>
      <c r="P135" t="s">
        <v>278</v>
      </c>
      <c r="Q135">
        <v>1000</v>
      </c>
      <c r="X135">
        <v>1.4E-3</v>
      </c>
      <c r="Y135">
        <v>12650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1.4E-3</v>
      </c>
      <c r="AH135">
        <v>2</v>
      </c>
      <c r="AI135">
        <v>43686894</v>
      </c>
      <c r="AJ135">
        <v>131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ROW(Source!A67)</f>
        <v>67</v>
      </c>
      <c r="B136">
        <v>43686910</v>
      </c>
      <c r="C136">
        <v>43686885</v>
      </c>
      <c r="D136">
        <v>37732807</v>
      </c>
      <c r="E136">
        <v>1</v>
      </c>
      <c r="F136">
        <v>1</v>
      </c>
      <c r="G136">
        <v>1</v>
      </c>
      <c r="H136">
        <v>3</v>
      </c>
      <c r="I136" t="s">
        <v>844</v>
      </c>
      <c r="J136" t="s">
        <v>845</v>
      </c>
      <c r="K136" t="s">
        <v>846</v>
      </c>
      <c r="L136">
        <v>1348</v>
      </c>
      <c r="N136">
        <v>1009</v>
      </c>
      <c r="O136" t="s">
        <v>278</v>
      </c>
      <c r="P136" t="s">
        <v>278</v>
      </c>
      <c r="Q136">
        <v>1000</v>
      </c>
      <c r="X136">
        <v>3.5000000000000001E-3</v>
      </c>
      <c r="Y136">
        <v>9420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3.5000000000000001E-3</v>
      </c>
      <c r="AH136">
        <v>2</v>
      </c>
      <c r="AI136">
        <v>43686895</v>
      </c>
      <c r="AJ136">
        <v>132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ROW(Source!A67)</f>
        <v>67</v>
      </c>
      <c r="B137">
        <v>43686911</v>
      </c>
      <c r="C137">
        <v>43686885</v>
      </c>
      <c r="D137">
        <v>37738513</v>
      </c>
      <c r="E137">
        <v>1</v>
      </c>
      <c r="F137">
        <v>1</v>
      </c>
      <c r="G137">
        <v>1</v>
      </c>
      <c r="H137">
        <v>3</v>
      </c>
      <c r="I137" t="s">
        <v>859</v>
      </c>
      <c r="J137" t="s">
        <v>860</v>
      </c>
      <c r="K137" t="s">
        <v>861</v>
      </c>
      <c r="L137">
        <v>1301</v>
      </c>
      <c r="N137">
        <v>1003</v>
      </c>
      <c r="O137" t="s">
        <v>80</v>
      </c>
      <c r="P137" t="s">
        <v>80</v>
      </c>
      <c r="Q137">
        <v>1</v>
      </c>
      <c r="X137">
        <v>101</v>
      </c>
      <c r="Y137">
        <v>76.11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3</v>
      </c>
      <c r="AG137">
        <v>101</v>
      </c>
      <c r="AH137">
        <v>2</v>
      </c>
      <c r="AI137">
        <v>43686896</v>
      </c>
      <c r="AJ137">
        <v>133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ROW(Source!A67)</f>
        <v>67</v>
      </c>
      <c r="B138">
        <v>43686912</v>
      </c>
      <c r="C138">
        <v>43686885</v>
      </c>
      <c r="D138">
        <v>37744705</v>
      </c>
      <c r="E138">
        <v>1</v>
      </c>
      <c r="F138">
        <v>1</v>
      </c>
      <c r="G138">
        <v>1</v>
      </c>
      <c r="H138">
        <v>3</v>
      </c>
      <c r="I138" t="s">
        <v>847</v>
      </c>
      <c r="J138" t="s">
        <v>848</v>
      </c>
      <c r="K138" t="s">
        <v>849</v>
      </c>
      <c r="L138">
        <v>1348</v>
      </c>
      <c r="N138">
        <v>1009</v>
      </c>
      <c r="O138" t="s">
        <v>278</v>
      </c>
      <c r="P138" t="s">
        <v>278</v>
      </c>
      <c r="Q138">
        <v>1000</v>
      </c>
      <c r="X138">
        <v>2.8E-3</v>
      </c>
      <c r="Y138">
        <v>39480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2.8E-3</v>
      </c>
      <c r="AH138">
        <v>2</v>
      </c>
      <c r="AI138">
        <v>43686897</v>
      </c>
      <c r="AJ138">
        <v>134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ROW(Source!A67)</f>
        <v>67</v>
      </c>
      <c r="B139">
        <v>43686913</v>
      </c>
      <c r="C139">
        <v>43686885</v>
      </c>
      <c r="D139">
        <v>37745090</v>
      </c>
      <c r="E139">
        <v>1</v>
      </c>
      <c r="F139">
        <v>1</v>
      </c>
      <c r="G139">
        <v>1</v>
      </c>
      <c r="H139">
        <v>3</v>
      </c>
      <c r="I139" t="s">
        <v>850</v>
      </c>
      <c r="J139" t="s">
        <v>851</v>
      </c>
      <c r="K139" t="s">
        <v>852</v>
      </c>
      <c r="L139">
        <v>1348</v>
      </c>
      <c r="N139">
        <v>1009</v>
      </c>
      <c r="O139" t="s">
        <v>278</v>
      </c>
      <c r="P139" t="s">
        <v>278</v>
      </c>
      <c r="Q139">
        <v>1000</v>
      </c>
      <c r="X139">
        <v>4.4000000000000002E-4</v>
      </c>
      <c r="Y139">
        <v>7640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4.4000000000000002E-4</v>
      </c>
      <c r="AH139">
        <v>2</v>
      </c>
      <c r="AI139">
        <v>43686898</v>
      </c>
      <c r="AJ139">
        <v>135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ROW(Source!A67)</f>
        <v>67</v>
      </c>
      <c r="B140">
        <v>43686914</v>
      </c>
      <c r="C140">
        <v>43686885</v>
      </c>
      <c r="D140">
        <v>37745498</v>
      </c>
      <c r="E140">
        <v>1</v>
      </c>
      <c r="F140">
        <v>1</v>
      </c>
      <c r="G140">
        <v>1</v>
      </c>
      <c r="H140">
        <v>3</v>
      </c>
      <c r="I140" t="s">
        <v>853</v>
      </c>
      <c r="J140" t="s">
        <v>854</v>
      </c>
      <c r="K140" t="s">
        <v>855</v>
      </c>
      <c r="L140">
        <v>1348</v>
      </c>
      <c r="N140">
        <v>1009</v>
      </c>
      <c r="O140" t="s">
        <v>278</v>
      </c>
      <c r="P140" t="s">
        <v>278</v>
      </c>
      <c r="Q140">
        <v>1000</v>
      </c>
      <c r="X140">
        <v>7.0000000000000001E-3</v>
      </c>
      <c r="Y140">
        <v>16500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7.0000000000000001E-3</v>
      </c>
      <c r="AH140">
        <v>2</v>
      </c>
      <c r="AI140">
        <v>43686899</v>
      </c>
      <c r="AJ140">
        <v>136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ROW(Source!A67)</f>
        <v>67</v>
      </c>
      <c r="B141">
        <v>43686915</v>
      </c>
      <c r="C141">
        <v>43686885</v>
      </c>
      <c r="D141">
        <v>37750493</v>
      </c>
      <c r="E141">
        <v>1</v>
      </c>
      <c r="F141">
        <v>1</v>
      </c>
      <c r="G141">
        <v>1</v>
      </c>
      <c r="H141">
        <v>3</v>
      </c>
      <c r="I141" t="s">
        <v>856</v>
      </c>
      <c r="J141" t="s">
        <v>857</v>
      </c>
      <c r="K141" t="s">
        <v>858</v>
      </c>
      <c r="L141">
        <v>1348</v>
      </c>
      <c r="N141">
        <v>1009</v>
      </c>
      <c r="O141" t="s">
        <v>278</v>
      </c>
      <c r="P141" t="s">
        <v>278</v>
      </c>
      <c r="Q141">
        <v>1000</v>
      </c>
      <c r="X141">
        <v>1.1999999999999999E-3</v>
      </c>
      <c r="Y141">
        <v>11379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1.1999999999999999E-3</v>
      </c>
      <c r="AH141">
        <v>2</v>
      </c>
      <c r="AI141">
        <v>43686900</v>
      </c>
      <c r="AJ141">
        <v>137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ROW(Source!A68)</f>
        <v>68</v>
      </c>
      <c r="B142">
        <v>43686931</v>
      </c>
      <c r="C142">
        <v>43686916</v>
      </c>
      <c r="D142">
        <v>23134555</v>
      </c>
      <c r="E142">
        <v>1</v>
      </c>
      <c r="F142">
        <v>1</v>
      </c>
      <c r="G142">
        <v>1</v>
      </c>
      <c r="H142">
        <v>1</v>
      </c>
      <c r="I142" t="s">
        <v>862</v>
      </c>
      <c r="J142" t="s">
        <v>3</v>
      </c>
      <c r="K142" t="s">
        <v>863</v>
      </c>
      <c r="L142">
        <v>1369</v>
      </c>
      <c r="N142">
        <v>1013</v>
      </c>
      <c r="O142" t="s">
        <v>653</v>
      </c>
      <c r="P142" t="s">
        <v>653</v>
      </c>
      <c r="Q142">
        <v>1</v>
      </c>
      <c r="X142">
        <v>20.51</v>
      </c>
      <c r="Y142">
        <v>0</v>
      </c>
      <c r="Z142">
        <v>0</v>
      </c>
      <c r="AA142">
        <v>0</v>
      </c>
      <c r="AB142">
        <v>8.3800000000000008</v>
      </c>
      <c r="AC142">
        <v>0</v>
      </c>
      <c r="AD142">
        <v>1</v>
      </c>
      <c r="AE142">
        <v>1</v>
      </c>
      <c r="AF142" t="s">
        <v>3</v>
      </c>
      <c r="AG142">
        <v>20.51</v>
      </c>
      <c r="AH142">
        <v>2</v>
      </c>
      <c r="AI142">
        <v>43686917</v>
      </c>
      <c r="AJ142">
        <v>138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ROW(Source!A68)</f>
        <v>68</v>
      </c>
      <c r="B143">
        <v>43686932</v>
      </c>
      <c r="C143">
        <v>43686916</v>
      </c>
      <c r="D143">
        <v>121548</v>
      </c>
      <c r="E143">
        <v>1</v>
      </c>
      <c r="F143">
        <v>1</v>
      </c>
      <c r="G143">
        <v>1</v>
      </c>
      <c r="H143">
        <v>1</v>
      </c>
      <c r="I143" t="s">
        <v>22</v>
      </c>
      <c r="J143" t="s">
        <v>3</v>
      </c>
      <c r="K143" t="s">
        <v>656</v>
      </c>
      <c r="L143">
        <v>608254</v>
      </c>
      <c r="N143">
        <v>1013</v>
      </c>
      <c r="O143" t="s">
        <v>657</v>
      </c>
      <c r="P143" t="s">
        <v>657</v>
      </c>
      <c r="Q143">
        <v>1</v>
      </c>
      <c r="X143">
        <v>11.96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2</v>
      </c>
      <c r="AF143" t="s">
        <v>3</v>
      </c>
      <c r="AG143">
        <v>11.96</v>
      </c>
      <c r="AH143">
        <v>2</v>
      </c>
      <c r="AI143">
        <v>43686918</v>
      </c>
      <c r="AJ143">
        <v>139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ROW(Source!A68)</f>
        <v>68</v>
      </c>
      <c r="B144">
        <v>43686933</v>
      </c>
      <c r="C144">
        <v>43686916</v>
      </c>
      <c r="D144">
        <v>37802644</v>
      </c>
      <c r="E144">
        <v>1</v>
      </c>
      <c r="F144">
        <v>1</v>
      </c>
      <c r="G144">
        <v>1</v>
      </c>
      <c r="H144">
        <v>2</v>
      </c>
      <c r="I144" t="s">
        <v>747</v>
      </c>
      <c r="J144" t="s">
        <v>748</v>
      </c>
      <c r="K144" t="s">
        <v>749</v>
      </c>
      <c r="L144">
        <v>1368</v>
      </c>
      <c r="N144">
        <v>1011</v>
      </c>
      <c r="O144" t="s">
        <v>524</v>
      </c>
      <c r="P144" t="s">
        <v>524</v>
      </c>
      <c r="Q144">
        <v>1</v>
      </c>
      <c r="X144">
        <v>2.0699999999999998</v>
      </c>
      <c r="Y144">
        <v>0</v>
      </c>
      <c r="Z144">
        <v>14.14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2.0699999999999998</v>
      </c>
      <c r="AH144">
        <v>2</v>
      </c>
      <c r="AI144">
        <v>43686919</v>
      </c>
      <c r="AJ144">
        <v>140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ROW(Source!A68)</f>
        <v>68</v>
      </c>
      <c r="B145">
        <v>43686934</v>
      </c>
      <c r="C145">
        <v>43686916</v>
      </c>
      <c r="D145">
        <v>37802699</v>
      </c>
      <c r="E145">
        <v>1</v>
      </c>
      <c r="F145">
        <v>1</v>
      </c>
      <c r="G145">
        <v>1</v>
      </c>
      <c r="H145">
        <v>2</v>
      </c>
      <c r="I145" t="s">
        <v>671</v>
      </c>
      <c r="J145" t="s">
        <v>672</v>
      </c>
      <c r="K145" t="s">
        <v>673</v>
      </c>
      <c r="L145">
        <v>1368</v>
      </c>
      <c r="N145">
        <v>1011</v>
      </c>
      <c r="O145" t="s">
        <v>524</v>
      </c>
      <c r="P145" t="s">
        <v>524</v>
      </c>
      <c r="Q145">
        <v>1</v>
      </c>
      <c r="X145">
        <v>0.52</v>
      </c>
      <c r="Y145">
        <v>0</v>
      </c>
      <c r="Z145">
        <v>59.38</v>
      </c>
      <c r="AA145">
        <v>9</v>
      </c>
      <c r="AB145">
        <v>0</v>
      </c>
      <c r="AC145">
        <v>0</v>
      </c>
      <c r="AD145">
        <v>1</v>
      </c>
      <c r="AE145">
        <v>0</v>
      </c>
      <c r="AF145" t="s">
        <v>3</v>
      </c>
      <c r="AG145">
        <v>0.52</v>
      </c>
      <c r="AH145">
        <v>2</v>
      </c>
      <c r="AI145">
        <v>43686920</v>
      </c>
      <c r="AJ145">
        <v>141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ROW(Source!A68)</f>
        <v>68</v>
      </c>
      <c r="B146">
        <v>43686935</v>
      </c>
      <c r="C146">
        <v>43686916</v>
      </c>
      <c r="D146">
        <v>37803392</v>
      </c>
      <c r="E146">
        <v>1</v>
      </c>
      <c r="F146">
        <v>1</v>
      </c>
      <c r="G146">
        <v>1</v>
      </c>
      <c r="H146">
        <v>2</v>
      </c>
      <c r="I146" t="s">
        <v>835</v>
      </c>
      <c r="J146" t="s">
        <v>836</v>
      </c>
      <c r="K146" t="s">
        <v>837</v>
      </c>
      <c r="L146">
        <v>1368</v>
      </c>
      <c r="N146">
        <v>1011</v>
      </c>
      <c r="O146" t="s">
        <v>524</v>
      </c>
      <c r="P146" t="s">
        <v>524</v>
      </c>
      <c r="Q146">
        <v>1</v>
      </c>
      <c r="X146">
        <v>11.44</v>
      </c>
      <c r="Y146">
        <v>0</v>
      </c>
      <c r="Z146">
        <v>163.89</v>
      </c>
      <c r="AA146">
        <v>12.9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11.44</v>
      </c>
      <c r="AH146">
        <v>2</v>
      </c>
      <c r="AI146">
        <v>43686921</v>
      </c>
      <c r="AJ146">
        <v>142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ROW(Source!A68)</f>
        <v>68</v>
      </c>
      <c r="B147">
        <v>43686936</v>
      </c>
      <c r="C147">
        <v>43686916</v>
      </c>
      <c r="D147">
        <v>37804071</v>
      </c>
      <c r="E147">
        <v>1</v>
      </c>
      <c r="F147">
        <v>1</v>
      </c>
      <c r="G147">
        <v>1</v>
      </c>
      <c r="H147">
        <v>2</v>
      </c>
      <c r="I147" t="s">
        <v>756</v>
      </c>
      <c r="J147" t="s">
        <v>757</v>
      </c>
      <c r="K147" t="s">
        <v>758</v>
      </c>
      <c r="L147">
        <v>1368</v>
      </c>
      <c r="N147">
        <v>1011</v>
      </c>
      <c r="O147" t="s">
        <v>524</v>
      </c>
      <c r="P147" t="s">
        <v>524</v>
      </c>
      <c r="Q147">
        <v>1</v>
      </c>
      <c r="X147">
        <v>1.54</v>
      </c>
      <c r="Y147">
        <v>0</v>
      </c>
      <c r="Z147">
        <v>5.4</v>
      </c>
      <c r="AA147">
        <v>0</v>
      </c>
      <c r="AB147">
        <v>0</v>
      </c>
      <c r="AC147">
        <v>0</v>
      </c>
      <c r="AD147">
        <v>1</v>
      </c>
      <c r="AE147">
        <v>0</v>
      </c>
      <c r="AF147" t="s">
        <v>3</v>
      </c>
      <c r="AG147">
        <v>1.54</v>
      </c>
      <c r="AH147">
        <v>2</v>
      </c>
      <c r="AI147">
        <v>43686922</v>
      </c>
      <c r="AJ147">
        <v>143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ROW(Source!A68)</f>
        <v>68</v>
      </c>
      <c r="B148">
        <v>43686937</v>
      </c>
      <c r="C148">
        <v>43686916</v>
      </c>
      <c r="D148">
        <v>37804211</v>
      </c>
      <c r="E148">
        <v>1</v>
      </c>
      <c r="F148">
        <v>1</v>
      </c>
      <c r="G148">
        <v>1</v>
      </c>
      <c r="H148">
        <v>2</v>
      </c>
      <c r="I148" t="s">
        <v>838</v>
      </c>
      <c r="J148" t="s">
        <v>839</v>
      </c>
      <c r="K148" t="s">
        <v>840</v>
      </c>
      <c r="L148">
        <v>1368</v>
      </c>
      <c r="N148">
        <v>1011</v>
      </c>
      <c r="O148" t="s">
        <v>524</v>
      </c>
      <c r="P148" t="s">
        <v>524</v>
      </c>
      <c r="Q148">
        <v>1</v>
      </c>
      <c r="X148">
        <v>0.52</v>
      </c>
      <c r="Y148">
        <v>0</v>
      </c>
      <c r="Z148">
        <v>7.52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3</v>
      </c>
      <c r="AG148">
        <v>0.52</v>
      </c>
      <c r="AH148">
        <v>2</v>
      </c>
      <c r="AI148">
        <v>43686923</v>
      </c>
      <c r="AJ148">
        <v>144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ROW(Source!A68)</f>
        <v>68</v>
      </c>
      <c r="B149">
        <v>43686938</v>
      </c>
      <c r="C149">
        <v>43686916</v>
      </c>
      <c r="D149">
        <v>37736919</v>
      </c>
      <c r="E149">
        <v>1</v>
      </c>
      <c r="F149">
        <v>1</v>
      </c>
      <c r="G149">
        <v>1</v>
      </c>
      <c r="H149">
        <v>3</v>
      </c>
      <c r="I149" t="s">
        <v>841</v>
      </c>
      <c r="J149" t="s">
        <v>842</v>
      </c>
      <c r="K149" t="s">
        <v>843</v>
      </c>
      <c r="L149">
        <v>1348</v>
      </c>
      <c r="N149">
        <v>1009</v>
      </c>
      <c r="O149" t="s">
        <v>278</v>
      </c>
      <c r="P149" t="s">
        <v>278</v>
      </c>
      <c r="Q149">
        <v>1000</v>
      </c>
      <c r="X149">
        <v>4.0000000000000002E-4</v>
      </c>
      <c r="Y149">
        <v>12558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4.0000000000000002E-4</v>
      </c>
      <c r="AH149">
        <v>2</v>
      </c>
      <c r="AI149">
        <v>43686924</v>
      </c>
      <c r="AJ149">
        <v>145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ROW(Source!A68)</f>
        <v>68</v>
      </c>
      <c r="B150">
        <v>43686939</v>
      </c>
      <c r="C150">
        <v>43686916</v>
      </c>
      <c r="D150">
        <v>37736615</v>
      </c>
      <c r="E150">
        <v>1</v>
      </c>
      <c r="F150">
        <v>1</v>
      </c>
      <c r="G150">
        <v>1</v>
      </c>
      <c r="H150">
        <v>3</v>
      </c>
      <c r="I150" t="s">
        <v>768</v>
      </c>
      <c r="J150" t="s">
        <v>769</v>
      </c>
      <c r="K150" t="s">
        <v>770</v>
      </c>
      <c r="L150">
        <v>1348</v>
      </c>
      <c r="N150">
        <v>1009</v>
      </c>
      <c r="O150" t="s">
        <v>278</v>
      </c>
      <c r="P150" t="s">
        <v>278</v>
      </c>
      <c r="Q150">
        <v>1000</v>
      </c>
      <c r="X150">
        <v>6.9999999999999999E-4</v>
      </c>
      <c r="Y150">
        <v>12650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6.9999999999999999E-4</v>
      </c>
      <c r="AH150">
        <v>2</v>
      </c>
      <c r="AI150">
        <v>43686925</v>
      </c>
      <c r="AJ150">
        <v>146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ROW(Source!A68)</f>
        <v>68</v>
      </c>
      <c r="B151">
        <v>43686940</v>
      </c>
      <c r="C151">
        <v>43686916</v>
      </c>
      <c r="D151">
        <v>37732807</v>
      </c>
      <c r="E151">
        <v>1</v>
      </c>
      <c r="F151">
        <v>1</v>
      </c>
      <c r="G151">
        <v>1</v>
      </c>
      <c r="H151">
        <v>3</v>
      </c>
      <c r="I151" t="s">
        <v>844</v>
      </c>
      <c r="J151" t="s">
        <v>845</v>
      </c>
      <c r="K151" t="s">
        <v>846</v>
      </c>
      <c r="L151">
        <v>1348</v>
      </c>
      <c r="N151">
        <v>1009</v>
      </c>
      <c r="O151" t="s">
        <v>278</v>
      </c>
      <c r="P151" t="s">
        <v>278</v>
      </c>
      <c r="Q151">
        <v>1000</v>
      </c>
      <c r="X151">
        <v>1.6999999999999999E-3</v>
      </c>
      <c r="Y151">
        <v>9420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1.6999999999999999E-3</v>
      </c>
      <c r="AH151">
        <v>2</v>
      </c>
      <c r="AI151">
        <v>43686926</v>
      </c>
      <c r="AJ151">
        <v>147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ROW(Source!A68)</f>
        <v>68</v>
      </c>
      <c r="B152">
        <v>43686941</v>
      </c>
      <c r="C152">
        <v>43686916</v>
      </c>
      <c r="D152">
        <v>37738488</v>
      </c>
      <c r="E152">
        <v>1</v>
      </c>
      <c r="F152">
        <v>1</v>
      </c>
      <c r="G152">
        <v>1</v>
      </c>
      <c r="H152">
        <v>3</v>
      </c>
      <c r="I152" t="s">
        <v>225</v>
      </c>
      <c r="J152" t="s">
        <v>227</v>
      </c>
      <c r="K152" t="s">
        <v>226</v>
      </c>
      <c r="L152">
        <v>1301</v>
      </c>
      <c r="N152">
        <v>1003</v>
      </c>
      <c r="O152" t="s">
        <v>80</v>
      </c>
      <c r="P152" t="s">
        <v>80</v>
      </c>
      <c r="Q152">
        <v>1</v>
      </c>
      <c r="X152">
        <v>101</v>
      </c>
      <c r="Y152">
        <v>23.24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3</v>
      </c>
      <c r="AG152">
        <v>101</v>
      </c>
      <c r="AH152">
        <v>3</v>
      </c>
      <c r="AI152">
        <v>-1</v>
      </c>
      <c r="AJ152" t="s">
        <v>3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ROW(Source!A68)</f>
        <v>68</v>
      </c>
      <c r="B153">
        <v>43686942</v>
      </c>
      <c r="C153">
        <v>43686916</v>
      </c>
      <c r="D153">
        <v>37744705</v>
      </c>
      <c r="E153">
        <v>1</v>
      </c>
      <c r="F153">
        <v>1</v>
      </c>
      <c r="G153">
        <v>1</v>
      </c>
      <c r="H153">
        <v>3</v>
      </c>
      <c r="I153" t="s">
        <v>847</v>
      </c>
      <c r="J153" t="s">
        <v>848</v>
      </c>
      <c r="K153" t="s">
        <v>849</v>
      </c>
      <c r="L153">
        <v>1348</v>
      </c>
      <c r="N153">
        <v>1009</v>
      </c>
      <c r="O153" t="s">
        <v>278</v>
      </c>
      <c r="P153" t="s">
        <v>278</v>
      </c>
      <c r="Q153">
        <v>1000</v>
      </c>
      <c r="X153">
        <v>1.4E-3</v>
      </c>
      <c r="Y153">
        <v>39480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3</v>
      </c>
      <c r="AG153">
        <v>1.4E-3</v>
      </c>
      <c r="AH153">
        <v>2</v>
      </c>
      <c r="AI153">
        <v>43686927</v>
      </c>
      <c r="AJ153">
        <v>148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ROW(Source!A68)</f>
        <v>68</v>
      </c>
      <c r="B154">
        <v>43686943</v>
      </c>
      <c r="C154">
        <v>43686916</v>
      </c>
      <c r="D154">
        <v>37745090</v>
      </c>
      <c r="E154">
        <v>1</v>
      </c>
      <c r="F154">
        <v>1</v>
      </c>
      <c r="G154">
        <v>1</v>
      </c>
      <c r="H154">
        <v>3</v>
      </c>
      <c r="I154" t="s">
        <v>850</v>
      </c>
      <c r="J154" t="s">
        <v>851</v>
      </c>
      <c r="K154" t="s">
        <v>852</v>
      </c>
      <c r="L154">
        <v>1348</v>
      </c>
      <c r="N154">
        <v>1009</v>
      </c>
      <c r="O154" t="s">
        <v>278</v>
      </c>
      <c r="P154" t="s">
        <v>278</v>
      </c>
      <c r="Q154">
        <v>1000</v>
      </c>
      <c r="X154">
        <v>2.2000000000000001E-4</v>
      </c>
      <c r="Y154">
        <v>7640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3</v>
      </c>
      <c r="AG154">
        <v>2.2000000000000001E-4</v>
      </c>
      <c r="AH154">
        <v>2</v>
      </c>
      <c r="AI154">
        <v>43686928</v>
      </c>
      <c r="AJ154">
        <v>149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ROW(Source!A68)</f>
        <v>68</v>
      </c>
      <c r="B155">
        <v>43686944</v>
      </c>
      <c r="C155">
        <v>43686916</v>
      </c>
      <c r="D155">
        <v>37745498</v>
      </c>
      <c r="E155">
        <v>1</v>
      </c>
      <c r="F155">
        <v>1</v>
      </c>
      <c r="G155">
        <v>1</v>
      </c>
      <c r="H155">
        <v>3</v>
      </c>
      <c r="I155" t="s">
        <v>853</v>
      </c>
      <c r="J155" t="s">
        <v>854</v>
      </c>
      <c r="K155" t="s">
        <v>855</v>
      </c>
      <c r="L155">
        <v>1348</v>
      </c>
      <c r="N155">
        <v>1009</v>
      </c>
      <c r="O155" t="s">
        <v>278</v>
      </c>
      <c r="P155" t="s">
        <v>278</v>
      </c>
      <c r="Q155">
        <v>1000</v>
      </c>
      <c r="X155">
        <v>3.5999999999999999E-3</v>
      </c>
      <c r="Y155">
        <v>16500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3</v>
      </c>
      <c r="AG155">
        <v>3.5999999999999999E-3</v>
      </c>
      <c r="AH155">
        <v>2</v>
      </c>
      <c r="AI155">
        <v>43686929</v>
      </c>
      <c r="AJ155">
        <v>150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ROW(Source!A68)</f>
        <v>68</v>
      </c>
      <c r="B156">
        <v>43686945</v>
      </c>
      <c r="C156">
        <v>43686916</v>
      </c>
      <c r="D156">
        <v>37750493</v>
      </c>
      <c r="E156">
        <v>1</v>
      </c>
      <c r="F156">
        <v>1</v>
      </c>
      <c r="G156">
        <v>1</v>
      </c>
      <c r="H156">
        <v>3</v>
      </c>
      <c r="I156" t="s">
        <v>856</v>
      </c>
      <c r="J156" t="s">
        <v>857</v>
      </c>
      <c r="K156" t="s">
        <v>858</v>
      </c>
      <c r="L156">
        <v>1348</v>
      </c>
      <c r="N156">
        <v>1009</v>
      </c>
      <c r="O156" t="s">
        <v>278</v>
      </c>
      <c r="P156" t="s">
        <v>278</v>
      </c>
      <c r="Q156">
        <v>1000</v>
      </c>
      <c r="X156">
        <v>1E-3</v>
      </c>
      <c r="Y156">
        <v>11379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3</v>
      </c>
      <c r="AG156">
        <v>1E-3</v>
      </c>
      <c r="AH156">
        <v>2</v>
      </c>
      <c r="AI156">
        <v>43686930</v>
      </c>
      <c r="AJ156">
        <v>151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ROW(Source!A71)</f>
        <v>71</v>
      </c>
      <c r="B157">
        <v>43686958</v>
      </c>
      <c r="C157">
        <v>43686948</v>
      </c>
      <c r="D157">
        <v>23351395</v>
      </c>
      <c r="E157">
        <v>1</v>
      </c>
      <c r="F157">
        <v>1</v>
      </c>
      <c r="G157">
        <v>1</v>
      </c>
      <c r="H157">
        <v>1</v>
      </c>
      <c r="I157" t="s">
        <v>864</v>
      </c>
      <c r="J157" t="s">
        <v>3</v>
      </c>
      <c r="K157" t="s">
        <v>865</v>
      </c>
      <c r="L157">
        <v>1369</v>
      </c>
      <c r="N157">
        <v>1013</v>
      </c>
      <c r="O157" t="s">
        <v>653</v>
      </c>
      <c r="P157" t="s">
        <v>653</v>
      </c>
      <c r="Q157">
        <v>1</v>
      </c>
      <c r="X157">
        <v>65.400000000000006</v>
      </c>
      <c r="Y157">
        <v>0</v>
      </c>
      <c r="Z157">
        <v>0</v>
      </c>
      <c r="AA157">
        <v>0</v>
      </c>
      <c r="AB157">
        <v>8.99</v>
      </c>
      <c r="AC157">
        <v>0</v>
      </c>
      <c r="AD157">
        <v>1</v>
      </c>
      <c r="AE157">
        <v>1</v>
      </c>
      <c r="AF157" t="s">
        <v>3</v>
      </c>
      <c r="AG157">
        <v>65.400000000000006</v>
      </c>
      <c r="AH157">
        <v>2</v>
      </c>
      <c r="AI157">
        <v>43686949</v>
      </c>
      <c r="AJ157">
        <v>152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ROW(Source!A71)</f>
        <v>71</v>
      </c>
      <c r="B158">
        <v>43686959</v>
      </c>
      <c r="C158">
        <v>43686948</v>
      </c>
      <c r="D158">
        <v>37802657</v>
      </c>
      <c r="E158">
        <v>1</v>
      </c>
      <c r="F158">
        <v>1</v>
      </c>
      <c r="G158">
        <v>1</v>
      </c>
      <c r="H158">
        <v>2</v>
      </c>
      <c r="I158" t="s">
        <v>866</v>
      </c>
      <c r="J158" t="s">
        <v>867</v>
      </c>
      <c r="K158" t="s">
        <v>868</v>
      </c>
      <c r="L158">
        <v>1368</v>
      </c>
      <c r="N158">
        <v>1011</v>
      </c>
      <c r="O158" t="s">
        <v>524</v>
      </c>
      <c r="P158" t="s">
        <v>524</v>
      </c>
      <c r="Q158">
        <v>1</v>
      </c>
      <c r="X158">
        <v>54.75</v>
      </c>
      <c r="Y158">
        <v>0</v>
      </c>
      <c r="Z158">
        <v>7.55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3</v>
      </c>
      <c r="AG158">
        <v>54.75</v>
      </c>
      <c r="AH158">
        <v>2</v>
      </c>
      <c r="AI158">
        <v>43686950</v>
      </c>
      <c r="AJ158">
        <v>153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ROW(Source!A71)</f>
        <v>71</v>
      </c>
      <c r="B159">
        <v>43686960</v>
      </c>
      <c r="C159">
        <v>43686948</v>
      </c>
      <c r="D159">
        <v>37804456</v>
      </c>
      <c r="E159">
        <v>1</v>
      </c>
      <c r="F159">
        <v>1</v>
      </c>
      <c r="G159">
        <v>1</v>
      </c>
      <c r="H159">
        <v>2</v>
      </c>
      <c r="I159" t="s">
        <v>759</v>
      </c>
      <c r="J159" t="s">
        <v>760</v>
      </c>
      <c r="K159" t="s">
        <v>761</v>
      </c>
      <c r="L159">
        <v>1368</v>
      </c>
      <c r="N159">
        <v>1011</v>
      </c>
      <c r="O159" t="s">
        <v>524</v>
      </c>
      <c r="P159" t="s">
        <v>524</v>
      </c>
      <c r="Q159">
        <v>1</v>
      </c>
      <c r="X159">
        <v>0.01</v>
      </c>
      <c r="Y159">
        <v>0</v>
      </c>
      <c r="Z159">
        <v>91.76</v>
      </c>
      <c r="AA159">
        <v>10.35</v>
      </c>
      <c r="AB159">
        <v>0</v>
      </c>
      <c r="AC159">
        <v>0</v>
      </c>
      <c r="AD159">
        <v>1</v>
      </c>
      <c r="AE159">
        <v>0</v>
      </c>
      <c r="AF159" t="s">
        <v>3</v>
      </c>
      <c r="AG159">
        <v>0.01</v>
      </c>
      <c r="AH159">
        <v>2</v>
      </c>
      <c r="AI159">
        <v>43686951</v>
      </c>
      <c r="AJ159">
        <v>154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ROW(Source!A71)</f>
        <v>71</v>
      </c>
      <c r="B160">
        <v>43686961</v>
      </c>
      <c r="C160">
        <v>43686948</v>
      </c>
      <c r="D160">
        <v>37736613</v>
      </c>
      <c r="E160">
        <v>1</v>
      </c>
      <c r="F160">
        <v>1</v>
      </c>
      <c r="G160">
        <v>1</v>
      </c>
      <c r="H160">
        <v>3</v>
      </c>
      <c r="I160" t="s">
        <v>869</v>
      </c>
      <c r="J160" t="s">
        <v>870</v>
      </c>
      <c r="K160" t="s">
        <v>871</v>
      </c>
      <c r="L160">
        <v>1348</v>
      </c>
      <c r="N160">
        <v>1009</v>
      </c>
      <c r="O160" t="s">
        <v>278</v>
      </c>
      <c r="P160" t="s">
        <v>278</v>
      </c>
      <c r="Q160">
        <v>1000</v>
      </c>
      <c r="X160">
        <v>0.01</v>
      </c>
      <c r="Y160">
        <v>10206.1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3</v>
      </c>
      <c r="AG160">
        <v>0.01</v>
      </c>
      <c r="AH160">
        <v>2</v>
      </c>
      <c r="AI160">
        <v>43686952</v>
      </c>
      <c r="AJ160">
        <v>155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ROW(Source!A71)</f>
        <v>71</v>
      </c>
      <c r="B161">
        <v>43686962</v>
      </c>
      <c r="C161">
        <v>43686948</v>
      </c>
      <c r="D161">
        <v>37732205</v>
      </c>
      <c r="E161">
        <v>1</v>
      </c>
      <c r="F161">
        <v>1</v>
      </c>
      <c r="G161">
        <v>1</v>
      </c>
      <c r="H161">
        <v>3</v>
      </c>
      <c r="I161" t="s">
        <v>872</v>
      </c>
      <c r="J161" t="s">
        <v>873</v>
      </c>
      <c r="K161" t="s">
        <v>874</v>
      </c>
      <c r="L161">
        <v>1346</v>
      </c>
      <c r="N161">
        <v>1009</v>
      </c>
      <c r="O161" t="s">
        <v>717</v>
      </c>
      <c r="P161" t="s">
        <v>717</v>
      </c>
      <c r="Q161">
        <v>1</v>
      </c>
      <c r="X161">
        <v>3</v>
      </c>
      <c r="Y161">
        <v>23.09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3</v>
      </c>
      <c r="AH161">
        <v>2</v>
      </c>
      <c r="AI161">
        <v>43686953</v>
      </c>
      <c r="AJ161">
        <v>156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ROW(Source!A71)</f>
        <v>71</v>
      </c>
      <c r="B162">
        <v>43686963</v>
      </c>
      <c r="C162">
        <v>43686948</v>
      </c>
      <c r="D162">
        <v>37743387</v>
      </c>
      <c r="E162">
        <v>1</v>
      </c>
      <c r="F162">
        <v>1</v>
      </c>
      <c r="G162">
        <v>1</v>
      </c>
      <c r="H162">
        <v>3</v>
      </c>
      <c r="I162" t="s">
        <v>875</v>
      </c>
      <c r="J162" t="s">
        <v>876</v>
      </c>
      <c r="K162" t="s">
        <v>877</v>
      </c>
      <c r="L162">
        <v>1354</v>
      </c>
      <c r="N162">
        <v>1010</v>
      </c>
      <c r="O162" t="s">
        <v>124</v>
      </c>
      <c r="P162" t="s">
        <v>124</v>
      </c>
      <c r="Q162">
        <v>1</v>
      </c>
      <c r="X162">
        <v>100</v>
      </c>
      <c r="Y162">
        <v>9.5500000000000007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100</v>
      </c>
      <c r="AH162">
        <v>2</v>
      </c>
      <c r="AI162">
        <v>43686954</v>
      </c>
      <c r="AJ162">
        <v>157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ROW(Source!A71)</f>
        <v>71</v>
      </c>
      <c r="B163">
        <v>43686964</v>
      </c>
      <c r="C163">
        <v>43686948</v>
      </c>
      <c r="D163">
        <v>37759232</v>
      </c>
      <c r="E163">
        <v>1</v>
      </c>
      <c r="F163">
        <v>1</v>
      </c>
      <c r="G163">
        <v>1</v>
      </c>
      <c r="H163">
        <v>3</v>
      </c>
      <c r="I163" t="s">
        <v>878</v>
      </c>
      <c r="J163" t="s">
        <v>879</v>
      </c>
      <c r="K163" t="s">
        <v>880</v>
      </c>
      <c r="L163">
        <v>1354</v>
      </c>
      <c r="N163">
        <v>1010</v>
      </c>
      <c r="O163" t="s">
        <v>124</v>
      </c>
      <c r="P163" t="s">
        <v>124</v>
      </c>
      <c r="Q163">
        <v>1</v>
      </c>
      <c r="X163">
        <v>100</v>
      </c>
      <c r="Y163">
        <v>2.61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100</v>
      </c>
      <c r="AH163">
        <v>2</v>
      </c>
      <c r="AI163">
        <v>43686955</v>
      </c>
      <c r="AJ163">
        <v>158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ROW(Source!A71)</f>
        <v>71</v>
      </c>
      <c r="B164">
        <v>43686965</v>
      </c>
      <c r="C164">
        <v>43686948</v>
      </c>
      <c r="D164">
        <v>37790616</v>
      </c>
      <c r="E164">
        <v>1</v>
      </c>
      <c r="F164">
        <v>1</v>
      </c>
      <c r="G164">
        <v>1</v>
      </c>
      <c r="H164">
        <v>3</v>
      </c>
      <c r="I164" t="s">
        <v>881</v>
      </c>
      <c r="J164" t="s">
        <v>882</v>
      </c>
      <c r="K164" t="s">
        <v>883</v>
      </c>
      <c r="L164">
        <v>1354</v>
      </c>
      <c r="N164">
        <v>1010</v>
      </c>
      <c r="O164" t="s">
        <v>124</v>
      </c>
      <c r="P164" t="s">
        <v>124</v>
      </c>
      <c r="Q164">
        <v>1</v>
      </c>
      <c r="X164">
        <v>100</v>
      </c>
      <c r="Y164">
        <v>5.48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100</v>
      </c>
      <c r="AH164">
        <v>2</v>
      </c>
      <c r="AI164">
        <v>43686956</v>
      </c>
      <c r="AJ164">
        <v>159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ROW(Source!A71)</f>
        <v>71</v>
      </c>
      <c r="B165">
        <v>43686966</v>
      </c>
      <c r="C165">
        <v>43686948</v>
      </c>
      <c r="D165">
        <v>37801918</v>
      </c>
      <c r="E165">
        <v>1</v>
      </c>
      <c r="F165">
        <v>1</v>
      </c>
      <c r="G165">
        <v>1</v>
      </c>
      <c r="H165">
        <v>3</v>
      </c>
      <c r="I165" t="s">
        <v>741</v>
      </c>
      <c r="J165" t="s">
        <v>742</v>
      </c>
      <c r="K165" t="s">
        <v>743</v>
      </c>
      <c r="L165">
        <v>1374</v>
      </c>
      <c r="N165">
        <v>1013</v>
      </c>
      <c r="O165" t="s">
        <v>744</v>
      </c>
      <c r="P165" t="s">
        <v>744</v>
      </c>
      <c r="Q165">
        <v>1</v>
      </c>
      <c r="X165">
        <v>11.76</v>
      </c>
      <c r="Y165">
        <v>1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3</v>
      </c>
      <c r="AG165">
        <v>11.76</v>
      </c>
      <c r="AH165">
        <v>2</v>
      </c>
      <c r="AI165">
        <v>43686957</v>
      </c>
      <c r="AJ165">
        <v>160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ROW(Source!A72)</f>
        <v>72</v>
      </c>
      <c r="B166">
        <v>43686985</v>
      </c>
      <c r="C166">
        <v>43686967</v>
      </c>
      <c r="D166">
        <v>23134705</v>
      </c>
      <c r="E166">
        <v>1</v>
      </c>
      <c r="F166">
        <v>1</v>
      </c>
      <c r="G166">
        <v>1</v>
      </c>
      <c r="H166">
        <v>1</v>
      </c>
      <c r="I166" t="s">
        <v>884</v>
      </c>
      <c r="J166" t="s">
        <v>3</v>
      </c>
      <c r="K166" t="s">
        <v>885</v>
      </c>
      <c r="L166">
        <v>1369</v>
      </c>
      <c r="N166">
        <v>1013</v>
      </c>
      <c r="O166" t="s">
        <v>653</v>
      </c>
      <c r="P166" t="s">
        <v>653</v>
      </c>
      <c r="Q166">
        <v>1</v>
      </c>
      <c r="X166">
        <v>10.72</v>
      </c>
      <c r="Y166">
        <v>0</v>
      </c>
      <c r="Z166">
        <v>0</v>
      </c>
      <c r="AA166">
        <v>0</v>
      </c>
      <c r="AB166">
        <v>9.68</v>
      </c>
      <c r="AC166">
        <v>0</v>
      </c>
      <c r="AD166">
        <v>1</v>
      </c>
      <c r="AE166">
        <v>1</v>
      </c>
      <c r="AF166" t="s">
        <v>3</v>
      </c>
      <c r="AG166">
        <v>10.72</v>
      </c>
      <c r="AH166">
        <v>2</v>
      </c>
      <c r="AI166">
        <v>43686968</v>
      </c>
      <c r="AJ166">
        <v>161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ROW(Source!A72)</f>
        <v>72</v>
      </c>
      <c r="B167">
        <v>43686986</v>
      </c>
      <c r="C167">
        <v>43686967</v>
      </c>
      <c r="D167">
        <v>121548</v>
      </c>
      <c r="E167">
        <v>1</v>
      </c>
      <c r="F167">
        <v>1</v>
      </c>
      <c r="G167">
        <v>1</v>
      </c>
      <c r="H167">
        <v>1</v>
      </c>
      <c r="I167" t="s">
        <v>22</v>
      </c>
      <c r="J167" t="s">
        <v>3</v>
      </c>
      <c r="K167" t="s">
        <v>656</v>
      </c>
      <c r="L167">
        <v>608254</v>
      </c>
      <c r="N167">
        <v>1013</v>
      </c>
      <c r="O167" t="s">
        <v>657</v>
      </c>
      <c r="P167" t="s">
        <v>657</v>
      </c>
      <c r="Q167">
        <v>1</v>
      </c>
      <c r="X167">
        <v>0.23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1</v>
      </c>
      <c r="AE167">
        <v>2</v>
      </c>
      <c r="AF167" t="s">
        <v>3</v>
      </c>
      <c r="AG167">
        <v>0.23</v>
      </c>
      <c r="AH167">
        <v>2</v>
      </c>
      <c r="AI167">
        <v>43686969</v>
      </c>
      <c r="AJ167">
        <v>162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ROW(Source!A72)</f>
        <v>72</v>
      </c>
      <c r="B168">
        <v>43686987</v>
      </c>
      <c r="C168">
        <v>43686967</v>
      </c>
      <c r="D168">
        <v>37802443</v>
      </c>
      <c r="E168">
        <v>1</v>
      </c>
      <c r="F168">
        <v>1</v>
      </c>
      <c r="G168">
        <v>1</v>
      </c>
      <c r="H168">
        <v>2</v>
      </c>
      <c r="I168" t="s">
        <v>803</v>
      </c>
      <c r="J168" t="s">
        <v>804</v>
      </c>
      <c r="K168" t="s">
        <v>805</v>
      </c>
      <c r="L168">
        <v>1368</v>
      </c>
      <c r="N168">
        <v>1011</v>
      </c>
      <c r="O168" t="s">
        <v>524</v>
      </c>
      <c r="P168" t="s">
        <v>524</v>
      </c>
      <c r="Q168">
        <v>1</v>
      </c>
      <c r="X168">
        <v>0.23</v>
      </c>
      <c r="Y168">
        <v>0</v>
      </c>
      <c r="Z168">
        <v>124.14</v>
      </c>
      <c r="AA168">
        <v>12.1</v>
      </c>
      <c r="AB168">
        <v>0</v>
      </c>
      <c r="AC168">
        <v>0</v>
      </c>
      <c r="AD168">
        <v>1</v>
      </c>
      <c r="AE168">
        <v>0</v>
      </c>
      <c r="AF168" t="s">
        <v>3</v>
      </c>
      <c r="AG168">
        <v>0.23</v>
      </c>
      <c r="AH168">
        <v>2</v>
      </c>
      <c r="AI168">
        <v>43686970</v>
      </c>
      <c r="AJ168">
        <v>163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ROW(Source!A72)</f>
        <v>72</v>
      </c>
      <c r="B169">
        <v>43686988</v>
      </c>
      <c r="C169">
        <v>43686967</v>
      </c>
      <c r="D169">
        <v>37802644</v>
      </c>
      <c r="E169">
        <v>1</v>
      </c>
      <c r="F169">
        <v>1</v>
      </c>
      <c r="G169">
        <v>1</v>
      </c>
      <c r="H169">
        <v>2</v>
      </c>
      <c r="I169" t="s">
        <v>747</v>
      </c>
      <c r="J169" t="s">
        <v>748</v>
      </c>
      <c r="K169" t="s">
        <v>749</v>
      </c>
      <c r="L169">
        <v>1368</v>
      </c>
      <c r="N169">
        <v>1011</v>
      </c>
      <c r="O169" t="s">
        <v>524</v>
      </c>
      <c r="P169" t="s">
        <v>524</v>
      </c>
      <c r="Q169">
        <v>1</v>
      </c>
      <c r="X169">
        <v>4.49</v>
      </c>
      <c r="Y169">
        <v>0</v>
      </c>
      <c r="Z169">
        <v>14.14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3</v>
      </c>
      <c r="AG169">
        <v>4.49</v>
      </c>
      <c r="AH169">
        <v>2</v>
      </c>
      <c r="AI169">
        <v>43686971</v>
      </c>
      <c r="AJ169">
        <v>164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ROW(Source!A72)</f>
        <v>72</v>
      </c>
      <c r="B170">
        <v>43686989</v>
      </c>
      <c r="C170">
        <v>43686967</v>
      </c>
      <c r="D170">
        <v>37802659</v>
      </c>
      <c r="E170">
        <v>1</v>
      </c>
      <c r="F170">
        <v>1</v>
      </c>
      <c r="G170">
        <v>1</v>
      </c>
      <c r="H170">
        <v>2</v>
      </c>
      <c r="I170" t="s">
        <v>823</v>
      </c>
      <c r="J170" t="s">
        <v>824</v>
      </c>
      <c r="K170" t="s">
        <v>825</v>
      </c>
      <c r="L170">
        <v>1368</v>
      </c>
      <c r="N170">
        <v>1011</v>
      </c>
      <c r="O170" t="s">
        <v>524</v>
      </c>
      <c r="P170" t="s">
        <v>524</v>
      </c>
      <c r="Q170">
        <v>1</v>
      </c>
      <c r="X170">
        <v>1.08</v>
      </c>
      <c r="Y170">
        <v>0</v>
      </c>
      <c r="Z170">
        <v>1.43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3</v>
      </c>
      <c r="AG170">
        <v>1.08</v>
      </c>
      <c r="AH170">
        <v>2</v>
      </c>
      <c r="AI170">
        <v>43686972</v>
      </c>
      <c r="AJ170">
        <v>165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ROW(Source!A72)</f>
        <v>72</v>
      </c>
      <c r="B171">
        <v>43686990</v>
      </c>
      <c r="C171">
        <v>43686967</v>
      </c>
      <c r="D171">
        <v>37804071</v>
      </c>
      <c r="E171">
        <v>1</v>
      </c>
      <c r="F171">
        <v>1</v>
      </c>
      <c r="G171">
        <v>1</v>
      </c>
      <c r="H171">
        <v>2</v>
      </c>
      <c r="I171" t="s">
        <v>756</v>
      </c>
      <c r="J171" t="s">
        <v>757</v>
      </c>
      <c r="K171" t="s">
        <v>758</v>
      </c>
      <c r="L171">
        <v>1368</v>
      </c>
      <c r="N171">
        <v>1011</v>
      </c>
      <c r="O171" t="s">
        <v>524</v>
      </c>
      <c r="P171" t="s">
        <v>524</v>
      </c>
      <c r="Q171">
        <v>1</v>
      </c>
      <c r="X171">
        <v>0.98</v>
      </c>
      <c r="Y171">
        <v>0</v>
      </c>
      <c r="Z171">
        <v>5.4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0.98</v>
      </c>
      <c r="AH171">
        <v>2</v>
      </c>
      <c r="AI171">
        <v>43686973</v>
      </c>
      <c r="AJ171">
        <v>166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ROW(Source!A72)</f>
        <v>72</v>
      </c>
      <c r="B172">
        <v>43686991</v>
      </c>
      <c r="C172">
        <v>43686967</v>
      </c>
      <c r="D172">
        <v>37804456</v>
      </c>
      <c r="E172">
        <v>1</v>
      </c>
      <c r="F172">
        <v>1</v>
      </c>
      <c r="G172">
        <v>1</v>
      </c>
      <c r="H172">
        <v>2</v>
      </c>
      <c r="I172" t="s">
        <v>759</v>
      </c>
      <c r="J172" t="s">
        <v>760</v>
      </c>
      <c r="K172" t="s">
        <v>761</v>
      </c>
      <c r="L172">
        <v>1368</v>
      </c>
      <c r="N172">
        <v>1011</v>
      </c>
      <c r="O172" t="s">
        <v>524</v>
      </c>
      <c r="P172" t="s">
        <v>524</v>
      </c>
      <c r="Q172">
        <v>1</v>
      </c>
      <c r="X172">
        <v>0.19</v>
      </c>
      <c r="Y172">
        <v>0</v>
      </c>
      <c r="Z172">
        <v>91.76</v>
      </c>
      <c r="AA172">
        <v>10.35</v>
      </c>
      <c r="AB172">
        <v>0</v>
      </c>
      <c r="AC172">
        <v>0</v>
      </c>
      <c r="AD172">
        <v>1</v>
      </c>
      <c r="AE172">
        <v>0</v>
      </c>
      <c r="AF172" t="s">
        <v>3</v>
      </c>
      <c r="AG172">
        <v>0.19</v>
      </c>
      <c r="AH172">
        <v>2</v>
      </c>
      <c r="AI172">
        <v>43686974</v>
      </c>
      <c r="AJ172">
        <v>167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>
      <c r="A173">
        <f>ROW(Source!A72)</f>
        <v>72</v>
      </c>
      <c r="B173">
        <v>43686992</v>
      </c>
      <c r="C173">
        <v>43686967</v>
      </c>
      <c r="D173">
        <v>37729659</v>
      </c>
      <c r="E173">
        <v>1</v>
      </c>
      <c r="F173">
        <v>1</v>
      </c>
      <c r="G173">
        <v>1</v>
      </c>
      <c r="H173">
        <v>3</v>
      </c>
      <c r="I173" t="s">
        <v>826</v>
      </c>
      <c r="J173" t="s">
        <v>827</v>
      </c>
      <c r="K173" t="s">
        <v>828</v>
      </c>
      <c r="L173">
        <v>1339</v>
      </c>
      <c r="N173">
        <v>1007</v>
      </c>
      <c r="O173" t="s">
        <v>48</v>
      </c>
      <c r="P173" t="s">
        <v>48</v>
      </c>
      <c r="Q173">
        <v>1</v>
      </c>
      <c r="X173">
        <v>0.57999999999999996</v>
      </c>
      <c r="Y173">
        <v>6.22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</v>
      </c>
      <c r="AG173">
        <v>0.57999999999999996</v>
      </c>
      <c r="AH173">
        <v>2</v>
      </c>
      <c r="AI173">
        <v>43686975</v>
      </c>
      <c r="AJ173">
        <v>168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>
      <c r="A174">
        <f>ROW(Source!A72)</f>
        <v>72</v>
      </c>
      <c r="B174">
        <v>43686993</v>
      </c>
      <c r="C174">
        <v>43686967</v>
      </c>
      <c r="D174">
        <v>37736615</v>
      </c>
      <c r="E174">
        <v>1</v>
      </c>
      <c r="F174">
        <v>1</v>
      </c>
      <c r="G174">
        <v>1</v>
      </c>
      <c r="H174">
        <v>3</v>
      </c>
      <c r="I174" t="s">
        <v>768</v>
      </c>
      <c r="J174" t="s">
        <v>769</v>
      </c>
      <c r="K174" t="s">
        <v>770</v>
      </c>
      <c r="L174">
        <v>1348</v>
      </c>
      <c r="N174">
        <v>1009</v>
      </c>
      <c r="O174" t="s">
        <v>278</v>
      </c>
      <c r="P174" t="s">
        <v>278</v>
      </c>
      <c r="Q174">
        <v>1000</v>
      </c>
      <c r="X174">
        <v>1.6000000000000001E-3</v>
      </c>
      <c r="Y174">
        <v>12650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3</v>
      </c>
      <c r="AG174">
        <v>1.6000000000000001E-3</v>
      </c>
      <c r="AH174">
        <v>2</v>
      </c>
      <c r="AI174">
        <v>43686976</v>
      </c>
      <c r="AJ174">
        <v>169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>
      <c r="A175">
        <f>ROW(Source!A72)</f>
        <v>72</v>
      </c>
      <c r="B175">
        <v>43686994</v>
      </c>
      <c r="C175">
        <v>43686967</v>
      </c>
      <c r="D175">
        <v>37736859</v>
      </c>
      <c r="E175">
        <v>1</v>
      </c>
      <c r="F175">
        <v>1</v>
      </c>
      <c r="G175">
        <v>1</v>
      </c>
      <c r="H175">
        <v>3</v>
      </c>
      <c r="I175" t="s">
        <v>886</v>
      </c>
      <c r="J175" t="s">
        <v>887</v>
      </c>
      <c r="K175" t="s">
        <v>888</v>
      </c>
      <c r="L175">
        <v>1348</v>
      </c>
      <c r="N175">
        <v>1009</v>
      </c>
      <c r="O175" t="s">
        <v>278</v>
      </c>
      <c r="P175" t="s">
        <v>278</v>
      </c>
      <c r="Q175">
        <v>1000</v>
      </c>
      <c r="X175">
        <v>1.6000000000000001E-3</v>
      </c>
      <c r="Y175">
        <v>9040.01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3</v>
      </c>
      <c r="AG175">
        <v>1.6000000000000001E-3</v>
      </c>
      <c r="AH175">
        <v>2</v>
      </c>
      <c r="AI175">
        <v>43686977</v>
      </c>
      <c r="AJ175">
        <v>170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>
      <c r="A176">
        <f>ROW(Source!A72)</f>
        <v>72</v>
      </c>
      <c r="B176">
        <v>43686995</v>
      </c>
      <c r="C176">
        <v>43686967</v>
      </c>
      <c r="D176">
        <v>37729662</v>
      </c>
      <c r="E176">
        <v>1</v>
      </c>
      <c r="F176">
        <v>1</v>
      </c>
      <c r="G176">
        <v>1</v>
      </c>
      <c r="H176">
        <v>3</v>
      </c>
      <c r="I176" t="s">
        <v>774</v>
      </c>
      <c r="J176" t="s">
        <v>775</v>
      </c>
      <c r="K176" t="s">
        <v>776</v>
      </c>
      <c r="L176">
        <v>1346</v>
      </c>
      <c r="N176">
        <v>1009</v>
      </c>
      <c r="O176" t="s">
        <v>717</v>
      </c>
      <c r="P176" t="s">
        <v>717</v>
      </c>
      <c r="Q176">
        <v>1</v>
      </c>
      <c r="X176">
        <v>0.13</v>
      </c>
      <c r="Y176">
        <v>6.62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0</v>
      </c>
      <c r="AF176" t="s">
        <v>3</v>
      </c>
      <c r="AG176">
        <v>0.13</v>
      </c>
      <c r="AH176">
        <v>2</v>
      </c>
      <c r="AI176">
        <v>43686978</v>
      </c>
      <c r="AJ176">
        <v>171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>
      <c r="A177">
        <f>ROW(Source!A72)</f>
        <v>72</v>
      </c>
      <c r="B177">
        <v>43686996</v>
      </c>
      <c r="C177">
        <v>43686967</v>
      </c>
      <c r="D177">
        <v>37732779</v>
      </c>
      <c r="E177">
        <v>1</v>
      </c>
      <c r="F177">
        <v>1</v>
      </c>
      <c r="G177">
        <v>1</v>
      </c>
      <c r="H177">
        <v>3</v>
      </c>
      <c r="I177" t="s">
        <v>889</v>
      </c>
      <c r="J177" t="s">
        <v>890</v>
      </c>
      <c r="K177" t="s">
        <v>891</v>
      </c>
      <c r="L177">
        <v>1348</v>
      </c>
      <c r="N177">
        <v>1009</v>
      </c>
      <c r="O177" t="s">
        <v>278</v>
      </c>
      <c r="P177" t="s">
        <v>278</v>
      </c>
      <c r="Q177">
        <v>1000</v>
      </c>
      <c r="X177">
        <v>4.0000000000000003E-5</v>
      </c>
      <c r="Y177">
        <v>19401.61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3</v>
      </c>
      <c r="AG177">
        <v>4.0000000000000003E-5</v>
      </c>
      <c r="AH177">
        <v>2</v>
      </c>
      <c r="AI177">
        <v>43686979</v>
      </c>
      <c r="AJ177">
        <v>172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>
      <c r="A178">
        <f>ROW(Source!A72)</f>
        <v>72</v>
      </c>
      <c r="B178">
        <v>43686997</v>
      </c>
      <c r="C178">
        <v>43686967</v>
      </c>
      <c r="D178">
        <v>37738513</v>
      </c>
      <c r="E178">
        <v>1</v>
      </c>
      <c r="F178">
        <v>1</v>
      </c>
      <c r="G178">
        <v>1</v>
      </c>
      <c r="H178">
        <v>3</v>
      </c>
      <c r="I178" t="s">
        <v>859</v>
      </c>
      <c r="J178" t="s">
        <v>860</v>
      </c>
      <c r="K178" t="s">
        <v>861</v>
      </c>
      <c r="L178">
        <v>1301</v>
      </c>
      <c r="N178">
        <v>1003</v>
      </c>
      <c r="O178" t="s">
        <v>80</v>
      </c>
      <c r="P178" t="s">
        <v>80</v>
      </c>
      <c r="Q178">
        <v>1</v>
      </c>
      <c r="X178">
        <v>5.6</v>
      </c>
      <c r="Y178">
        <v>76.11</v>
      </c>
      <c r="Z178">
        <v>0</v>
      </c>
      <c r="AA178">
        <v>0</v>
      </c>
      <c r="AB178">
        <v>0</v>
      </c>
      <c r="AC178">
        <v>0</v>
      </c>
      <c r="AD178">
        <v>1</v>
      </c>
      <c r="AE178">
        <v>0</v>
      </c>
      <c r="AF178" t="s">
        <v>3</v>
      </c>
      <c r="AG178">
        <v>5.6</v>
      </c>
      <c r="AH178">
        <v>2</v>
      </c>
      <c r="AI178">
        <v>43686980</v>
      </c>
      <c r="AJ178">
        <v>173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>
      <c r="A179">
        <f>ROW(Source!A72)</f>
        <v>72</v>
      </c>
      <c r="B179">
        <v>43686998</v>
      </c>
      <c r="C179">
        <v>43686967</v>
      </c>
      <c r="D179">
        <v>37744705</v>
      </c>
      <c r="E179">
        <v>1</v>
      </c>
      <c r="F179">
        <v>1</v>
      </c>
      <c r="G179">
        <v>1</v>
      </c>
      <c r="H179">
        <v>3</v>
      </c>
      <c r="I179" t="s">
        <v>847</v>
      </c>
      <c r="J179" t="s">
        <v>848</v>
      </c>
      <c r="K179" t="s">
        <v>849</v>
      </c>
      <c r="L179">
        <v>1348</v>
      </c>
      <c r="N179">
        <v>1009</v>
      </c>
      <c r="O179" t="s">
        <v>278</v>
      </c>
      <c r="P179" t="s">
        <v>278</v>
      </c>
      <c r="Q179">
        <v>1000</v>
      </c>
      <c r="X179">
        <v>4.0000000000000002E-4</v>
      </c>
      <c r="Y179">
        <v>39480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0</v>
      </c>
      <c r="AF179" t="s">
        <v>3</v>
      </c>
      <c r="AG179">
        <v>4.0000000000000002E-4</v>
      </c>
      <c r="AH179">
        <v>2</v>
      </c>
      <c r="AI179">
        <v>43686981</v>
      </c>
      <c r="AJ179">
        <v>174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>
      <c r="A180">
        <f>ROW(Source!A72)</f>
        <v>72</v>
      </c>
      <c r="B180">
        <v>43686999</v>
      </c>
      <c r="C180">
        <v>43686967</v>
      </c>
      <c r="D180">
        <v>37745226</v>
      </c>
      <c r="E180">
        <v>1</v>
      </c>
      <c r="F180">
        <v>1</v>
      </c>
      <c r="G180">
        <v>1</v>
      </c>
      <c r="H180">
        <v>3</v>
      </c>
      <c r="I180" t="s">
        <v>892</v>
      </c>
      <c r="J180" t="s">
        <v>893</v>
      </c>
      <c r="K180" t="s">
        <v>894</v>
      </c>
      <c r="L180">
        <v>1348</v>
      </c>
      <c r="N180">
        <v>1009</v>
      </c>
      <c r="O180" t="s">
        <v>278</v>
      </c>
      <c r="P180" t="s">
        <v>278</v>
      </c>
      <c r="Q180">
        <v>1000</v>
      </c>
      <c r="X180">
        <v>4.0000000000000002E-4</v>
      </c>
      <c r="Y180">
        <v>29589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0</v>
      </c>
      <c r="AF180" t="s">
        <v>3</v>
      </c>
      <c r="AG180">
        <v>4.0000000000000002E-4</v>
      </c>
      <c r="AH180">
        <v>2</v>
      </c>
      <c r="AI180">
        <v>43686982</v>
      </c>
      <c r="AJ180">
        <v>175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>
      <c r="A181">
        <f>ROW(Source!A72)</f>
        <v>72</v>
      </c>
      <c r="B181">
        <v>43687000</v>
      </c>
      <c r="C181">
        <v>43686967</v>
      </c>
      <c r="D181">
        <v>37765535</v>
      </c>
      <c r="E181">
        <v>1</v>
      </c>
      <c r="F181">
        <v>1</v>
      </c>
      <c r="G181">
        <v>1</v>
      </c>
      <c r="H181">
        <v>3</v>
      </c>
      <c r="I181" t="s">
        <v>244</v>
      </c>
      <c r="J181" t="s">
        <v>246</v>
      </c>
      <c r="K181" t="s">
        <v>245</v>
      </c>
      <c r="L181">
        <v>1354</v>
      </c>
      <c r="N181">
        <v>1010</v>
      </c>
      <c r="O181" t="s">
        <v>124</v>
      </c>
      <c r="P181" t="s">
        <v>124</v>
      </c>
      <c r="Q181">
        <v>1</v>
      </c>
      <c r="X181">
        <v>1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 t="s">
        <v>3</v>
      </c>
      <c r="AG181">
        <v>1</v>
      </c>
      <c r="AH181">
        <v>2</v>
      </c>
      <c r="AI181">
        <v>43686983</v>
      </c>
      <c r="AJ181">
        <v>176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>
      <c r="A182">
        <f>ROW(Source!A72)</f>
        <v>72</v>
      </c>
      <c r="B182">
        <v>43687001</v>
      </c>
      <c r="C182">
        <v>43686967</v>
      </c>
      <c r="D182">
        <v>37788717</v>
      </c>
      <c r="E182">
        <v>1</v>
      </c>
      <c r="F182">
        <v>1</v>
      </c>
      <c r="G182">
        <v>1</v>
      </c>
      <c r="H182">
        <v>3</v>
      </c>
      <c r="I182" t="s">
        <v>895</v>
      </c>
      <c r="J182" t="s">
        <v>896</v>
      </c>
      <c r="K182" t="s">
        <v>897</v>
      </c>
      <c r="L182">
        <v>1354</v>
      </c>
      <c r="N182">
        <v>1010</v>
      </c>
      <c r="O182" t="s">
        <v>124</v>
      </c>
      <c r="P182" t="s">
        <v>124</v>
      </c>
      <c r="Q182">
        <v>1</v>
      </c>
      <c r="X182">
        <v>2</v>
      </c>
      <c r="Y182">
        <v>71.66</v>
      </c>
      <c r="Z182">
        <v>0</v>
      </c>
      <c r="AA182">
        <v>0</v>
      </c>
      <c r="AB182">
        <v>0</v>
      </c>
      <c r="AC182">
        <v>0</v>
      </c>
      <c r="AD182">
        <v>1</v>
      </c>
      <c r="AE182">
        <v>0</v>
      </c>
      <c r="AF182" t="s">
        <v>3</v>
      </c>
      <c r="AG182">
        <v>2</v>
      </c>
      <c r="AH182">
        <v>2</v>
      </c>
      <c r="AI182">
        <v>43686984</v>
      </c>
      <c r="AJ182">
        <v>177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>
      <c r="A183">
        <f>ROW(Source!A72)</f>
        <v>72</v>
      </c>
      <c r="B183">
        <v>43687002</v>
      </c>
      <c r="C183">
        <v>43686967</v>
      </c>
      <c r="D183">
        <v>37789806</v>
      </c>
      <c r="E183">
        <v>1</v>
      </c>
      <c r="F183">
        <v>1</v>
      </c>
      <c r="G183">
        <v>1</v>
      </c>
      <c r="H183">
        <v>3</v>
      </c>
      <c r="I183" t="s">
        <v>248</v>
      </c>
      <c r="J183" t="s">
        <v>250</v>
      </c>
      <c r="K183" t="s">
        <v>249</v>
      </c>
      <c r="L183">
        <v>1354</v>
      </c>
      <c r="N183">
        <v>1010</v>
      </c>
      <c r="O183" t="s">
        <v>124</v>
      </c>
      <c r="P183" t="s">
        <v>124</v>
      </c>
      <c r="Q183">
        <v>1</v>
      </c>
      <c r="X183">
        <v>4</v>
      </c>
      <c r="Y183">
        <v>63.4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3</v>
      </c>
      <c r="AG183">
        <v>4</v>
      </c>
      <c r="AH183">
        <v>3</v>
      </c>
      <c r="AI183">
        <v>-1</v>
      </c>
      <c r="AJ183" t="s">
        <v>3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>
      <c r="A184">
        <f>ROW(Source!A79)</f>
        <v>79</v>
      </c>
      <c r="B184">
        <v>43687017</v>
      </c>
      <c r="C184">
        <v>43687009</v>
      </c>
      <c r="D184">
        <v>23146501</v>
      </c>
      <c r="E184">
        <v>1</v>
      </c>
      <c r="F184">
        <v>1</v>
      </c>
      <c r="G184">
        <v>1</v>
      </c>
      <c r="H184">
        <v>1</v>
      </c>
      <c r="I184" t="s">
        <v>677</v>
      </c>
      <c r="J184" t="s">
        <v>3</v>
      </c>
      <c r="K184" t="s">
        <v>678</v>
      </c>
      <c r="L184">
        <v>1369</v>
      </c>
      <c r="N184">
        <v>1013</v>
      </c>
      <c r="O184" t="s">
        <v>653</v>
      </c>
      <c r="P184" t="s">
        <v>653</v>
      </c>
      <c r="Q184">
        <v>1</v>
      </c>
      <c r="X184">
        <v>5.33</v>
      </c>
      <c r="Y184">
        <v>0</v>
      </c>
      <c r="Z184">
        <v>0</v>
      </c>
      <c r="AA184">
        <v>0</v>
      </c>
      <c r="AB184">
        <v>9.9499999999999993</v>
      </c>
      <c r="AC184">
        <v>0</v>
      </c>
      <c r="AD184">
        <v>1</v>
      </c>
      <c r="AE184">
        <v>1</v>
      </c>
      <c r="AF184" t="s">
        <v>272</v>
      </c>
      <c r="AG184">
        <v>10.66</v>
      </c>
      <c r="AH184">
        <v>2</v>
      </c>
      <c r="AI184">
        <v>43687010</v>
      </c>
      <c r="AJ184">
        <v>178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>
      <c r="A185">
        <f>ROW(Source!A79)</f>
        <v>79</v>
      </c>
      <c r="B185">
        <v>43687018</v>
      </c>
      <c r="C185">
        <v>43687009</v>
      </c>
      <c r="D185">
        <v>121548</v>
      </c>
      <c r="E185">
        <v>1</v>
      </c>
      <c r="F185">
        <v>1</v>
      </c>
      <c r="G185">
        <v>1</v>
      </c>
      <c r="H185">
        <v>1</v>
      </c>
      <c r="I185" t="s">
        <v>22</v>
      </c>
      <c r="J185" t="s">
        <v>3</v>
      </c>
      <c r="K185" t="s">
        <v>656</v>
      </c>
      <c r="L185">
        <v>608254</v>
      </c>
      <c r="N185">
        <v>1013</v>
      </c>
      <c r="O185" t="s">
        <v>657</v>
      </c>
      <c r="P185" t="s">
        <v>657</v>
      </c>
      <c r="Q185">
        <v>1</v>
      </c>
      <c r="X185">
        <v>0.01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2</v>
      </c>
      <c r="AF185" t="s">
        <v>272</v>
      </c>
      <c r="AG185">
        <v>0.02</v>
      </c>
      <c r="AH185">
        <v>2</v>
      </c>
      <c r="AI185">
        <v>43687011</v>
      </c>
      <c r="AJ185">
        <v>179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>
      <c r="A186">
        <f>ROW(Source!A79)</f>
        <v>79</v>
      </c>
      <c r="B186">
        <v>43687019</v>
      </c>
      <c r="C186">
        <v>43687009</v>
      </c>
      <c r="D186">
        <v>37802515</v>
      </c>
      <c r="E186">
        <v>1</v>
      </c>
      <c r="F186">
        <v>1</v>
      </c>
      <c r="G186">
        <v>1</v>
      </c>
      <c r="H186">
        <v>2</v>
      </c>
      <c r="I186" t="s">
        <v>663</v>
      </c>
      <c r="J186" t="s">
        <v>664</v>
      </c>
      <c r="K186" t="s">
        <v>665</v>
      </c>
      <c r="L186">
        <v>1368</v>
      </c>
      <c r="N186">
        <v>1011</v>
      </c>
      <c r="O186" t="s">
        <v>524</v>
      </c>
      <c r="P186" t="s">
        <v>524</v>
      </c>
      <c r="Q186">
        <v>1</v>
      </c>
      <c r="X186">
        <v>0.01</v>
      </c>
      <c r="Y186">
        <v>0</v>
      </c>
      <c r="Z186">
        <v>87.24</v>
      </c>
      <c r="AA186">
        <v>9</v>
      </c>
      <c r="AB186">
        <v>0</v>
      </c>
      <c r="AC186">
        <v>0</v>
      </c>
      <c r="AD186">
        <v>1</v>
      </c>
      <c r="AE186">
        <v>0</v>
      </c>
      <c r="AF186" t="s">
        <v>272</v>
      </c>
      <c r="AG186">
        <v>0.02</v>
      </c>
      <c r="AH186">
        <v>2</v>
      </c>
      <c r="AI186">
        <v>43687012</v>
      </c>
      <c r="AJ186">
        <v>180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>
      <c r="A187">
        <f>ROW(Source!A79)</f>
        <v>79</v>
      </c>
      <c r="B187">
        <v>43687020</v>
      </c>
      <c r="C187">
        <v>43687009</v>
      </c>
      <c r="D187">
        <v>37802541</v>
      </c>
      <c r="E187">
        <v>1</v>
      </c>
      <c r="F187">
        <v>1</v>
      </c>
      <c r="G187">
        <v>1</v>
      </c>
      <c r="H187">
        <v>2</v>
      </c>
      <c r="I187" t="s">
        <v>898</v>
      </c>
      <c r="J187" t="s">
        <v>899</v>
      </c>
      <c r="K187" t="s">
        <v>900</v>
      </c>
      <c r="L187">
        <v>1368</v>
      </c>
      <c r="N187">
        <v>1011</v>
      </c>
      <c r="O187" t="s">
        <v>524</v>
      </c>
      <c r="P187" t="s">
        <v>524</v>
      </c>
      <c r="Q187">
        <v>1</v>
      </c>
      <c r="X187">
        <v>0.01</v>
      </c>
      <c r="Y187">
        <v>0</v>
      </c>
      <c r="Z187">
        <v>1.85</v>
      </c>
      <c r="AA187">
        <v>0</v>
      </c>
      <c r="AB187">
        <v>0</v>
      </c>
      <c r="AC187">
        <v>0</v>
      </c>
      <c r="AD187">
        <v>1</v>
      </c>
      <c r="AE187">
        <v>0</v>
      </c>
      <c r="AF187" t="s">
        <v>272</v>
      </c>
      <c r="AG187">
        <v>0.02</v>
      </c>
      <c r="AH187">
        <v>2</v>
      </c>
      <c r="AI187">
        <v>43687013</v>
      </c>
      <c r="AJ187">
        <v>181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>
      <c r="A188">
        <f>ROW(Source!A79)</f>
        <v>79</v>
      </c>
      <c r="B188">
        <v>43687021</v>
      </c>
      <c r="C188">
        <v>43687009</v>
      </c>
      <c r="D188">
        <v>37804211</v>
      </c>
      <c r="E188">
        <v>1</v>
      </c>
      <c r="F188">
        <v>1</v>
      </c>
      <c r="G188">
        <v>1</v>
      </c>
      <c r="H188">
        <v>2</v>
      </c>
      <c r="I188" t="s">
        <v>838</v>
      </c>
      <c r="J188" t="s">
        <v>839</v>
      </c>
      <c r="K188" t="s">
        <v>840</v>
      </c>
      <c r="L188">
        <v>1368</v>
      </c>
      <c r="N188">
        <v>1011</v>
      </c>
      <c r="O188" t="s">
        <v>524</v>
      </c>
      <c r="P188" t="s">
        <v>524</v>
      </c>
      <c r="Q188">
        <v>1</v>
      </c>
      <c r="X188">
        <v>1.1200000000000001</v>
      </c>
      <c r="Y188">
        <v>0</v>
      </c>
      <c r="Z188">
        <v>7.52</v>
      </c>
      <c r="AA188">
        <v>0</v>
      </c>
      <c r="AB188">
        <v>0</v>
      </c>
      <c r="AC188">
        <v>0</v>
      </c>
      <c r="AD188">
        <v>1</v>
      </c>
      <c r="AE188">
        <v>0</v>
      </c>
      <c r="AF188" t="s">
        <v>272</v>
      </c>
      <c r="AG188">
        <v>2.2400000000000002</v>
      </c>
      <c r="AH188">
        <v>2</v>
      </c>
      <c r="AI188">
        <v>43687014</v>
      </c>
      <c r="AJ188">
        <v>182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>
      <c r="A189">
        <f>ROW(Source!A79)</f>
        <v>79</v>
      </c>
      <c r="B189">
        <v>43687022</v>
      </c>
      <c r="C189">
        <v>43687009</v>
      </c>
      <c r="D189">
        <v>37804456</v>
      </c>
      <c r="E189">
        <v>1</v>
      </c>
      <c r="F189">
        <v>1</v>
      </c>
      <c r="G189">
        <v>1</v>
      </c>
      <c r="H189">
        <v>2</v>
      </c>
      <c r="I189" t="s">
        <v>759</v>
      </c>
      <c r="J189" t="s">
        <v>760</v>
      </c>
      <c r="K189" t="s">
        <v>761</v>
      </c>
      <c r="L189">
        <v>1368</v>
      </c>
      <c r="N189">
        <v>1011</v>
      </c>
      <c r="O189" t="s">
        <v>524</v>
      </c>
      <c r="P189" t="s">
        <v>524</v>
      </c>
      <c r="Q189">
        <v>1</v>
      </c>
      <c r="X189">
        <v>0.02</v>
      </c>
      <c r="Y189">
        <v>0</v>
      </c>
      <c r="Z189">
        <v>91.76</v>
      </c>
      <c r="AA189">
        <v>10.35</v>
      </c>
      <c r="AB189">
        <v>0</v>
      </c>
      <c r="AC189">
        <v>0</v>
      </c>
      <c r="AD189">
        <v>1</v>
      </c>
      <c r="AE189">
        <v>0</v>
      </c>
      <c r="AF189" t="s">
        <v>272</v>
      </c>
      <c r="AG189">
        <v>0.04</v>
      </c>
      <c r="AH189">
        <v>2</v>
      </c>
      <c r="AI189">
        <v>43687015</v>
      </c>
      <c r="AJ189">
        <v>183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>
      <c r="A190">
        <f>ROW(Source!A79)</f>
        <v>79</v>
      </c>
      <c r="B190">
        <v>43687023</v>
      </c>
      <c r="C190">
        <v>43687009</v>
      </c>
      <c r="D190">
        <v>37732807</v>
      </c>
      <c r="E190">
        <v>1</v>
      </c>
      <c r="F190">
        <v>1</v>
      </c>
      <c r="G190">
        <v>1</v>
      </c>
      <c r="H190">
        <v>3</v>
      </c>
      <c r="I190" t="s">
        <v>844</v>
      </c>
      <c r="J190" t="s">
        <v>845</v>
      </c>
      <c r="K190" t="s">
        <v>846</v>
      </c>
      <c r="L190">
        <v>1348</v>
      </c>
      <c r="N190">
        <v>1009</v>
      </c>
      <c r="O190" t="s">
        <v>278</v>
      </c>
      <c r="P190" t="s">
        <v>278</v>
      </c>
      <c r="Q190">
        <v>1000</v>
      </c>
      <c r="X190">
        <v>7.0000000000000001E-3</v>
      </c>
      <c r="Y190">
        <v>9420</v>
      </c>
      <c r="Z190">
        <v>0</v>
      </c>
      <c r="AA190">
        <v>0</v>
      </c>
      <c r="AB190">
        <v>0</v>
      </c>
      <c r="AC190">
        <v>0</v>
      </c>
      <c r="AD190">
        <v>1</v>
      </c>
      <c r="AE190">
        <v>0</v>
      </c>
      <c r="AF190" t="s">
        <v>272</v>
      </c>
      <c r="AG190">
        <v>1.4E-2</v>
      </c>
      <c r="AH190">
        <v>2</v>
      </c>
      <c r="AI190">
        <v>43687016</v>
      </c>
      <c r="AJ190">
        <v>184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>
      <c r="A191">
        <f>ROW(Source!A79)</f>
        <v>79</v>
      </c>
      <c r="B191">
        <v>43687024</v>
      </c>
      <c r="C191">
        <v>43687009</v>
      </c>
      <c r="D191">
        <v>37744708</v>
      </c>
      <c r="E191">
        <v>1</v>
      </c>
      <c r="F191">
        <v>1</v>
      </c>
      <c r="G191">
        <v>1</v>
      </c>
      <c r="H191">
        <v>3</v>
      </c>
      <c r="I191" t="s">
        <v>276</v>
      </c>
      <c r="J191" t="s">
        <v>279</v>
      </c>
      <c r="K191" t="s">
        <v>277</v>
      </c>
      <c r="L191">
        <v>1348</v>
      </c>
      <c r="N191">
        <v>1009</v>
      </c>
      <c r="O191" t="s">
        <v>278</v>
      </c>
      <c r="P191" t="s">
        <v>278</v>
      </c>
      <c r="Q191">
        <v>1000</v>
      </c>
      <c r="X191">
        <v>1.6E-2</v>
      </c>
      <c r="Y191">
        <v>22176</v>
      </c>
      <c r="Z191">
        <v>0</v>
      </c>
      <c r="AA191">
        <v>0</v>
      </c>
      <c r="AB191">
        <v>0</v>
      </c>
      <c r="AC191">
        <v>0</v>
      </c>
      <c r="AD191">
        <v>1</v>
      </c>
      <c r="AE191">
        <v>0</v>
      </c>
      <c r="AF191" t="s">
        <v>272</v>
      </c>
      <c r="AG191">
        <v>3.2000000000000001E-2</v>
      </c>
      <c r="AH191">
        <v>3</v>
      </c>
      <c r="AI191">
        <v>-1</v>
      </c>
      <c r="AJ191" t="s">
        <v>3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>
      <c r="A192">
        <f>ROW(Source!A82)</f>
        <v>82</v>
      </c>
      <c r="B192">
        <v>43687036</v>
      </c>
      <c r="C192">
        <v>43687027</v>
      </c>
      <c r="D192">
        <v>23129487</v>
      </c>
      <c r="E192">
        <v>1</v>
      </c>
      <c r="F192">
        <v>1</v>
      </c>
      <c r="G192">
        <v>1</v>
      </c>
      <c r="H192">
        <v>1</v>
      </c>
      <c r="I192" t="s">
        <v>745</v>
      </c>
      <c r="J192" t="s">
        <v>3</v>
      </c>
      <c r="K192" t="s">
        <v>746</v>
      </c>
      <c r="L192">
        <v>1369</v>
      </c>
      <c r="N192">
        <v>1013</v>
      </c>
      <c r="O192" t="s">
        <v>653</v>
      </c>
      <c r="P192" t="s">
        <v>653</v>
      </c>
      <c r="Q192">
        <v>1</v>
      </c>
      <c r="X192">
        <v>2.4700000000000002</v>
      </c>
      <c r="Y192">
        <v>0</v>
      </c>
      <c r="Z192">
        <v>0</v>
      </c>
      <c r="AA192">
        <v>0</v>
      </c>
      <c r="AB192">
        <v>8.48</v>
      </c>
      <c r="AC192">
        <v>0</v>
      </c>
      <c r="AD192">
        <v>1</v>
      </c>
      <c r="AE192">
        <v>1</v>
      </c>
      <c r="AF192" t="s">
        <v>272</v>
      </c>
      <c r="AG192">
        <v>4.9400000000000004</v>
      </c>
      <c r="AH192">
        <v>2</v>
      </c>
      <c r="AI192">
        <v>43687028</v>
      </c>
      <c r="AJ192">
        <v>185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>
      <c r="A193">
        <f>ROW(Source!A82)</f>
        <v>82</v>
      </c>
      <c r="B193">
        <v>43687037</v>
      </c>
      <c r="C193">
        <v>43687027</v>
      </c>
      <c r="D193">
        <v>121548</v>
      </c>
      <c r="E193">
        <v>1</v>
      </c>
      <c r="F193">
        <v>1</v>
      </c>
      <c r="G193">
        <v>1</v>
      </c>
      <c r="H193">
        <v>1</v>
      </c>
      <c r="I193" t="s">
        <v>22</v>
      </c>
      <c r="J193" t="s">
        <v>3</v>
      </c>
      <c r="K193" t="s">
        <v>656</v>
      </c>
      <c r="L193">
        <v>608254</v>
      </c>
      <c r="N193">
        <v>1013</v>
      </c>
      <c r="O193" t="s">
        <v>657</v>
      </c>
      <c r="P193" t="s">
        <v>657</v>
      </c>
      <c r="Q193">
        <v>1</v>
      </c>
      <c r="X193">
        <v>0.01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2</v>
      </c>
      <c r="AF193" t="s">
        <v>272</v>
      </c>
      <c r="AG193">
        <v>0.02</v>
      </c>
      <c r="AH193">
        <v>2</v>
      </c>
      <c r="AI193">
        <v>43687029</v>
      </c>
      <c r="AJ193">
        <v>186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>
      <c r="A194">
        <f>ROW(Source!A82)</f>
        <v>82</v>
      </c>
      <c r="B194">
        <v>43687038</v>
      </c>
      <c r="C194">
        <v>43687027</v>
      </c>
      <c r="D194">
        <v>37802515</v>
      </c>
      <c r="E194">
        <v>1</v>
      </c>
      <c r="F194">
        <v>1</v>
      </c>
      <c r="G194">
        <v>1</v>
      </c>
      <c r="H194">
        <v>2</v>
      </c>
      <c r="I194" t="s">
        <v>663</v>
      </c>
      <c r="J194" t="s">
        <v>664</v>
      </c>
      <c r="K194" t="s">
        <v>665</v>
      </c>
      <c r="L194">
        <v>1368</v>
      </c>
      <c r="N194">
        <v>1011</v>
      </c>
      <c r="O194" t="s">
        <v>524</v>
      </c>
      <c r="P194" t="s">
        <v>524</v>
      </c>
      <c r="Q194">
        <v>1</v>
      </c>
      <c r="X194">
        <v>0.01</v>
      </c>
      <c r="Y194">
        <v>0</v>
      </c>
      <c r="Z194">
        <v>87.24</v>
      </c>
      <c r="AA194">
        <v>9</v>
      </c>
      <c r="AB194">
        <v>0</v>
      </c>
      <c r="AC194">
        <v>0</v>
      </c>
      <c r="AD194">
        <v>1</v>
      </c>
      <c r="AE194">
        <v>0</v>
      </c>
      <c r="AF194" t="s">
        <v>272</v>
      </c>
      <c r="AG194">
        <v>0.02</v>
      </c>
      <c r="AH194">
        <v>2</v>
      </c>
      <c r="AI194">
        <v>43687030</v>
      </c>
      <c r="AJ194">
        <v>187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>
      <c r="A195">
        <f>ROW(Source!A82)</f>
        <v>82</v>
      </c>
      <c r="B195">
        <v>43687039</v>
      </c>
      <c r="C195">
        <v>43687027</v>
      </c>
      <c r="D195">
        <v>37802541</v>
      </c>
      <c r="E195">
        <v>1</v>
      </c>
      <c r="F195">
        <v>1</v>
      </c>
      <c r="G195">
        <v>1</v>
      </c>
      <c r="H195">
        <v>2</v>
      </c>
      <c r="I195" t="s">
        <v>898</v>
      </c>
      <c r="J195" t="s">
        <v>899</v>
      </c>
      <c r="K195" t="s">
        <v>900</v>
      </c>
      <c r="L195">
        <v>1368</v>
      </c>
      <c r="N195">
        <v>1011</v>
      </c>
      <c r="O195" t="s">
        <v>524</v>
      </c>
      <c r="P195" t="s">
        <v>524</v>
      </c>
      <c r="Q195">
        <v>1</v>
      </c>
      <c r="X195">
        <v>0.01</v>
      </c>
      <c r="Y195">
        <v>0</v>
      </c>
      <c r="Z195">
        <v>1.85</v>
      </c>
      <c r="AA195">
        <v>0</v>
      </c>
      <c r="AB195">
        <v>0</v>
      </c>
      <c r="AC195">
        <v>0</v>
      </c>
      <c r="AD195">
        <v>1</v>
      </c>
      <c r="AE195">
        <v>0</v>
      </c>
      <c r="AF195" t="s">
        <v>272</v>
      </c>
      <c r="AG195">
        <v>0.02</v>
      </c>
      <c r="AH195">
        <v>2</v>
      </c>
      <c r="AI195">
        <v>43687031</v>
      </c>
      <c r="AJ195">
        <v>188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>
      <c r="A196">
        <f>ROW(Source!A82)</f>
        <v>82</v>
      </c>
      <c r="B196">
        <v>43687040</v>
      </c>
      <c r="C196">
        <v>43687027</v>
      </c>
      <c r="D196">
        <v>37804211</v>
      </c>
      <c r="E196">
        <v>1</v>
      </c>
      <c r="F196">
        <v>1</v>
      </c>
      <c r="G196">
        <v>1</v>
      </c>
      <c r="H196">
        <v>2</v>
      </c>
      <c r="I196" t="s">
        <v>838</v>
      </c>
      <c r="J196" t="s">
        <v>839</v>
      </c>
      <c r="K196" t="s">
        <v>840</v>
      </c>
      <c r="L196">
        <v>1368</v>
      </c>
      <c r="N196">
        <v>1011</v>
      </c>
      <c r="O196" t="s">
        <v>524</v>
      </c>
      <c r="P196" t="s">
        <v>524</v>
      </c>
      <c r="Q196">
        <v>1</v>
      </c>
      <c r="X196">
        <v>0.65</v>
      </c>
      <c r="Y196">
        <v>0</v>
      </c>
      <c r="Z196">
        <v>7.52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272</v>
      </c>
      <c r="AG196">
        <v>1.3</v>
      </c>
      <c r="AH196">
        <v>2</v>
      </c>
      <c r="AI196">
        <v>43687032</v>
      </c>
      <c r="AJ196">
        <v>189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>
      <c r="A197">
        <f>ROW(Source!A82)</f>
        <v>82</v>
      </c>
      <c r="B197">
        <v>43687041</v>
      </c>
      <c r="C197">
        <v>43687027</v>
      </c>
      <c r="D197">
        <v>37804456</v>
      </c>
      <c r="E197">
        <v>1</v>
      </c>
      <c r="F197">
        <v>1</v>
      </c>
      <c r="G197">
        <v>1</v>
      </c>
      <c r="H197">
        <v>2</v>
      </c>
      <c r="I197" t="s">
        <v>759</v>
      </c>
      <c r="J197" t="s">
        <v>760</v>
      </c>
      <c r="K197" t="s">
        <v>761</v>
      </c>
      <c r="L197">
        <v>1368</v>
      </c>
      <c r="N197">
        <v>1011</v>
      </c>
      <c r="O197" t="s">
        <v>524</v>
      </c>
      <c r="P197" t="s">
        <v>524</v>
      </c>
      <c r="Q197">
        <v>1</v>
      </c>
      <c r="X197">
        <v>0.02</v>
      </c>
      <c r="Y197">
        <v>0</v>
      </c>
      <c r="Z197">
        <v>91.76</v>
      </c>
      <c r="AA197">
        <v>10.35</v>
      </c>
      <c r="AB197">
        <v>0</v>
      </c>
      <c r="AC197">
        <v>0</v>
      </c>
      <c r="AD197">
        <v>1</v>
      </c>
      <c r="AE197">
        <v>0</v>
      </c>
      <c r="AF197" t="s">
        <v>272</v>
      </c>
      <c r="AG197">
        <v>0.04</v>
      </c>
      <c r="AH197">
        <v>2</v>
      </c>
      <c r="AI197">
        <v>43687033</v>
      </c>
      <c r="AJ197">
        <v>190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>
      <c r="A198">
        <f>ROW(Source!A82)</f>
        <v>82</v>
      </c>
      <c r="B198">
        <v>43687042</v>
      </c>
      <c r="C198">
        <v>43687027</v>
      </c>
      <c r="D198">
        <v>37732807</v>
      </c>
      <c r="E198">
        <v>1</v>
      </c>
      <c r="F198">
        <v>1</v>
      </c>
      <c r="G198">
        <v>1</v>
      </c>
      <c r="H198">
        <v>3</v>
      </c>
      <c r="I198" t="s">
        <v>844</v>
      </c>
      <c r="J198" t="s">
        <v>845</v>
      </c>
      <c r="K198" t="s">
        <v>846</v>
      </c>
      <c r="L198">
        <v>1348</v>
      </c>
      <c r="N198">
        <v>1009</v>
      </c>
      <c r="O198" t="s">
        <v>278</v>
      </c>
      <c r="P198" t="s">
        <v>278</v>
      </c>
      <c r="Q198">
        <v>1000</v>
      </c>
      <c r="X198">
        <v>1.0999999999999999E-2</v>
      </c>
      <c r="Y198">
        <v>9420</v>
      </c>
      <c r="Z198">
        <v>0</v>
      </c>
      <c r="AA198">
        <v>0</v>
      </c>
      <c r="AB198">
        <v>0</v>
      </c>
      <c r="AC198">
        <v>0</v>
      </c>
      <c r="AD198">
        <v>1</v>
      </c>
      <c r="AE198">
        <v>0</v>
      </c>
      <c r="AF198" t="s">
        <v>272</v>
      </c>
      <c r="AG198">
        <v>2.1999999999999999E-2</v>
      </c>
      <c r="AH198">
        <v>2</v>
      </c>
      <c r="AI198">
        <v>43687034</v>
      </c>
      <c r="AJ198">
        <v>191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>
      <c r="A199">
        <f>ROW(Source!A82)</f>
        <v>82</v>
      </c>
      <c r="B199">
        <v>43687043</v>
      </c>
      <c r="C199">
        <v>43687027</v>
      </c>
      <c r="D199">
        <v>37745498</v>
      </c>
      <c r="E199">
        <v>1</v>
      </c>
      <c r="F199">
        <v>1</v>
      </c>
      <c r="G199">
        <v>1</v>
      </c>
      <c r="H199">
        <v>3</v>
      </c>
      <c r="I199" t="s">
        <v>853</v>
      </c>
      <c r="J199" t="s">
        <v>854</v>
      </c>
      <c r="K199" t="s">
        <v>855</v>
      </c>
      <c r="L199">
        <v>1348</v>
      </c>
      <c r="N199">
        <v>1009</v>
      </c>
      <c r="O199" t="s">
        <v>278</v>
      </c>
      <c r="P199" t="s">
        <v>278</v>
      </c>
      <c r="Q199">
        <v>1000</v>
      </c>
      <c r="X199">
        <v>2.3E-2</v>
      </c>
      <c r="Y199">
        <v>16500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272</v>
      </c>
      <c r="AG199">
        <v>4.5999999999999999E-2</v>
      </c>
      <c r="AH199">
        <v>2</v>
      </c>
      <c r="AI199">
        <v>43687035</v>
      </c>
      <c r="AJ199">
        <v>192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>
      <c r="A200">
        <f>ROW(Source!A84)</f>
        <v>84</v>
      </c>
      <c r="B200">
        <v>43687053</v>
      </c>
      <c r="C200">
        <v>43687045</v>
      </c>
      <c r="D200">
        <v>23176489</v>
      </c>
      <c r="E200">
        <v>1</v>
      </c>
      <c r="F200">
        <v>1</v>
      </c>
      <c r="G200">
        <v>1</v>
      </c>
      <c r="H200">
        <v>1</v>
      </c>
      <c r="I200" t="s">
        <v>694</v>
      </c>
      <c r="J200" t="s">
        <v>3</v>
      </c>
      <c r="K200" t="s">
        <v>695</v>
      </c>
      <c r="L200">
        <v>1369</v>
      </c>
      <c r="N200">
        <v>1013</v>
      </c>
      <c r="O200" t="s">
        <v>653</v>
      </c>
      <c r="P200" t="s">
        <v>653</v>
      </c>
      <c r="Q200">
        <v>1</v>
      </c>
      <c r="X200">
        <v>1.18</v>
      </c>
      <c r="Y200">
        <v>0</v>
      </c>
      <c r="Z200">
        <v>0</v>
      </c>
      <c r="AA200">
        <v>0</v>
      </c>
      <c r="AB200">
        <v>10.36</v>
      </c>
      <c r="AC200">
        <v>0</v>
      </c>
      <c r="AD200">
        <v>1</v>
      </c>
      <c r="AE200">
        <v>1</v>
      </c>
      <c r="AF200" t="s">
        <v>3</v>
      </c>
      <c r="AG200">
        <v>1.18</v>
      </c>
      <c r="AH200">
        <v>2</v>
      </c>
      <c r="AI200">
        <v>43687046</v>
      </c>
      <c r="AJ200">
        <v>193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>
      <c r="A201">
        <f>ROW(Source!A84)</f>
        <v>84</v>
      </c>
      <c r="B201">
        <v>43687054</v>
      </c>
      <c r="C201">
        <v>43687045</v>
      </c>
      <c r="D201">
        <v>37804379</v>
      </c>
      <c r="E201">
        <v>1</v>
      </c>
      <c r="F201">
        <v>1</v>
      </c>
      <c r="G201">
        <v>1</v>
      </c>
      <c r="H201">
        <v>2</v>
      </c>
      <c r="I201" t="s">
        <v>708</v>
      </c>
      <c r="J201" t="s">
        <v>709</v>
      </c>
      <c r="K201" t="s">
        <v>710</v>
      </c>
      <c r="L201">
        <v>1368</v>
      </c>
      <c r="N201">
        <v>1011</v>
      </c>
      <c r="O201" t="s">
        <v>524</v>
      </c>
      <c r="P201" t="s">
        <v>524</v>
      </c>
      <c r="Q201">
        <v>1</v>
      </c>
      <c r="X201">
        <v>0.4</v>
      </c>
      <c r="Y201">
        <v>0</v>
      </c>
      <c r="Z201">
        <v>20.46</v>
      </c>
      <c r="AA201">
        <v>0</v>
      </c>
      <c r="AB201">
        <v>0</v>
      </c>
      <c r="AC201">
        <v>0</v>
      </c>
      <c r="AD201">
        <v>1</v>
      </c>
      <c r="AE201">
        <v>0</v>
      </c>
      <c r="AF201" t="s">
        <v>3</v>
      </c>
      <c r="AG201">
        <v>0.4</v>
      </c>
      <c r="AH201">
        <v>2</v>
      </c>
      <c r="AI201">
        <v>43687047</v>
      </c>
      <c r="AJ201">
        <v>194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>
      <c r="A202">
        <f>ROW(Source!A84)</f>
        <v>84</v>
      </c>
      <c r="B202">
        <v>43687055</v>
      </c>
      <c r="C202">
        <v>43687045</v>
      </c>
      <c r="D202">
        <v>37804398</v>
      </c>
      <c r="E202">
        <v>1</v>
      </c>
      <c r="F202">
        <v>1</v>
      </c>
      <c r="G202">
        <v>1</v>
      </c>
      <c r="H202">
        <v>2</v>
      </c>
      <c r="I202" t="s">
        <v>699</v>
      </c>
      <c r="J202" t="s">
        <v>700</v>
      </c>
      <c r="K202" t="s">
        <v>701</v>
      </c>
      <c r="L202">
        <v>1368</v>
      </c>
      <c r="N202">
        <v>1011</v>
      </c>
      <c r="O202" t="s">
        <v>524</v>
      </c>
      <c r="P202" t="s">
        <v>524</v>
      </c>
      <c r="Q202">
        <v>1</v>
      </c>
      <c r="X202">
        <v>0.4</v>
      </c>
      <c r="Y202">
        <v>0</v>
      </c>
      <c r="Z202">
        <v>20.94</v>
      </c>
      <c r="AA202">
        <v>0</v>
      </c>
      <c r="AB202">
        <v>0</v>
      </c>
      <c r="AC202">
        <v>0</v>
      </c>
      <c r="AD202">
        <v>1</v>
      </c>
      <c r="AE202">
        <v>0</v>
      </c>
      <c r="AF202" t="s">
        <v>3</v>
      </c>
      <c r="AG202">
        <v>0.4</v>
      </c>
      <c r="AH202">
        <v>2</v>
      </c>
      <c r="AI202">
        <v>43687048</v>
      </c>
      <c r="AJ202">
        <v>195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>
      <c r="A203">
        <f>ROW(Source!A84)</f>
        <v>84</v>
      </c>
      <c r="B203">
        <v>43687056</v>
      </c>
      <c r="C203">
        <v>43687045</v>
      </c>
      <c r="D203">
        <v>37804433</v>
      </c>
      <c r="E203">
        <v>1</v>
      </c>
      <c r="F203">
        <v>1</v>
      </c>
      <c r="G203">
        <v>1</v>
      </c>
      <c r="H203">
        <v>2</v>
      </c>
      <c r="I203" t="s">
        <v>724</v>
      </c>
      <c r="J203" t="s">
        <v>725</v>
      </c>
      <c r="K203" t="s">
        <v>726</v>
      </c>
      <c r="L203">
        <v>1368</v>
      </c>
      <c r="N203">
        <v>1011</v>
      </c>
      <c r="O203" t="s">
        <v>524</v>
      </c>
      <c r="P203" t="s">
        <v>524</v>
      </c>
      <c r="Q203">
        <v>1</v>
      </c>
      <c r="X203">
        <v>0.45</v>
      </c>
      <c r="Y203">
        <v>0</v>
      </c>
      <c r="Z203">
        <v>10.09</v>
      </c>
      <c r="AA203">
        <v>0</v>
      </c>
      <c r="AB203">
        <v>0</v>
      </c>
      <c r="AC203">
        <v>0</v>
      </c>
      <c r="AD203">
        <v>1</v>
      </c>
      <c r="AE203">
        <v>0</v>
      </c>
      <c r="AF203" t="s">
        <v>3</v>
      </c>
      <c r="AG203">
        <v>0.45</v>
      </c>
      <c r="AH203">
        <v>2</v>
      </c>
      <c r="AI203">
        <v>43687049</v>
      </c>
      <c r="AJ203">
        <v>196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>
      <c r="A204">
        <f>ROW(Source!A84)</f>
        <v>84</v>
      </c>
      <c r="B204">
        <v>43687057</v>
      </c>
      <c r="C204">
        <v>43687045</v>
      </c>
      <c r="D204">
        <v>37745115</v>
      </c>
      <c r="E204">
        <v>1</v>
      </c>
      <c r="F204">
        <v>1</v>
      </c>
      <c r="G204">
        <v>1</v>
      </c>
      <c r="H204">
        <v>3</v>
      </c>
      <c r="I204" t="s">
        <v>714</v>
      </c>
      <c r="J204" t="s">
        <v>715</v>
      </c>
      <c r="K204" t="s">
        <v>716</v>
      </c>
      <c r="L204">
        <v>1346</v>
      </c>
      <c r="N204">
        <v>1009</v>
      </c>
      <c r="O204" t="s">
        <v>717</v>
      </c>
      <c r="P204" t="s">
        <v>717</v>
      </c>
      <c r="Q204">
        <v>1</v>
      </c>
      <c r="X204">
        <v>0.1</v>
      </c>
      <c r="Y204">
        <v>86.28</v>
      </c>
      <c r="Z204">
        <v>0</v>
      </c>
      <c r="AA204">
        <v>0</v>
      </c>
      <c r="AB204">
        <v>0</v>
      </c>
      <c r="AC204">
        <v>0</v>
      </c>
      <c r="AD204">
        <v>1</v>
      </c>
      <c r="AE204">
        <v>0</v>
      </c>
      <c r="AF204" t="s">
        <v>3</v>
      </c>
      <c r="AG204">
        <v>0.1</v>
      </c>
      <c r="AH204">
        <v>2</v>
      </c>
      <c r="AI204">
        <v>43687050</v>
      </c>
      <c r="AJ204">
        <v>197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>
      <c r="A205">
        <f>ROW(Source!A84)</f>
        <v>84</v>
      </c>
      <c r="B205">
        <v>43687058</v>
      </c>
      <c r="C205">
        <v>43687045</v>
      </c>
      <c r="D205">
        <v>37790595</v>
      </c>
      <c r="E205">
        <v>1</v>
      </c>
      <c r="F205">
        <v>1</v>
      </c>
      <c r="G205">
        <v>1</v>
      </c>
      <c r="H205">
        <v>3</v>
      </c>
      <c r="I205" t="s">
        <v>727</v>
      </c>
      <c r="J205" t="s">
        <v>728</v>
      </c>
      <c r="K205" t="s">
        <v>729</v>
      </c>
      <c r="L205">
        <v>1354</v>
      </c>
      <c r="N205">
        <v>1010</v>
      </c>
      <c r="O205" t="s">
        <v>124</v>
      </c>
      <c r="P205" t="s">
        <v>124</v>
      </c>
      <c r="Q205">
        <v>1</v>
      </c>
      <c r="X205">
        <v>1</v>
      </c>
      <c r="Y205">
        <v>135.97</v>
      </c>
      <c r="Z205">
        <v>0</v>
      </c>
      <c r="AA205">
        <v>0</v>
      </c>
      <c r="AB205">
        <v>0</v>
      </c>
      <c r="AC205">
        <v>0</v>
      </c>
      <c r="AD205">
        <v>1</v>
      </c>
      <c r="AE205">
        <v>0</v>
      </c>
      <c r="AF205" t="s">
        <v>3</v>
      </c>
      <c r="AG205">
        <v>1</v>
      </c>
      <c r="AH205">
        <v>2</v>
      </c>
      <c r="AI205">
        <v>43687051</v>
      </c>
      <c r="AJ205">
        <v>198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>
      <c r="A206">
        <f>ROW(Source!A84)</f>
        <v>84</v>
      </c>
      <c r="B206">
        <v>43687059</v>
      </c>
      <c r="C206">
        <v>43687045</v>
      </c>
      <c r="D206">
        <v>37790860</v>
      </c>
      <c r="E206">
        <v>1</v>
      </c>
      <c r="F206">
        <v>1</v>
      </c>
      <c r="G206">
        <v>1</v>
      </c>
      <c r="H206">
        <v>3</v>
      </c>
      <c r="I206" t="s">
        <v>122</v>
      </c>
      <c r="J206" t="s">
        <v>125</v>
      </c>
      <c r="K206" t="s">
        <v>123</v>
      </c>
      <c r="L206">
        <v>1354</v>
      </c>
      <c r="N206">
        <v>1010</v>
      </c>
      <c r="O206" t="s">
        <v>124</v>
      </c>
      <c r="P206" t="s">
        <v>124</v>
      </c>
      <c r="Q206">
        <v>1</v>
      </c>
      <c r="X206">
        <v>1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 t="s">
        <v>3</v>
      </c>
      <c r="AG206">
        <v>1</v>
      </c>
      <c r="AH206">
        <v>2</v>
      </c>
      <c r="AI206">
        <v>43687052</v>
      </c>
      <c r="AJ206">
        <v>199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>
      <c r="A207">
        <f>ROW(Source!A87)</f>
        <v>87</v>
      </c>
      <c r="B207">
        <v>43687077</v>
      </c>
      <c r="C207">
        <v>43687062</v>
      </c>
      <c r="D207">
        <v>23134705</v>
      </c>
      <c r="E207">
        <v>1</v>
      </c>
      <c r="F207">
        <v>1</v>
      </c>
      <c r="G207">
        <v>1</v>
      </c>
      <c r="H207">
        <v>1</v>
      </c>
      <c r="I207" t="s">
        <v>884</v>
      </c>
      <c r="J207" t="s">
        <v>3</v>
      </c>
      <c r="K207" t="s">
        <v>885</v>
      </c>
      <c r="L207">
        <v>1369</v>
      </c>
      <c r="N207">
        <v>1013</v>
      </c>
      <c r="O207" t="s">
        <v>653</v>
      </c>
      <c r="P207" t="s">
        <v>653</v>
      </c>
      <c r="Q207">
        <v>1</v>
      </c>
      <c r="X207">
        <v>353</v>
      </c>
      <c r="Y207">
        <v>0</v>
      </c>
      <c r="Z207">
        <v>0</v>
      </c>
      <c r="AA207">
        <v>0</v>
      </c>
      <c r="AB207">
        <v>9.68</v>
      </c>
      <c r="AC207">
        <v>0</v>
      </c>
      <c r="AD207">
        <v>1</v>
      </c>
      <c r="AE207">
        <v>1</v>
      </c>
      <c r="AF207" t="s">
        <v>3</v>
      </c>
      <c r="AG207">
        <v>353</v>
      </c>
      <c r="AH207">
        <v>2</v>
      </c>
      <c r="AI207">
        <v>43687063</v>
      </c>
      <c r="AJ207">
        <v>200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>
      <c r="A208">
        <f>ROW(Source!A87)</f>
        <v>87</v>
      </c>
      <c r="B208">
        <v>43687078</v>
      </c>
      <c r="C208">
        <v>43687062</v>
      </c>
      <c r="D208">
        <v>121548</v>
      </c>
      <c r="E208">
        <v>1</v>
      </c>
      <c r="F208">
        <v>1</v>
      </c>
      <c r="G208">
        <v>1</v>
      </c>
      <c r="H208">
        <v>1</v>
      </c>
      <c r="I208" t="s">
        <v>22</v>
      </c>
      <c r="J208" t="s">
        <v>3</v>
      </c>
      <c r="K208" t="s">
        <v>656</v>
      </c>
      <c r="L208">
        <v>608254</v>
      </c>
      <c r="N208">
        <v>1013</v>
      </c>
      <c r="O208" t="s">
        <v>657</v>
      </c>
      <c r="P208" t="s">
        <v>657</v>
      </c>
      <c r="Q208">
        <v>1</v>
      </c>
      <c r="X208">
        <v>41.26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2</v>
      </c>
      <c r="AF208" t="s">
        <v>3</v>
      </c>
      <c r="AG208">
        <v>41.26</v>
      </c>
      <c r="AH208">
        <v>2</v>
      </c>
      <c r="AI208">
        <v>43687064</v>
      </c>
      <c r="AJ208">
        <v>201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>
      <c r="A209">
        <f>ROW(Source!A87)</f>
        <v>87</v>
      </c>
      <c r="B209">
        <v>43687079</v>
      </c>
      <c r="C209">
        <v>43687062</v>
      </c>
      <c r="D209">
        <v>37802635</v>
      </c>
      <c r="E209">
        <v>1</v>
      </c>
      <c r="F209">
        <v>1</v>
      </c>
      <c r="G209">
        <v>1</v>
      </c>
      <c r="H209">
        <v>2</v>
      </c>
      <c r="I209" t="s">
        <v>901</v>
      </c>
      <c r="J209" t="s">
        <v>902</v>
      </c>
      <c r="K209" t="s">
        <v>903</v>
      </c>
      <c r="L209">
        <v>1368</v>
      </c>
      <c r="N209">
        <v>1011</v>
      </c>
      <c r="O209" t="s">
        <v>524</v>
      </c>
      <c r="P209" t="s">
        <v>524</v>
      </c>
      <c r="Q209">
        <v>1</v>
      </c>
      <c r="X209">
        <v>11.17</v>
      </c>
      <c r="Y209">
        <v>0</v>
      </c>
      <c r="Z209">
        <v>29.26</v>
      </c>
      <c r="AA209">
        <v>10.35</v>
      </c>
      <c r="AB209">
        <v>0</v>
      </c>
      <c r="AC209">
        <v>0</v>
      </c>
      <c r="AD209">
        <v>1</v>
      </c>
      <c r="AE209">
        <v>0</v>
      </c>
      <c r="AF209" t="s">
        <v>3</v>
      </c>
      <c r="AG209">
        <v>11.17</v>
      </c>
      <c r="AH209">
        <v>2</v>
      </c>
      <c r="AI209">
        <v>43687065</v>
      </c>
      <c r="AJ209">
        <v>202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>
      <c r="A210">
        <f>ROW(Source!A87)</f>
        <v>87</v>
      </c>
      <c r="B210">
        <v>43687080</v>
      </c>
      <c r="C210">
        <v>43687062</v>
      </c>
      <c r="D210">
        <v>37802677</v>
      </c>
      <c r="E210">
        <v>1</v>
      </c>
      <c r="F210">
        <v>1</v>
      </c>
      <c r="G210">
        <v>1</v>
      </c>
      <c r="H210">
        <v>2</v>
      </c>
      <c r="I210" t="s">
        <v>904</v>
      </c>
      <c r="J210" t="s">
        <v>905</v>
      </c>
      <c r="K210" t="s">
        <v>906</v>
      </c>
      <c r="L210">
        <v>1368</v>
      </c>
      <c r="N210">
        <v>1011</v>
      </c>
      <c r="O210" t="s">
        <v>524</v>
      </c>
      <c r="P210" t="s">
        <v>524</v>
      </c>
      <c r="Q210">
        <v>1</v>
      </c>
      <c r="X210">
        <v>1.8</v>
      </c>
      <c r="Y210">
        <v>0</v>
      </c>
      <c r="Z210">
        <v>15.48</v>
      </c>
      <c r="AA210">
        <v>0</v>
      </c>
      <c r="AB210">
        <v>0</v>
      </c>
      <c r="AC210">
        <v>0</v>
      </c>
      <c r="AD210">
        <v>1</v>
      </c>
      <c r="AE210">
        <v>0</v>
      </c>
      <c r="AF210" t="s">
        <v>3</v>
      </c>
      <c r="AG210">
        <v>1.8</v>
      </c>
      <c r="AH210">
        <v>2</v>
      </c>
      <c r="AI210">
        <v>43687066</v>
      </c>
      <c r="AJ210">
        <v>203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>
      <c r="A211">
        <f>ROW(Source!A87)</f>
        <v>87</v>
      </c>
      <c r="B211">
        <v>43687081</v>
      </c>
      <c r="C211">
        <v>43687062</v>
      </c>
      <c r="D211">
        <v>37802696</v>
      </c>
      <c r="E211">
        <v>1</v>
      </c>
      <c r="F211">
        <v>1</v>
      </c>
      <c r="G211">
        <v>1</v>
      </c>
      <c r="H211">
        <v>2</v>
      </c>
      <c r="I211" t="s">
        <v>907</v>
      </c>
      <c r="J211" t="s">
        <v>908</v>
      </c>
      <c r="K211" t="s">
        <v>909</v>
      </c>
      <c r="L211">
        <v>1368</v>
      </c>
      <c r="N211">
        <v>1011</v>
      </c>
      <c r="O211" t="s">
        <v>524</v>
      </c>
      <c r="P211" t="s">
        <v>524</v>
      </c>
      <c r="Q211">
        <v>1</v>
      </c>
      <c r="X211">
        <v>12</v>
      </c>
      <c r="Y211">
        <v>0</v>
      </c>
      <c r="Z211">
        <v>29.97</v>
      </c>
      <c r="AA211">
        <v>0</v>
      </c>
      <c r="AB211">
        <v>0</v>
      </c>
      <c r="AC211">
        <v>0</v>
      </c>
      <c r="AD211">
        <v>1</v>
      </c>
      <c r="AE211">
        <v>0</v>
      </c>
      <c r="AF211" t="s">
        <v>3</v>
      </c>
      <c r="AG211">
        <v>12</v>
      </c>
      <c r="AH211">
        <v>2</v>
      </c>
      <c r="AI211">
        <v>43687067</v>
      </c>
      <c r="AJ211">
        <v>204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>
      <c r="A212">
        <f>ROW(Source!A87)</f>
        <v>87</v>
      </c>
      <c r="B212">
        <v>43687082</v>
      </c>
      <c r="C212">
        <v>43687062</v>
      </c>
      <c r="D212">
        <v>37802796</v>
      </c>
      <c r="E212">
        <v>1</v>
      </c>
      <c r="F212">
        <v>1</v>
      </c>
      <c r="G212">
        <v>1</v>
      </c>
      <c r="H212">
        <v>2</v>
      </c>
      <c r="I212" t="s">
        <v>910</v>
      </c>
      <c r="J212" t="s">
        <v>911</v>
      </c>
      <c r="K212" t="s">
        <v>912</v>
      </c>
      <c r="L212">
        <v>1368</v>
      </c>
      <c r="N212">
        <v>1011</v>
      </c>
      <c r="O212" t="s">
        <v>524</v>
      </c>
      <c r="P212" t="s">
        <v>524</v>
      </c>
      <c r="Q212">
        <v>1</v>
      </c>
      <c r="X212">
        <v>1.1000000000000001</v>
      </c>
      <c r="Y212">
        <v>0</v>
      </c>
      <c r="Z212">
        <v>160.57</v>
      </c>
      <c r="AA212">
        <v>12.1</v>
      </c>
      <c r="AB212">
        <v>0</v>
      </c>
      <c r="AC212">
        <v>0</v>
      </c>
      <c r="AD212">
        <v>1</v>
      </c>
      <c r="AE212">
        <v>0</v>
      </c>
      <c r="AF212" t="s">
        <v>3</v>
      </c>
      <c r="AG212">
        <v>1.1000000000000001</v>
      </c>
      <c r="AH212">
        <v>2</v>
      </c>
      <c r="AI212">
        <v>43687068</v>
      </c>
      <c r="AJ212">
        <v>205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>
      <c r="A213">
        <f>ROW(Source!A87)</f>
        <v>87</v>
      </c>
      <c r="B213">
        <v>43687083</v>
      </c>
      <c r="C213">
        <v>43687062</v>
      </c>
      <c r="D213">
        <v>37803381</v>
      </c>
      <c r="E213">
        <v>1</v>
      </c>
      <c r="F213">
        <v>1</v>
      </c>
      <c r="G213">
        <v>1</v>
      </c>
      <c r="H213">
        <v>2</v>
      </c>
      <c r="I213" t="s">
        <v>913</v>
      </c>
      <c r="J213" t="s">
        <v>914</v>
      </c>
      <c r="K213" t="s">
        <v>915</v>
      </c>
      <c r="L213">
        <v>1368</v>
      </c>
      <c r="N213">
        <v>1011</v>
      </c>
      <c r="O213" t="s">
        <v>524</v>
      </c>
      <c r="P213" t="s">
        <v>524</v>
      </c>
      <c r="Q213">
        <v>1</v>
      </c>
      <c r="X213">
        <v>27.6</v>
      </c>
      <c r="Y213">
        <v>0</v>
      </c>
      <c r="Z213">
        <v>133.21</v>
      </c>
      <c r="AA213">
        <v>12.1</v>
      </c>
      <c r="AB213">
        <v>0</v>
      </c>
      <c r="AC213">
        <v>0</v>
      </c>
      <c r="AD213">
        <v>1</v>
      </c>
      <c r="AE213">
        <v>0</v>
      </c>
      <c r="AF213" t="s">
        <v>3</v>
      </c>
      <c r="AG213">
        <v>27.6</v>
      </c>
      <c r="AH213">
        <v>2</v>
      </c>
      <c r="AI213">
        <v>43687069</v>
      </c>
      <c r="AJ213">
        <v>206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>
      <c r="A214">
        <f>ROW(Source!A87)</f>
        <v>87</v>
      </c>
      <c r="B214">
        <v>43687084</v>
      </c>
      <c r="C214">
        <v>43687062</v>
      </c>
      <c r="D214">
        <v>37803439</v>
      </c>
      <c r="E214">
        <v>1</v>
      </c>
      <c r="F214">
        <v>1</v>
      </c>
      <c r="G214">
        <v>1</v>
      </c>
      <c r="H214">
        <v>2</v>
      </c>
      <c r="I214" t="s">
        <v>916</v>
      </c>
      <c r="J214" t="s">
        <v>917</v>
      </c>
      <c r="K214" t="s">
        <v>918</v>
      </c>
      <c r="L214">
        <v>1368</v>
      </c>
      <c r="N214">
        <v>1011</v>
      </c>
      <c r="O214" t="s">
        <v>524</v>
      </c>
      <c r="P214" t="s">
        <v>524</v>
      </c>
      <c r="Q214">
        <v>1</v>
      </c>
      <c r="X214">
        <v>1.39</v>
      </c>
      <c r="Y214">
        <v>0</v>
      </c>
      <c r="Z214">
        <v>36.950000000000003</v>
      </c>
      <c r="AA214">
        <v>10.35</v>
      </c>
      <c r="AB214">
        <v>0</v>
      </c>
      <c r="AC214">
        <v>0</v>
      </c>
      <c r="AD214">
        <v>1</v>
      </c>
      <c r="AE214">
        <v>0</v>
      </c>
      <c r="AF214" t="s">
        <v>3</v>
      </c>
      <c r="AG214">
        <v>1.39</v>
      </c>
      <c r="AH214">
        <v>2</v>
      </c>
      <c r="AI214">
        <v>43687070</v>
      </c>
      <c r="AJ214">
        <v>207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>
      <c r="A215">
        <f>ROW(Source!A87)</f>
        <v>87</v>
      </c>
      <c r="B215">
        <v>43687085</v>
      </c>
      <c r="C215">
        <v>43687062</v>
      </c>
      <c r="D215">
        <v>37804071</v>
      </c>
      <c r="E215">
        <v>1</v>
      </c>
      <c r="F215">
        <v>1</v>
      </c>
      <c r="G215">
        <v>1</v>
      </c>
      <c r="H215">
        <v>2</v>
      </c>
      <c r="I215" t="s">
        <v>756</v>
      </c>
      <c r="J215" t="s">
        <v>757</v>
      </c>
      <c r="K215" t="s">
        <v>758</v>
      </c>
      <c r="L215">
        <v>1368</v>
      </c>
      <c r="N215">
        <v>1011</v>
      </c>
      <c r="O215" t="s">
        <v>524</v>
      </c>
      <c r="P215" t="s">
        <v>524</v>
      </c>
      <c r="Q215">
        <v>1</v>
      </c>
      <c r="X215">
        <v>16.5</v>
      </c>
      <c r="Y215">
        <v>0</v>
      </c>
      <c r="Z215">
        <v>5.4</v>
      </c>
      <c r="AA215">
        <v>0</v>
      </c>
      <c r="AB215">
        <v>0</v>
      </c>
      <c r="AC215">
        <v>0</v>
      </c>
      <c r="AD215">
        <v>1</v>
      </c>
      <c r="AE215">
        <v>0</v>
      </c>
      <c r="AF215" t="s">
        <v>3</v>
      </c>
      <c r="AG215">
        <v>16.5</v>
      </c>
      <c r="AH215">
        <v>2</v>
      </c>
      <c r="AI215">
        <v>43687071</v>
      </c>
      <c r="AJ215">
        <v>208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>
      <c r="A216">
        <f>ROW(Source!A87)</f>
        <v>87</v>
      </c>
      <c r="B216">
        <v>43687086</v>
      </c>
      <c r="C216">
        <v>43687062</v>
      </c>
      <c r="D216">
        <v>37804456</v>
      </c>
      <c r="E216">
        <v>1</v>
      </c>
      <c r="F216">
        <v>1</v>
      </c>
      <c r="G216">
        <v>1</v>
      </c>
      <c r="H216">
        <v>2</v>
      </c>
      <c r="I216" t="s">
        <v>759</v>
      </c>
      <c r="J216" t="s">
        <v>760</v>
      </c>
      <c r="K216" t="s">
        <v>761</v>
      </c>
      <c r="L216">
        <v>1368</v>
      </c>
      <c r="N216">
        <v>1011</v>
      </c>
      <c r="O216" t="s">
        <v>524</v>
      </c>
      <c r="P216" t="s">
        <v>524</v>
      </c>
      <c r="Q216">
        <v>1</v>
      </c>
      <c r="X216">
        <v>0.21</v>
      </c>
      <c r="Y216">
        <v>0</v>
      </c>
      <c r="Z216">
        <v>91.76</v>
      </c>
      <c r="AA216">
        <v>10.35</v>
      </c>
      <c r="AB216">
        <v>0</v>
      </c>
      <c r="AC216">
        <v>0</v>
      </c>
      <c r="AD216">
        <v>1</v>
      </c>
      <c r="AE216">
        <v>0</v>
      </c>
      <c r="AF216" t="s">
        <v>3</v>
      </c>
      <c r="AG216">
        <v>0.21</v>
      </c>
      <c r="AH216">
        <v>2</v>
      </c>
      <c r="AI216">
        <v>43687072</v>
      </c>
      <c r="AJ216">
        <v>209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>
      <c r="A217">
        <f>ROW(Source!A87)</f>
        <v>87</v>
      </c>
      <c r="B217">
        <v>43687087</v>
      </c>
      <c r="C217">
        <v>43687062</v>
      </c>
      <c r="D217">
        <v>37736609</v>
      </c>
      <c r="E217">
        <v>1</v>
      </c>
      <c r="F217">
        <v>1</v>
      </c>
      <c r="G217">
        <v>1</v>
      </c>
      <c r="H217">
        <v>3</v>
      </c>
      <c r="I217" t="s">
        <v>919</v>
      </c>
      <c r="J217" t="s">
        <v>920</v>
      </c>
      <c r="K217" t="s">
        <v>921</v>
      </c>
      <c r="L217">
        <v>1348</v>
      </c>
      <c r="N217">
        <v>1009</v>
      </c>
      <c r="O217" t="s">
        <v>278</v>
      </c>
      <c r="P217" t="s">
        <v>278</v>
      </c>
      <c r="Q217">
        <v>1000</v>
      </c>
      <c r="X217">
        <v>0.04</v>
      </c>
      <c r="Y217">
        <v>9750</v>
      </c>
      <c r="Z217">
        <v>0</v>
      </c>
      <c r="AA217">
        <v>0</v>
      </c>
      <c r="AB217">
        <v>0</v>
      </c>
      <c r="AC217">
        <v>0</v>
      </c>
      <c r="AD217">
        <v>1</v>
      </c>
      <c r="AE217">
        <v>0</v>
      </c>
      <c r="AF217" t="s">
        <v>3</v>
      </c>
      <c r="AG217">
        <v>0.04</v>
      </c>
      <c r="AH217">
        <v>2</v>
      </c>
      <c r="AI217">
        <v>43687073</v>
      </c>
      <c r="AJ217">
        <v>210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>
      <c r="A218">
        <f>ROW(Source!A87)</f>
        <v>87</v>
      </c>
      <c r="B218">
        <v>43687088</v>
      </c>
      <c r="C218">
        <v>43687062</v>
      </c>
      <c r="D218">
        <v>37738049</v>
      </c>
      <c r="E218">
        <v>1</v>
      </c>
      <c r="F218">
        <v>1</v>
      </c>
      <c r="G218">
        <v>1</v>
      </c>
      <c r="H218">
        <v>3</v>
      </c>
      <c r="I218" t="s">
        <v>922</v>
      </c>
      <c r="J218" t="s">
        <v>923</v>
      </c>
      <c r="K218" t="s">
        <v>924</v>
      </c>
      <c r="L218">
        <v>1339</v>
      </c>
      <c r="N218">
        <v>1007</v>
      </c>
      <c r="O218" t="s">
        <v>48</v>
      </c>
      <c r="P218" t="s">
        <v>48</v>
      </c>
      <c r="Q218">
        <v>1</v>
      </c>
      <c r="X218">
        <v>0.18</v>
      </c>
      <c r="Y218">
        <v>1076</v>
      </c>
      <c r="Z218">
        <v>0</v>
      </c>
      <c r="AA218">
        <v>0</v>
      </c>
      <c r="AB218">
        <v>0</v>
      </c>
      <c r="AC218">
        <v>0</v>
      </c>
      <c r="AD218">
        <v>1</v>
      </c>
      <c r="AE218">
        <v>0</v>
      </c>
      <c r="AF218" t="s">
        <v>3</v>
      </c>
      <c r="AG218">
        <v>0.18</v>
      </c>
      <c r="AH218">
        <v>2</v>
      </c>
      <c r="AI218">
        <v>43687074</v>
      </c>
      <c r="AJ218">
        <v>211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>
      <c r="A219">
        <f>ROW(Source!A87)</f>
        <v>87</v>
      </c>
      <c r="B219">
        <v>43687089</v>
      </c>
      <c r="C219">
        <v>43687062</v>
      </c>
      <c r="D219">
        <v>37738512</v>
      </c>
      <c r="E219">
        <v>1</v>
      </c>
      <c r="F219">
        <v>1</v>
      </c>
      <c r="G219">
        <v>1</v>
      </c>
      <c r="H219">
        <v>3</v>
      </c>
      <c r="I219" t="s">
        <v>925</v>
      </c>
      <c r="J219" t="s">
        <v>926</v>
      </c>
      <c r="K219" t="s">
        <v>927</v>
      </c>
      <c r="L219">
        <v>1301</v>
      </c>
      <c r="N219">
        <v>1003</v>
      </c>
      <c r="O219" t="s">
        <v>80</v>
      </c>
      <c r="P219" t="s">
        <v>80</v>
      </c>
      <c r="Q219">
        <v>1</v>
      </c>
      <c r="X219">
        <v>1004</v>
      </c>
      <c r="Y219">
        <v>74.19</v>
      </c>
      <c r="Z219">
        <v>0</v>
      </c>
      <c r="AA219">
        <v>0</v>
      </c>
      <c r="AB219">
        <v>0</v>
      </c>
      <c r="AC219">
        <v>0</v>
      </c>
      <c r="AD219">
        <v>1</v>
      </c>
      <c r="AE219">
        <v>0</v>
      </c>
      <c r="AF219" t="s">
        <v>3</v>
      </c>
      <c r="AG219">
        <v>1004</v>
      </c>
      <c r="AH219">
        <v>2</v>
      </c>
      <c r="AI219">
        <v>43687075</v>
      </c>
      <c r="AJ219">
        <v>212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>
      <c r="A220">
        <f>ROW(Source!A87)</f>
        <v>87</v>
      </c>
      <c r="B220">
        <v>43687090</v>
      </c>
      <c r="C220">
        <v>43687062</v>
      </c>
      <c r="D220">
        <v>37777802</v>
      </c>
      <c r="E220">
        <v>1</v>
      </c>
      <c r="F220">
        <v>1</v>
      </c>
      <c r="G220">
        <v>1</v>
      </c>
      <c r="H220">
        <v>3</v>
      </c>
      <c r="I220" t="s">
        <v>928</v>
      </c>
      <c r="J220" t="s">
        <v>929</v>
      </c>
      <c r="K220" t="s">
        <v>930</v>
      </c>
      <c r="L220">
        <v>1339</v>
      </c>
      <c r="N220">
        <v>1007</v>
      </c>
      <c r="O220" t="s">
        <v>48</v>
      </c>
      <c r="P220" t="s">
        <v>48</v>
      </c>
      <c r="Q220">
        <v>1</v>
      </c>
      <c r="X220">
        <v>15.7</v>
      </c>
      <c r="Y220">
        <v>2.4700000000000002</v>
      </c>
      <c r="Z220">
        <v>0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3</v>
      </c>
      <c r="AG220">
        <v>15.7</v>
      </c>
      <c r="AH220">
        <v>2</v>
      </c>
      <c r="AI220">
        <v>43687076</v>
      </c>
      <c r="AJ220">
        <v>213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>
      <c r="A221">
        <f>ROW(Source!A88)</f>
        <v>88</v>
      </c>
      <c r="B221">
        <v>43687113</v>
      </c>
      <c r="C221">
        <v>43687091</v>
      </c>
      <c r="D221">
        <v>23129805</v>
      </c>
      <c r="E221">
        <v>1</v>
      </c>
      <c r="F221">
        <v>1</v>
      </c>
      <c r="G221">
        <v>1</v>
      </c>
      <c r="H221">
        <v>1</v>
      </c>
      <c r="I221" t="s">
        <v>669</v>
      </c>
      <c r="J221" t="s">
        <v>3</v>
      </c>
      <c r="K221" t="s">
        <v>670</v>
      </c>
      <c r="L221">
        <v>1369</v>
      </c>
      <c r="N221">
        <v>1013</v>
      </c>
      <c r="O221" t="s">
        <v>653</v>
      </c>
      <c r="P221" t="s">
        <v>653</v>
      </c>
      <c r="Q221">
        <v>1</v>
      </c>
      <c r="X221">
        <v>50.79</v>
      </c>
      <c r="Y221">
        <v>0</v>
      </c>
      <c r="Z221">
        <v>0</v>
      </c>
      <c r="AA221">
        <v>0</v>
      </c>
      <c r="AB221">
        <v>7.97</v>
      </c>
      <c r="AC221">
        <v>0</v>
      </c>
      <c r="AD221">
        <v>1</v>
      </c>
      <c r="AE221">
        <v>1</v>
      </c>
      <c r="AF221" t="s">
        <v>3</v>
      </c>
      <c r="AG221">
        <v>50.79</v>
      </c>
      <c r="AH221">
        <v>2</v>
      </c>
      <c r="AI221">
        <v>43687092</v>
      </c>
      <c r="AJ221">
        <v>214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>
      <c r="A222">
        <f>ROW(Source!A88)</f>
        <v>88</v>
      </c>
      <c r="B222">
        <v>43687114</v>
      </c>
      <c r="C222">
        <v>43687091</v>
      </c>
      <c r="D222">
        <v>121548</v>
      </c>
      <c r="E222">
        <v>1</v>
      </c>
      <c r="F222">
        <v>1</v>
      </c>
      <c r="G222">
        <v>1</v>
      </c>
      <c r="H222">
        <v>1</v>
      </c>
      <c r="I222" t="s">
        <v>22</v>
      </c>
      <c r="J222" t="s">
        <v>3</v>
      </c>
      <c r="K222" t="s">
        <v>656</v>
      </c>
      <c r="L222">
        <v>608254</v>
      </c>
      <c r="N222">
        <v>1013</v>
      </c>
      <c r="O222" t="s">
        <v>657</v>
      </c>
      <c r="P222" t="s">
        <v>657</v>
      </c>
      <c r="Q222">
        <v>1</v>
      </c>
      <c r="X222">
        <v>0.12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1</v>
      </c>
      <c r="AE222">
        <v>2</v>
      </c>
      <c r="AF222" t="s">
        <v>3</v>
      </c>
      <c r="AG222">
        <v>0.12</v>
      </c>
      <c r="AH222">
        <v>2</v>
      </c>
      <c r="AI222">
        <v>43687093</v>
      </c>
      <c r="AJ222">
        <v>215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>
      <c r="A223">
        <f>ROW(Source!A88)</f>
        <v>88</v>
      </c>
      <c r="B223">
        <v>43687115</v>
      </c>
      <c r="C223">
        <v>43687091</v>
      </c>
      <c r="D223">
        <v>37802443</v>
      </c>
      <c r="E223">
        <v>1</v>
      </c>
      <c r="F223">
        <v>1</v>
      </c>
      <c r="G223">
        <v>1</v>
      </c>
      <c r="H223">
        <v>2</v>
      </c>
      <c r="I223" t="s">
        <v>803</v>
      </c>
      <c r="J223" t="s">
        <v>804</v>
      </c>
      <c r="K223" t="s">
        <v>805</v>
      </c>
      <c r="L223">
        <v>1368</v>
      </c>
      <c r="N223">
        <v>1011</v>
      </c>
      <c r="O223" t="s">
        <v>524</v>
      </c>
      <c r="P223" t="s">
        <v>524</v>
      </c>
      <c r="Q223">
        <v>1</v>
      </c>
      <c r="X223">
        <v>0.12</v>
      </c>
      <c r="Y223">
        <v>0</v>
      </c>
      <c r="Z223">
        <v>124.14</v>
      </c>
      <c r="AA223">
        <v>12.1</v>
      </c>
      <c r="AB223">
        <v>0</v>
      </c>
      <c r="AC223">
        <v>0</v>
      </c>
      <c r="AD223">
        <v>1</v>
      </c>
      <c r="AE223">
        <v>0</v>
      </c>
      <c r="AF223" t="s">
        <v>3</v>
      </c>
      <c r="AG223">
        <v>0.12</v>
      </c>
      <c r="AH223">
        <v>2</v>
      </c>
      <c r="AI223">
        <v>43687094</v>
      </c>
      <c r="AJ223">
        <v>216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>
      <c r="A224">
        <f>ROW(Source!A88)</f>
        <v>88</v>
      </c>
      <c r="B224">
        <v>43687116</v>
      </c>
      <c r="C224">
        <v>43687091</v>
      </c>
      <c r="D224">
        <v>37802544</v>
      </c>
      <c r="E224">
        <v>1</v>
      </c>
      <c r="F224">
        <v>1</v>
      </c>
      <c r="G224">
        <v>1</v>
      </c>
      <c r="H224">
        <v>2</v>
      </c>
      <c r="I224" t="s">
        <v>931</v>
      </c>
      <c r="J224" t="s">
        <v>932</v>
      </c>
      <c r="K224" t="s">
        <v>933</v>
      </c>
      <c r="L224">
        <v>1368</v>
      </c>
      <c r="N224">
        <v>1011</v>
      </c>
      <c r="O224" t="s">
        <v>524</v>
      </c>
      <c r="P224" t="s">
        <v>524</v>
      </c>
      <c r="Q224">
        <v>1</v>
      </c>
      <c r="X224">
        <v>10.53</v>
      </c>
      <c r="Y224">
        <v>0</v>
      </c>
      <c r="Z224">
        <v>7.11</v>
      </c>
      <c r="AA224">
        <v>0</v>
      </c>
      <c r="AB224">
        <v>0</v>
      </c>
      <c r="AC224">
        <v>0</v>
      </c>
      <c r="AD224">
        <v>1</v>
      </c>
      <c r="AE224">
        <v>0</v>
      </c>
      <c r="AF224" t="s">
        <v>3</v>
      </c>
      <c r="AG224">
        <v>10.53</v>
      </c>
      <c r="AH224">
        <v>2</v>
      </c>
      <c r="AI224">
        <v>43687095</v>
      </c>
      <c r="AJ224">
        <v>217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>
      <c r="A225">
        <f>ROW(Source!A88)</f>
        <v>88</v>
      </c>
      <c r="B225">
        <v>43687117</v>
      </c>
      <c r="C225">
        <v>43687091</v>
      </c>
      <c r="D225">
        <v>37802659</v>
      </c>
      <c r="E225">
        <v>1</v>
      </c>
      <c r="F225">
        <v>1</v>
      </c>
      <c r="G225">
        <v>1</v>
      </c>
      <c r="H225">
        <v>2</v>
      </c>
      <c r="I225" t="s">
        <v>823</v>
      </c>
      <c r="J225" t="s">
        <v>824</v>
      </c>
      <c r="K225" t="s">
        <v>825</v>
      </c>
      <c r="L225">
        <v>1368</v>
      </c>
      <c r="N225">
        <v>1011</v>
      </c>
      <c r="O225" t="s">
        <v>524</v>
      </c>
      <c r="P225" t="s">
        <v>524</v>
      </c>
      <c r="Q225">
        <v>1</v>
      </c>
      <c r="X225">
        <v>1.86</v>
      </c>
      <c r="Y225">
        <v>0</v>
      </c>
      <c r="Z225">
        <v>1.43</v>
      </c>
      <c r="AA225">
        <v>0</v>
      </c>
      <c r="AB225">
        <v>0</v>
      </c>
      <c r="AC225">
        <v>0</v>
      </c>
      <c r="AD225">
        <v>1</v>
      </c>
      <c r="AE225">
        <v>0</v>
      </c>
      <c r="AF225" t="s">
        <v>3</v>
      </c>
      <c r="AG225">
        <v>1.86</v>
      </c>
      <c r="AH225">
        <v>2</v>
      </c>
      <c r="AI225">
        <v>43687096</v>
      </c>
      <c r="AJ225">
        <v>218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>
      <c r="A226">
        <f>ROW(Source!A88)</f>
        <v>88</v>
      </c>
      <c r="B226">
        <v>43687118</v>
      </c>
      <c r="C226">
        <v>43687091</v>
      </c>
      <c r="D226">
        <v>37802669</v>
      </c>
      <c r="E226">
        <v>1</v>
      </c>
      <c r="F226">
        <v>1</v>
      </c>
      <c r="G226">
        <v>1</v>
      </c>
      <c r="H226">
        <v>2</v>
      </c>
      <c r="I226" t="s">
        <v>934</v>
      </c>
      <c r="J226" t="s">
        <v>935</v>
      </c>
      <c r="K226" t="s">
        <v>936</v>
      </c>
      <c r="L226">
        <v>1368</v>
      </c>
      <c r="N226">
        <v>1011</v>
      </c>
      <c r="O226" t="s">
        <v>524</v>
      </c>
      <c r="P226" t="s">
        <v>524</v>
      </c>
      <c r="Q226">
        <v>1</v>
      </c>
      <c r="X226">
        <v>2.0299999999999998</v>
      </c>
      <c r="Y226">
        <v>0</v>
      </c>
      <c r="Z226">
        <v>9.6999999999999993</v>
      </c>
      <c r="AA226">
        <v>0</v>
      </c>
      <c r="AB226">
        <v>0</v>
      </c>
      <c r="AC226">
        <v>0</v>
      </c>
      <c r="AD226">
        <v>1</v>
      </c>
      <c r="AE226">
        <v>0</v>
      </c>
      <c r="AF226" t="s">
        <v>3</v>
      </c>
      <c r="AG226">
        <v>2.0299999999999998</v>
      </c>
      <c r="AH226">
        <v>2</v>
      </c>
      <c r="AI226">
        <v>43687097</v>
      </c>
      <c r="AJ226">
        <v>219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>
      <c r="A227">
        <f>ROW(Source!A88)</f>
        <v>88</v>
      </c>
      <c r="B227">
        <v>43687119</v>
      </c>
      <c r="C227">
        <v>43687091</v>
      </c>
      <c r="D227">
        <v>37802676</v>
      </c>
      <c r="E227">
        <v>1</v>
      </c>
      <c r="F227">
        <v>1</v>
      </c>
      <c r="G227">
        <v>1</v>
      </c>
      <c r="H227">
        <v>2</v>
      </c>
      <c r="I227" t="s">
        <v>937</v>
      </c>
      <c r="J227" t="s">
        <v>938</v>
      </c>
      <c r="K227" t="s">
        <v>939</v>
      </c>
      <c r="L227">
        <v>1368</v>
      </c>
      <c r="N227">
        <v>1011</v>
      </c>
      <c r="O227" t="s">
        <v>524</v>
      </c>
      <c r="P227" t="s">
        <v>524</v>
      </c>
      <c r="Q227">
        <v>1</v>
      </c>
      <c r="X227">
        <v>0.14000000000000001</v>
      </c>
      <c r="Y227">
        <v>0</v>
      </c>
      <c r="Z227">
        <v>6.4</v>
      </c>
      <c r="AA227">
        <v>0</v>
      </c>
      <c r="AB227">
        <v>0</v>
      </c>
      <c r="AC227">
        <v>0</v>
      </c>
      <c r="AD227">
        <v>1</v>
      </c>
      <c r="AE227">
        <v>0</v>
      </c>
      <c r="AF227" t="s">
        <v>3</v>
      </c>
      <c r="AG227">
        <v>0.14000000000000001</v>
      </c>
      <c r="AH227">
        <v>2</v>
      </c>
      <c r="AI227">
        <v>43687098</v>
      </c>
      <c r="AJ227">
        <v>220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>
      <c r="A228">
        <f>ROW(Source!A88)</f>
        <v>88</v>
      </c>
      <c r="B228">
        <v>43687120</v>
      </c>
      <c r="C228">
        <v>43687091</v>
      </c>
      <c r="D228">
        <v>37804071</v>
      </c>
      <c r="E228">
        <v>1</v>
      </c>
      <c r="F228">
        <v>1</v>
      </c>
      <c r="G228">
        <v>1</v>
      </c>
      <c r="H228">
        <v>2</v>
      </c>
      <c r="I228" t="s">
        <v>756</v>
      </c>
      <c r="J228" t="s">
        <v>757</v>
      </c>
      <c r="K228" t="s">
        <v>758</v>
      </c>
      <c r="L228">
        <v>1368</v>
      </c>
      <c r="N228">
        <v>1011</v>
      </c>
      <c r="O228" t="s">
        <v>524</v>
      </c>
      <c r="P228" t="s">
        <v>524</v>
      </c>
      <c r="Q228">
        <v>1</v>
      </c>
      <c r="X228">
        <v>0.41</v>
      </c>
      <c r="Y228">
        <v>0</v>
      </c>
      <c r="Z228">
        <v>5.4</v>
      </c>
      <c r="AA228">
        <v>0</v>
      </c>
      <c r="AB228">
        <v>0</v>
      </c>
      <c r="AC228">
        <v>0</v>
      </c>
      <c r="AD228">
        <v>1</v>
      </c>
      <c r="AE228">
        <v>0</v>
      </c>
      <c r="AF228" t="s">
        <v>3</v>
      </c>
      <c r="AG228">
        <v>0.41</v>
      </c>
      <c r="AH228">
        <v>2</v>
      </c>
      <c r="AI228">
        <v>43687099</v>
      </c>
      <c r="AJ228">
        <v>221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>
      <c r="A229">
        <f>ROW(Source!A88)</f>
        <v>88</v>
      </c>
      <c r="B229">
        <v>43687121</v>
      </c>
      <c r="C229">
        <v>43687091</v>
      </c>
      <c r="D229">
        <v>37804456</v>
      </c>
      <c r="E229">
        <v>1</v>
      </c>
      <c r="F229">
        <v>1</v>
      </c>
      <c r="G229">
        <v>1</v>
      </c>
      <c r="H229">
        <v>2</v>
      </c>
      <c r="I229" t="s">
        <v>759</v>
      </c>
      <c r="J229" t="s">
        <v>760</v>
      </c>
      <c r="K229" t="s">
        <v>761</v>
      </c>
      <c r="L229">
        <v>1368</v>
      </c>
      <c r="N229">
        <v>1011</v>
      </c>
      <c r="O229" t="s">
        <v>524</v>
      </c>
      <c r="P229" t="s">
        <v>524</v>
      </c>
      <c r="Q229">
        <v>1</v>
      </c>
      <c r="X229">
        <v>0.19</v>
      </c>
      <c r="Y229">
        <v>0</v>
      </c>
      <c r="Z229">
        <v>91.76</v>
      </c>
      <c r="AA229">
        <v>10.35</v>
      </c>
      <c r="AB229">
        <v>0</v>
      </c>
      <c r="AC229">
        <v>0</v>
      </c>
      <c r="AD229">
        <v>1</v>
      </c>
      <c r="AE229">
        <v>0</v>
      </c>
      <c r="AF229" t="s">
        <v>3</v>
      </c>
      <c r="AG229">
        <v>0.19</v>
      </c>
      <c r="AH229">
        <v>2</v>
      </c>
      <c r="AI229">
        <v>43687100</v>
      </c>
      <c r="AJ229">
        <v>222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>
      <c r="A230">
        <f>ROW(Source!A88)</f>
        <v>88</v>
      </c>
      <c r="B230">
        <v>43687122</v>
      </c>
      <c r="C230">
        <v>43687091</v>
      </c>
      <c r="D230">
        <v>37730053</v>
      </c>
      <c r="E230">
        <v>1</v>
      </c>
      <c r="F230">
        <v>1</v>
      </c>
      <c r="G230">
        <v>1</v>
      </c>
      <c r="H230">
        <v>3</v>
      </c>
      <c r="I230" t="s">
        <v>940</v>
      </c>
      <c r="J230" t="s">
        <v>941</v>
      </c>
      <c r="K230" t="s">
        <v>942</v>
      </c>
      <c r="L230">
        <v>1348</v>
      </c>
      <c r="N230">
        <v>1009</v>
      </c>
      <c r="O230" t="s">
        <v>278</v>
      </c>
      <c r="P230" t="s">
        <v>278</v>
      </c>
      <c r="Q230">
        <v>1000</v>
      </c>
      <c r="X230">
        <v>1E-4</v>
      </c>
      <c r="Y230">
        <v>37900</v>
      </c>
      <c r="Z230">
        <v>0</v>
      </c>
      <c r="AA230">
        <v>0</v>
      </c>
      <c r="AB230">
        <v>0</v>
      </c>
      <c r="AC230">
        <v>0</v>
      </c>
      <c r="AD230">
        <v>1</v>
      </c>
      <c r="AE230">
        <v>0</v>
      </c>
      <c r="AF230" t="s">
        <v>3</v>
      </c>
      <c r="AG230">
        <v>1E-4</v>
      </c>
      <c r="AH230">
        <v>2</v>
      </c>
      <c r="AI230">
        <v>43687101</v>
      </c>
      <c r="AJ230">
        <v>223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>
      <c r="A231">
        <f>ROW(Source!A88)</f>
        <v>88</v>
      </c>
      <c r="B231">
        <v>43687123</v>
      </c>
      <c r="C231">
        <v>43687091</v>
      </c>
      <c r="D231">
        <v>37729659</v>
      </c>
      <c r="E231">
        <v>1</v>
      </c>
      <c r="F231">
        <v>1</v>
      </c>
      <c r="G231">
        <v>1</v>
      </c>
      <c r="H231">
        <v>3</v>
      </c>
      <c r="I231" t="s">
        <v>826</v>
      </c>
      <c r="J231" t="s">
        <v>827</v>
      </c>
      <c r="K231" t="s">
        <v>828</v>
      </c>
      <c r="L231">
        <v>1339</v>
      </c>
      <c r="N231">
        <v>1007</v>
      </c>
      <c r="O231" t="s">
        <v>48</v>
      </c>
      <c r="P231" t="s">
        <v>48</v>
      </c>
      <c r="Q231">
        <v>1</v>
      </c>
      <c r="X231">
        <v>1.5</v>
      </c>
      <c r="Y231">
        <v>6.22</v>
      </c>
      <c r="Z231">
        <v>0</v>
      </c>
      <c r="AA231">
        <v>0</v>
      </c>
      <c r="AB231">
        <v>0</v>
      </c>
      <c r="AC231">
        <v>0</v>
      </c>
      <c r="AD231">
        <v>1</v>
      </c>
      <c r="AE231">
        <v>0</v>
      </c>
      <c r="AF231" t="s">
        <v>3</v>
      </c>
      <c r="AG231">
        <v>1.5</v>
      </c>
      <c r="AH231">
        <v>2</v>
      </c>
      <c r="AI231">
        <v>43687102</v>
      </c>
      <c r="AJ231">
        <v>224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>
      <c r="A232">
        <f>ROW(Source!A88)</f>
        <v>88</v>
      </c>
      <c r="B232">
        <v>43687124</v>
      </c>
      <c r="C232">
        <v>43687091</v>
      </c>
      <c r="D232">
        <v>37736264</v>
      </c>
      <c r="E232">
        <v>1</v>
      </c>
      <c r="F232">
        <v>1</v>
      </c>
      <c r="G232">
        <v>1</v>
      </c>
      <c r="H232">
        <v>3</v>
      </c>
      <c r="I232" t="s">
        <v>943</v>
      </c>
      <c r="J232" t="s">
        <v>944</v>
      </c>
      <c r="K232" t="s">
        <v>945</v>
      </c>
      <c r="L232">
        <v>1348</v>
      </c>
      <c r="N232">
        <v>1009</v>
      </c>
      <c r="O232" t="s">
        <v>278</v>
      </c>
      <c r="P232" t="s">
        <v>278</v>
      </c>
      <c r="Q232">
        <v>1000</v>
      </c>
      <c r="X232">
        <v>3.0000000000000001E-5</v>
      </c>
      <c r="Y232">
        <v>4455</v>
      </c>
      <c r="Z232">
        <v>0</v>
      </c>
      <c r="AA232">
        <v>0</v>
      </c>
      <c r="AB232">
        <v>0</v>
      </c>
      <c r="AC232">
        <v>0</v>
      </c>
      <c r="AD232">
        <v>1</v>
      </c>
      <c r="AE232">
        <v>0</v>
      </c>
      <c r="AF232" t="s">
        <v>3</v>
      </c>
      <c r="AG232">
        <v>3.0000000000000001E-5</v>
      </c>
      <c r="AH232">
        <v>2</v>
      </c>
      <c r="AI232">
        <v>43687103</v>
      </c>
      <c r="AJ232">
        <v>225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>
      <c r="A233">
        <f>ROW(Source!A88)</f>
        <v>88</v>
      </c>
      <c r="B233">
        <v>43687125</v>
      </c>
      <c r="C233">
        <v>43687091</v>
      </c>
      <c r="D233">
        <v>37736447</v>
      </c>
      <c r="E233">
        <v>1</v>
      </c>
      <c r="F233">
        <v>1</v>
      </c>
      <c r="G233">
        <v>1</v>
      </c>
      <c r="H233">
        <v>3</v>
      </c>
      <c r="I233" t="s">
        <v>946</v>
      </c>
      <c r="J233" t="s">
        <v>947</v>
      </c>
      <c r="K233" t="s">
        <v>948</v>
      </c>
      <c r="L233">
        <v>1348</v>
      </c>
      <c r="N233">
        <v>1009</v>
      </c>
      <c r="O233" t="s">
        <v>278</v>
      </c>
      <c r="P233" t="s">
        <v>278</v>
      </c>
      <c r="Q233">
        <v>1000</v>
      </c>
      <c r="X233">
        <v>1.9400000000000001E-3</v>
      </c>
      <c r="Y233">
        <v>5191</v>
      </c>
      <c r="Z233">
        <v>0</v>
      </c>
      <c r="AA233">
        <v>0</v>
      </c>
      <c r="AB233">
        <v>0</v>
      </c>
      <c r="AC233">
        <v>0</v>
      </c>
      <c r="AD233">
        <v>1</v>
      </c>
      <c r="AE233">
        <v>0</v>
      </c>
      <c r="AF233" t="s">
        <v>3</v>
      </c>
      <c r="AG233">
        <v>1.9400000000000001E-3</v>
      </c>
      <c r="AH233">
        <v>2</v>
      </c>
      <c r="AI233">
        <v>43687104</v>
      </c>
      <c r="AJ233">
        <v>226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>
      <c r="A234">
        <f>ROW(Source!A88)</f>
        <v>88</v>
      </c>
      <c r="B234">
        <v>43687126</v>
      </c>
      <c r="C234">
        <v>43687091</v>
      </c>
      <c r="D234">
        <v>37736620</v>
      </c>
      <c r="E234">
        <v>1</v>
      </c>
      <c r="F234">
        <v>1</v>
      </c>
      <c r="G234">
        <v>1</v>
      </c>
      <c r="H234">
        <v>3</v>
      </c>
      <c r="I234" t="s">
        <v>949</v>
      </c>
      <c r="J234" t="s">
        <v>950</v>
      </c>
      <c r="K234" t="s">
        <v>951</v>
      </c>
      <c r="L234">
        <v>1348</v>
      </c>
      <c r="N234">
        <v>1009</v>
      </c>
      <c r="O234" t="s">
        <v>278</v>
      </c>
      <c r="P234" t="s">
        <v>278</v>
      </c>
      <c r="Q234">
        <v>1000</v>
      </c>
      <c r="X234">
        <v>1.4E-3</v>
      </c>
      <c r="Y234">
        <v>10170</v>
      </c>
      <c r="Z234">
        <v>0</v>
      </c>
      <c r="AA234">
        <v>0</v>
      </c>
      <c r="AB234">
        <v>0</v>
      </c>
      <c r="AC234">
        <v>0</v>
      </c>
      <c r="AD234">
        <v>1</v>
      </c>
      <c r="AE234">
        <v>0</v>
      </c>
      <c r="AF234" t="s">
        <v>3</v>
      </c>
      <c r="AG234">
        <v>1.4E-3</v>
      </c>
      <c r="AH234">
        <v>2</v>
      </c>
      <c r="AI234">
        <v>43687105</v>
      </c>
      <c r="AJ234">
        <v>227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>
      <c r="A235">
        <f>ROW(Source!A88)</f>
        <v>88</v>
      </c>
      <c r="B235">
        <v>43687127</v>
      </c>
      <c r="C235">
        <v>43687091</v>
      </c>
      <c r="D235">
        <v>37736859</v>
      </c>
      <c r="E235">
        <v>1</v>
      </c>
      <c r="F235">
        <v>1</v>
      </c>
      <c r="G235">
        <v>1</v>
      </c>
      <c r="H235">
        <v>3</v>
      </c>
      <c r="I235" t="s">
        <v>886</v>
      </c>
      <c r="J235" t="s">
        <v>887</v>
      </c>
      <c r="K235" t="s">
        <v>888</v>
      </c>
      <c r="L235">
        <v>1348</v>
      </c>
      <c r="N235">
        <v>1009</v>
      </c>
      <c r="O235" t="s">
        <v>278</v>
      </c>
      <c r="P235" t="s">
        <v>278</v>
      </c>
      <c r="Q235">
        <v>1000</v>
      </c>
      <c r="X235">
        <v>3.3E-3</v>
      </c>
      <c r="Y235">
        <v>9040.01</v>
      </c>
      <c r="Z235">
        <v>0</v>
      </c>
      <c r="AA235">
        <v>0</v>
      </c>
      <c r="AB235">
        <v>0</v>
      </c>
      <c r="AC235">
        <v>0</v>
      </c>
      <c r="AD235">
        <v>1</v>
      </c>
      <c r="AE235">
        <v>0</v>
      </c>
      <c r="AF235" t="s">
        <v>3</v>
      </c>
      <c r="AG235">
        <v>3.3E-3</v>
      </c>
      <c r="AH235">
        <v>2</v>
      </c>
      <c r="AI235">
        <v>43687106</v>
      </c>
      <c r="AJ235">
        <v>228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>
      <c r="A236">
        <f>ROW(Source!A88)</f>
        <v>88</v>
      </c>
      <c r="B236">
        <v>43687128</v>
      </c>
      <c r="C236">
        <v>43687091</v>
      </c>
      <c r="D236">
        <v>37736933</v>
      </c>
      <c r="E236">
        <v>1</v>
      </c>
      <c r="F236">
        <v>1</v>
      </c>
      <c r="G236">
        <v>1</v>
      </c>
      <c r="H236">
        <v>3</v>
      </c>
      <c r="I236" t="s">
        <v>952</v>
      </c>
      <c r="J236" t="s">
        <v>953</v>
      </c>
      <c r="K236" t="s">
        <v>954</v>
      </c>
      <c r="L236">
        <v>1348</v>
      </c>
      <c r="N236">
        <v>1009</v>
      </c>
      <c r="O236" t="s">
        <v>278</v>
      </c>
      <c r="P236" t="s">
        <v>278</v>
      </c>
      <c r="Q236">
        <v>1000</v>
      </c>
      <c r="X236">
        <v>1.0000000000000001E-5</v>
      </c>
      <c r="Y236">
        <v>12936</v>
      </c>
      <c r="Z236">
        <v>0</v>
      </c>
      <c r="AA236">
        <v>0</v>
      </c>
      <c r="AB236">
        <v>0</v>
      </c>
      <c r="AC236">
        <v>0</v>
      </c>
      <c r="AD236">
        <v>1</v>
      </c>
      <c r="AE236">
        <v>0</v>
      </c>
      <c r="AF236" t="s">
        <v>3</v>
      </c>
      <c r="AG236">
        <v>1.0000000000000001E-5</v>
      </c>
      <c r="AH236">
        <v>2</v>
      </c>
      <c r="AI236">
        <v>43687107</v>
      </c>
      <c r="AJ236">
        <v>229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>
      <c r="A237">
        <f>ROW(Source!A88)</f>
        <v>88</v>
      </c>
      <c r="B237">
        <v>43687129</v>
      </c>
      <c r="C237">
        <v>43687091</v>
      </c>
      <c r="D237">
        <v>37729662</v>
      </c>
      <c r="E237">
        <v>1</v>
      </c>
      <c r="F237">
        <v>1</v>
      </c>
      <c r="G237">
        <v>1</v>
      </c>
      <c r="H237">
        <v>3</v>
      </c>
      <c r="I237" t="s">
        <v>774</v>
      </c>
      <c r="J237" t="s">
        <v>775</v>
      </c>
      <c r="K237" t="s">
        <v>776</v>
      </c>
      <c r="L237">
        <v>1346</v>
      </c>
      <c r="N237">
        <v>1009</v>
      </c>
      <c r="O237" t="s">
        <v>717</v>
      </c>
      <c r="P237" t="s">
        <v>717</v>
      </c>
      <c r="Q237">
        <v>1</v>
      </c>
      <c r="X237">
        <v>0.45</v>
      </c>
      <c r="Y237">
        <v>6.62</v>
      </c>
      <c r="Z237">
        <v>0</v>
      </c>
      <c r="AA237">
        <v>0</v>
      </c>
      <c r="AB237">
        <v>0</v>
      </c>
      <c r="AC237">
        <v>0</v>
      </c>
      <c r="AD237">
        <v>1</v>
      </c>
      <c r="AE237">
        <v>0</v>
      </c>
      <c r="AF237" t="s">
        <v>3</v>
      </c>
      <c r="AG237">
        <v>0.45</v>
      </c>
      <c r="AH237">
        <v>2</v>
      </c>
      <c r="AI237">
        <v>43687108</v>
      </c>
      <c r="AJ237">
        <v>230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>
      <c r="A238">
        <f>ROW(Source!A88)</f>
        <v>88</v>
      </c>
      <c r="B238">
        <v>43687130</v>
      </c>
      <c r="C238">
        <v>43687091</v>
      </c>
      <c r="D238">
        <v>37732807</v>
      </c>
      <c r="E238">
        <v>1</v>
      </c>
      <c r="F238">
        <v>1</v>
      </c>
      <c r="G238">
        <v>1</v>
      </c>
      <c r="H238">
        <v>3</v>
      </c>
      <c r="I238" t="s">
        <v>844</v>
      </c>
      <c r="J238" t="s">
        <v>845</v>
      </c>
      <c r="K238" t="s">
        <v>846</v>
      </c>
      <c r="L238">
        <v>1348</v>
      </c>
      <c r="N238">
        <v>1009</v>
      </c>
      <c r="O238" t="s">
        <v>278</v>
      </c>
      <c r="P238" t="s">
        <v>278</v>
      </c>
      <c r="Q238">
        <v>1000</v>
      </c>
      <c r="X238">
        <v>5.9999999999999995E-4</v>
      </c>
      <c r="Y238">
        <v>9420</v>
      </c>
      <c r="Z238">
        <v>0</v>
      </c>
      <c r="AA238">
        <v>0</v>
      </c>
      <c r="AB238">
        <v>0</v>
      </c>
      <c r="AC238">
        <v>0</v>
      </c>
      <c r="AD238">
        <v>1</v>
      </c>
      <c r="AE238">
        <v>0</v>
      </c>
      <c r="AF238" t="s">
        <v>3</v>
      </c>
      <c r="AG238">
        <v>5.9999999999999995E-4</v>
      </c>
      <c r="AH238">
        <v>2</v>
      </c>
      <c r="AI238">
        <v>43687109</v>
      </c>
      <c r="AJ238">
        <v>231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>
      <c r="A239">
        <f>ROW(Source!A88)</f>
        <v>88</v>
      </c>
      <c r="B239">
        <v>43687131</v>
      </c>
      <c r="C239">
        <v>43687091</v>
      </c>
      <c r="D239">
        <v>37744698</v>
      </c>
      <c r="E239">
        <v>1</v>
      </c>
      <c r="F239">
        <v>1</v>
      </c>
      <c r="G239">
        <v>1</v>
      </c>
      <c r="H239">
        <v>3</v>
      </c>
      <c r="I239" t="s">
        <v>815</v>
      </c>
      <c r="J239" t="s">
        <v>816</v>
      </c>
      <c r="K239" t="s">
        <v>817</v>
      </c>
      <c r="L239">
        <v>1348</v>
      </c>
      <c r="N239">
        <v>1009</v>
      </c>
      <c r="O239" t="s">
        <v>278</v>
      </c>
      <c r="P239" t="s">
        <v>278</v>
      </c>
      <c r="Q239">
        <v>1000</v>
      </c>
      <c r="X239">
        <v>3.1E-4</v>
      </c>
      <c r="Y239">
        <v>15620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3</v>
      </c>
      <c r="AG239">
        <v>3.1E-4</v>
      </c>
      <c r="AH239">
        <v>2</v>
      </c>
      <c r="AI239">
        <v>43687110</v>
      </c>
      <c r="AJ239">
        <v>232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>
      <c r="A240">
        <f>ROW(Source!A88)</f>
        <v>88</v>
      </c>
      <c r="B240">
        <v>43687132</v>
      </c>
      <c r="C240">
        <v>43687091</v>
      </c>
      <c r="D240">
        <v>37750153</v>
      </c>
      <c r="E240">
        <v>1</v>
      </c>
      <c r="F240">
        <v>1</v>
      </c>
      <c r="G240">
        <v>1</v>
      </c>
      <c r="H240">
        <v>3</v>
      </c>
      <c r="I240" t="s">
        <v>310</v>
      </c>
      <c r="J240" t="s">
        <v>312</v>
      </c>
      <c r="K240" t="s">
        <v>311</v>
      </c>
      <c r="L240">
        <v>1348</v>
      </c>
      <c r="N240">
        <v>1009</v>
      </c>
      <c r="O240" t="s">
        <v>278</v>
      </c>
      <c r="P240" t="s">
        <v>278</v>
      </c>
      <c r="Q240">
        <v>1000</v>
      </c>
      <c r="X240">
        <v>1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 t="s">
        <v>3</v>
      </c>
      <c r="AG240">
        <v>1</v>
      </c>
      <c r="AH240">
        <v>2</v>
      </c>
      <c r="AI240">
        <v>43687111</v>
      </c>
      <c r="AJ240">
        <v>233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>
      <c r="A241">
        <f>ROW(Source!A88)</f>
        <v>88</v>
      </c>
      <c r="B241">
        <v>43687133</v>
      </c>
      <c r="C241">
        <v>43687091</v>
      </c>
      <c r="D241">
        <v>37790931</v>
      </c>
      <c r="E241">
        <v>1</v>
      </c>
      <c r="F241">
        <v>1</v>
      </c>
      <c r="G241">
        <v>1</v>
      </c>
      <c r="H241">
        <v>3</v>
      </c>
      <c r="I241" t="s">
        <v>955</v>
      </c>
      <c r="J241" t="s">
        <v>956</v>
      </c>
      <c r="K241" t="s">
        <v>957</v>
      </c>
      <c r="L241">
        <v>1302</v>
      </c>
      <c r="N241">
        <v>1003</v>
      </c>
      <c r="O241" t="s">
        <v>72</v>
      </c>
      <c r="P241" t="s">
        <v>72</v>
      </c>
      <c r="Q241">
        <v>10</v>
      </c>
      <c r="X241">
        <v>1.8700000000000001E-2</v>
      </c>
      <c r="Y241">
        <v>71.5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 t="s">
        <v>3</v>
      </c>
      <c r="AG241">
        <v>1.8700000000000001E-2</v>
      </c>
      <c r="AH241">
        <v>2</v>
      </c>
      <c r="AI241">
        <v>43687112</v>
      </c>
      <c r="AJ241">
        <v>234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>
      <c r="A242">
        <f>ROW(Source!A91)</f>
        <v>91</v>
      </c>
      <c r="B242">
        <v>43687143</v>
      </c>
      <c r="C242">
        <v>43687136</v>
      </c>
      <c r="D242">
        <v>23135499</v>
      </c>
      <c r="E242">
        <v>1</v>
      </c>
      <c r="F242">
        <v>1</v>
      </c>
      <c r="G242">
        <v>1</v>
      </c>
      <c r="H242">
        <v>1</v>
      </c>
      <c r="I242" t="s">
        <v>689</v>
      </c>
      <c r="J242" t="s">
        <v>3</v>
      </c>
      <c r="K242" t="s">
        <v>690</v>
      </c>
      <c r="L242">
        <v>1369</v>
      </c>
      <c r="N242">
        <v>1013</v>
      </c>
      <c r="O242" t="s">
        <v>653</v>
      </c>
      <c r="P242" t="s">
        <v>653</v>
      </c>
      <c r="Q242">
        <v>1</v>
      </c>
      <c r="X242">
        <v>84.4</v>
      </c>
      <c r="Y242">
        <v>0</v>
      </c>
      <c r="Z242">
        <v>0</v>
      </c>
      <c r="AA242">
        <v>0</v>
      </c>
      <c r="AB242">
        <v>8.99</v>
      </c>
      <c r="AC242">
        <v>0</v>
      </c>
      <c r="AD242">
        <v>1</v>
      </c>
      <c r="AE242">
        <v>1</v>
      </c>
      <c r="AF242" t="s">
        <v>3</v>
      </c>
      <c r="AG242">
        <v>84.4</v>
      </c>
      <c r="AH242">
        <v>2</v>
      </c>
      <c r="AI242">
        <v>43687137</v>
      </c>
      <c r="AJ242">
        <v>235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>
      <c r="A243">
        <f>ROW(Source!A91)</f>
        <v>91</v>
      </c>
      <c r="B243">
        <v>43687144</v>
      </c>
      <c r="C243">
        <v>43687136</v>
      </c>
      <c r="D243">
        <v>37802537</v>
      </c>
      <c r="E243">
        <v>1</v>
      </c>
      <c r="F243">
        <v>1</v>
      </c>
      <c r="G243">
        <v>1</v>
      </c>
      <c r="H243">
        <v>2</v>
      </c>
      <c r="I243" t="s">
        <v>958</v>
      </c>
      <c r="J243" t="s">
        <v>959</v>
      </c>
      <c r="K243" t="s">
        <v>960</v>
      </c>
      <c r="L243">
        <v>1368</v>
      </c>
      <c r="N243">
        <v>1011</v>
      </c>
      <c r="O243" t="s">
        <v>524</v>
      </c>
      <c r="P243" t="s">
        <v>524</v>
      </c>
      <c r="Q243">
        <v>1</v>
      </c>
      <c r="X243">
        <v>26.08</v>
      </c>
      <c r="Y243">
        <v>0</v>
      </c>
      <c r="Z243">
        <v>0.82</v>
      </c>
      <c r="AA243">
        <v>0</v>
      </c>
      <c r="AB243">
        <v>0</v>
      </c>
      <c r="AC243">
        <v>0</v>
      </c>
      <c r="AD243">
        <v>1</v>
      </c>
      <c r="AE243">
        <v>0</v>
      </c>
      <c r="AF243" t="s">
        <v>3</v>
      </c>
      <c r="AG243">
        <v>26.08</v>
      </c>
      <c r="AH243">
        <v>2</v>
      </c>
      <c r="AI243">
        <v>43687138</v>
      </c>
      <c r="AJ243">
        <v>236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>
      <c r="A244">
        <f>ROW(Source!A91)</f>
        <v>91</v>
      </c>
      <c r="B244">
        <v>43687145</v>
      </c>
      <c r="C244">
        <v>43687136</v>
      </c>
      <c r="D244">
        <v>37804456</v>
      </c>
      <c r="E244">
        <v>1</v>
      </c>
      <c r="F244">
        <v>1</v>
      </c>
      <c r="G244">
        <v>1</v>
      </c>
      <c r="H244">
        <v>2</v>
      </c>
      <c r="I244" t="s">
        <v>759</v>
      </c>
      <c r="J244" t="s">
        <v>760</v>
      </c>
      <c r="K244" t="s">
        <v>761</v>
      </c>
      <c r="L244">
        <v>1368</v>
      </c>
      <c r="N244">
        <v>1011</v>
      </c>
      <c r="O244" t="s">
        <v>524</v>
      </c>
      <c r="P244" t="s">
        <v>524</v>
      </c>
      <c r="Q244">
        <v>1</v>
      </c>
      <c r="X244">
        <v>0.17</v>
      </c>
      <c r="Y244">
        <v>0</v>
      </c>
      <c r="Z244">
        <v>91.76</v>
      </c>
      <c r="AA244">
        <v>10.35</v>
      </c>
      <c r="AB244">
        <v>0</v>
      </c>
      <c r="AC244">
        <v>0</v>
      </c>
      <c r="AD244">
        <v>1</v>
      </c>
      <c r="AE244">
        <v>0</v>
      </c>
      <c r="AF244" t="s">
        <v>3</v>
      </c>
      <c r="AG244">
        <v>0.17</v>
      </c>
      <c r="AH244">
        <v>2</v>
      </c>
      <c r="AI244">
        <v>43687139</v>
      </c>
      <c r="AJ244">
        <v>237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>
      <c r="A245">
        <f>ROW(Source!A91)</f>
        <v>91</v>
      </c>
      <c r="B245">
        <v>43687146</v>
      </c>
      <c r="C245">
        <v>43687136</v>
      </c>
      <c r="D245">
        <v>37735405</v>
      </c>
      <c r="E245">
        <v>1</v>
      </c>
      <c r="F245">
        <v>1</v>
      </c>
      <c r="G245">
        <v>1</v>
      </c>
      <c r="H245">
        <v>3</v>
      </c>
      <c r="I245" t="s">
        <v>329</v>
      </c>
      <c r="J245" t="s">
        <v>331</v>
      </c>
      <c r="K245" t="s">
        <v>330</v>
      </c>
      <c r="L245">
        <v>1348</v>
      </c>
      <c r="N245">
        <v>1009</v>
      </c>
      <c r="O245" t="s">
        <v>278</v>
      </c>
      <c r="P245" t="s">
        <v>278</v>
      </c>
      <c r="Q245">
        <v>1000</v>
      </c>
      <c r="X245">
        <v>5.3800000000000001E-2</v>
      </c>
      <c r="Y245">
        <v>5989</v>
      </c>
      <c r="Z245">
        <v>0</v>
      </c>
      <c r="AA245">
        <v>0</v>
      </c>
      <c r="AB245">
        <v>0</v>
      </c>
      <c r="AC245">
        <v>0</v>
      </c>
      <c r="AD245">
        <v>1</v>
      </c>
      <c r="AE245">
        <v>0</v>
      </c>
      <c r="AF245" t="s">
        <v>3</v>
      </c>
      <c r="AG245">
        <v>5.3800000000000001E-2</v>
      </c>
      <c r="AH245">
        <v>2</v>
      </c>
      <c r="AI245">
        <v>43687140</v>
      </c>
      <c r="AJ245">
        <v>238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>
      <c r="A246">
        <f>ROW(Source!A91)</f>
        <v>91</v>
      </c>
      <c r="B246">
        <v>43687147</v>
      </c>
      <c r="C246">
        <v>43687136</v>
      </c>
      <c r="D246">
        <v>37732224</v>
      </c>
      <c r="E246">
        <v>1</v>
      </c>
      <c r="F246">
        <v>1</v>
      </c>
      <c r="G246">
        <v>1</v>
      </c>
      <c r="H246">
        <v>3</v>
      </c>
      <c r="I246" t="s">
        <v>961</v>
      </c>
      <c r="J246" t="s">
        <v>962</v>
      </c>
      <c r="K246" t="s">
        <v>963</v>
      </c>
      <c r="L246">
        <v>1346</v>
      </c>
      <c r="N246">
        <v>1009</v>
      </c>
      <c r="O246" t="s">
        <v>717</v>
      </c>
      <c r="P246" t="s">
        <v>717</v>
      </c>
      <c r="Q246">
        <v>1</v>
      </c>
      <c r="X246">
        <v>22.6</v>
      </c>
      <c r="Y246">
        <v>24.86</v>
      </c>
      <c r="Z246">
        <v>0</v>
      </c>
      <c r="AA246">
        <v>0</v>
      </c>
      <c r="AB246">
        <v>0</v>
      </c>
      <c r="AC246">
        <v>0</v>
      </c>
      <c r="AD246">
        <v>1</v>
      </c>
      <c r="AE246">
        <v>0</v>
      </c>
      <c r="AF246" t="s">
        <v>3</v>
      </c>
      <c r="AG246">
        <v>22.6</v>
      </c>
      <c r="AH246">
        <v>2</v>
      </c>
      <c r="AI246">
        <v>43687141</v>
      </c>
      <c r="AJ246">
        <v>239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>
      <c r="A247">
        <f>ROW(Source!A91)</f>
        <v>91</v>
      </c>
      <c r="B247">
        <v>43687148</v>
      </c>
      <c r="C247">
        <v>43687136</v>
      </c>
      <c r="D247">
        <v>37729879</v>
      </c>
      <c r="E247">
        <v>1</v>
      </c>
      <c r="F247">
        <v>1</v>
      </c>
      <c r="G247">
        <v>1</v>
      </c>
      <c r="H247">
        <v>3</v>
      </c>
      <c r="I247" t="s">
        <v>964</v>
      </c>
      <c r="J247" t="s">
        <v>965</v>
      </c>
      <c r="K247" t="s">
        <v>966</v>
      </c>
      <c r="L247">
        <v>1348</v>
      </c>
      <c r="N247">
        <v>1009</v>
      </c>
      <c r="O247" t="s">
        <v>278</v>
      </c>
      <c r="P247" t="s">
        <v>278</v>
      </c>
      <c r="Q247">
        <v>1000</v>
      </c>
      <c r="X247">
        <v>3.7000000000000002E-3</v>
      </c>
      <c r="Y247">
        <v>9662</v>
      </c>
      <c r="Z247">
        <v>0</v>
      </c>
      <c r="AA247">
        <v>0</v>
      </c>
      <c r="AB247">
        <v>0</v>
      </c>
      <c r="AC247">
        <v>0</v>
      </c>
      <c r="AD247">
        <v>1</v>
      </c>
      <c r="AE247">
        <v>0</v>
      </c>
      <c r="AF247" t="s">
        <v>3</v>
      </c>
      <c r="AG247">
        <v>3.7000000000000002E-3</v>
      </c>
      <c r="AH247">
        <v>2</v>
      </c>
      <c r="AI247">
        <v>43687142</v>
      </c>
      <c r="AJ247">
        <v>240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>
      <c r="A248">
        <f>ROW(Source!A92)</f>
        <v>92</v>
      </c>
      <c r="B248">
        <v>43687159</v>
      </c>
      <c r="C248">
        <v>43687149</v>
      </c>
      <c r="D248">
        <v>23134555</v>
      </c>
      <c r="E248">
        <v>1</v>
      </c>
      <c r="F248">
        <v>1</v>
      </c>
      <c r="G248">
        <v>1</v>
      </c>
      <c r="H248">
        <v>1</v>
      </c>
      <c r="I248" t="s">
        <v>862</v>
      </c>
      <c r="J248" t="s">
        <v>3</v>
      </c>
      <c r="K248" t="s">
        <v>863</v>
      </c>
      <c r="L248">
        <v>1369</v>
      </c>
      <c r="N248">
        <v>1013</v>
      </c>
      <c r="O248" t="s">
        <v>653</v>
      </c>
      <c r="P248" t="s">
        <v>653</v>
      </c>
      <c r="Q248">
        <v>1</v>
      </c>
      <c r="X248">
        <v>2.89</v>
      </c>
      <c r="Y248">
        <v>0</v>
      </c>
      <c r="Z248">
        <v>0</v>
      </c>
      <c r="AA248">
        <v>0</v>
      </c>
      <c r="AB248">
        <v>8.3800000000000008</v>
      </c>
      <c r="AC248">
        <v>0</v>
      </c>
      <c r="AD248">
        <v>1</v>
      </c>
      <c r="AE248">
        <v>1</v>
      </c>
      <c r="AF248" t="s">
        <v>327</v>
      </c>
      <c r="AG248">
        <v>0.72250000000000003</v>
      </c>
      <c r="AH248">
        <v>2</v>
      </c>
      <c r="AI248">
        <v>43687150</v>
      </c>
      <c r="AJ248">
        <v>241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>
      <c r="A249">
        <f>ROW(Source!A92)</f>
        <v>92</v>
      </c>
      <c r="B249">
        <v>43687160</v>
      </c>
      <c r="C249">
        <v>43687149</v>
      </c>
      <c r="D249">
        <v>37802644</v>
      </c>
      <c r="E249">
        <v>1</v>
      </c>
      <c r="F249">
        <v>1</v>
      </c>
      <c r="G249">
        <v>1</v>
      </c>
      <c r="H249">
        <v>2</v>
      </c>
      <c r="I249" t="s">
        <v>747</v>
      </c>
      <c r="J249" t="s">
        <v>748</v>
      </c>
      <c r="K249" t="s">
        <v>749</v>
      </c>
      <c r="L249">
        <v>1368</v>
      </c>
      <c r="N249">
        <v>1011</v>
      </c>
      <c r="O249" t="s">
        <v>524</v>
      </c>
      <c r="P249" t="s">
        <v>524</v>
      </c>
      <c r="Q249">
        <v>1</v>
      </c>
      <c r="X249">
        <v>0.47</v>
      </c>
      <c r="Y249">
        <v>0</v>
      </c>
      <c r="Z249">
        <v>14.14</v>
      </c>
      <c r="AA249">
        <v>0</v>
      </c>
      <c r="AB249">
        <v>0</v>
      </c>
      <c r="AC249">
        <v>0</v>
      </c>
      <c r="AD249">
        <v>1</v>
      </c>
      <c r="AE249">
        <v>0</v>
      </c>
      <c r="AF249" t="s">
        <v>327</v>
      </c>
      <c r="AG249">
        <v>0.11749999999999999</v>
      </c>
      <c r="AH249">
        <v>2</v>
      </c>
      <c r="AI249">
        <v>43687151</v>
      </c>
      <c r="AJ249">
        <v>242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>
      <c r="A250">
        <f>ROW(Source!A92)</f>
        <v>92</v>
      </c>
      <c r="B250">
        <v>43687161</v>
      </c>
      <c r="C250">
        <v>43687149</v>
      </c>
      <c r="D250">
        <v>37803075</v>
      </c>
      <c r="E250">
        <v>1</v>
      </c>
      <c r="F250">
        <v>1</v>
      </c>
      <c r="G250">
        <v>1</v>
      </c>
      <c r="H250">
        <v>2</v>
      </c>
      <c r="I250" t="s">
        <v>967</v>
      </c>
      <c r="J250" t="s">
        <v>968</v>
      </c>
      <c r="K250" t="s">
        <v>969</v>
      </c>
      <c r="L250">
        <v>1368</v>
      </c>
      <c r="N250">
        <v>1011</v>
      </c>
      <c r="O250" t="s">
        <v>524</v>
      </c>
      <c r="P250" t="s">
        <v>524</v>
      </c>
      <c r="Q250">
        <v>1</v>
      </c>
      <c r="X250">
        <v>1.1499999999999999</v>
      </c>
      <c r="Y250">
        <v>0</v>
      </c>
      <c r="Z250">
        <v>33.19</v>
      </c>
      <c r="AA250">
        <v>0</v>
      </c>
      <c r="AB250">
        <v>0</v>
      </c>
      <c r="AC250">
        <v>0</v>
      </c>
      <c r="AD250">
        <v>1</v>
      </c>
      <c r="AE250">
        <v>0</v>
      </c>
      <c r="AF250" t="s">
        <v>327</v>
      </c>
      <c r="AG250">
        <v>0.28749999999999998</v>
      </c>
      <c r="AH250">
        <v>2</v>
      </c>
      <c r="AI250">
        <v>43687152</v>
      </c>
      <c r="AJ250">
        <v>243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>
      <c r="A251">
        <f>ROW(Source!A92)</f>
        <v>92</v>
      </c>
      <c r="B251">
        <v>43687162</v>
      </c>
      <c r="C251">
        <v>43687149</v>
      </c>
      <c r="D251">
        <v>37804456</v>
      </c>
      <c r="E251">
        <v>1</v>
      </c>
      <c r="F251">
        <v>1</v>
      </c>
      <c r="G251">
        <v>1</v>
      </c>
      <c r="H251">
        <v>2</v>
      </c>
      <c r="I251" t="s">
        <v>759</v>
      </c>
      <c r="J251" t="s">
        <v>760</v>
      </c>
      <c r="K251" t="s">
        <v>761</v>
      </c>
      <c r="L251">
        <v>1368</v>
      </c>
      <c r="N251">
        <v>1011</v>
      </c>
      <c r="O251" t="s">
        <v>524</v>
      </c>
      <c r="P251" t="s">
        <v>524</v>
      </c>
      <c r="Q251">
        <v>1</v>
      </c>
      <c r="X251">
        <v>0.04</v>
      </c>
      <c r="Y251">
        <v>0</v>
      </c>
      <c r="Z251">
        <v>91.76</v>
      </c>
      <c r="AA251">
        <v>10.35</v>
      </c>
      <c r="AB251">
        <v>0</v>
      </c>
      <c r="AC251">
        <v>0</v>
      </c>
      <c r="AD251">
        <v>1</v>
      </c>
      <c r="AE251">
        <v>0</v>
      </c>
      <c r="AF251" t="s">
        <v>327</v>
      </c>
      <c r="AG251">
        <v>0.01</v>
      </c>
      <c r="AH251">
        <v>2</v>
      </c>
      <c r="AI251">
        <v>43687153</v>
      </c>
      <c r="AJ251">
        <v>244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>
      <c r="A252">
        <f>ROW(Source!A92)</f>
        <v>92</v>
      </c>
      <c r="B252">
        <v>43687163</v>
      </c>
      <c r="C252">
        <v>43687149</v>
      </c>
      <c r="D252">
        <v>37730431</v>
      </c>
      <c r="E252">
        <v>1</v>
      </c>
      <c r="F252">
        <v>1</v>
      </c>
      <c r="G252">
        <v>1</v>
      </c>
      <c r="H252">
        <v>3</v>
      </c>
      <c r="I252" t="s">
        <v>970</v>
      </c>
      <c r="J252" t="s">
        <v>971</v>
      </c>
      <c r="K252" t="s">
        <v>972</v>
      </c>
      <c r="L252">
        <v>1348</v>
      </c>
      <c r="N252">
        <v>1009</v>
      </c>
      <c r="O252" t="s">
        <v>278</v>
      </c>
      <c r="P252" t="s">
        <v>278</v>
      </c>
      <c r="Q252">
        <v>1000</v>
      </c>
      <c r="X252">
        <v>1.2E-2</v>
      </c>
      <c r="Y252">
        <v>1631</v>
      </c>
      <c r="Z252">
        <v>0</v>
      </c>
      <c r="AA252">
        <v>0</v>
      </c>
      <c r="AB252">
        <v>0</v>
      </c>
      <c r="AC252">
        <v>0</v>
      </c>
      <c r="AD252">
        <v>1</v>
      </c>
      <c r="AE252">
        <v>0</v>
      </c>
      <c r="AF252" t="s">
        <v>327</v>
      </c>
      <c r="AG252">
        <v>3.0000000000000001E-3</v>
      </c>
      <c r="AH252">
        <v>2</v>
      </c>
      <c r="AI252">
        <v>43687154</v>
      </c>
      <c r="AJ252">
        <v>245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>
      <c r="A253">
        <f>ROW(Source!A92)</f>
        <v>92</v>
      </c>
      <c r="B253">
        <v>43687164</v>
      </c>
      <c r="C253">
        <v>43687149</v>
      </c>
      <c r="D253">
        <v>37730045</v>
      </c>
      <c r="E253">
        <v>1</v>
      </c>
      <c r="F253">
        <v>1</v>
      </c>
      <c r="G253">
        <v>1</v>
      </c>
      <c r="H253">
        <v>3</v>
      </c>
      <c r="I253" t="s">
        <v>973</v>
      </c>
      <c r="J253" t="s">
        <v>974</v>
      </c>
      <c r="K253" t="s">
        <v>975</v>
      </c>
      <c r="L253">
        <v>1348</v>
      </c>
      <c r="N253">
        <v>1009</v>
      </c>
      <c r="O253" t="s">
        <v>278</v>
      </c>
      <c r="P253" t="s">
        <v>278</v>
      </c>
      <c r="Q253">
        <v>1000</v>
      </c>
      <c r="X253">
        <v>4.1999999999999997E-3</v>
      </c>
      <c r="Y253">
        <v>30030</v>
      </c>
      <c r="Z253">
        <v>0</v>
      </c>
      <c r="AA253">
        <v>0</v>
      </c>
      <c r="AB253">
        <v>0</v>
      </c>
      <c r="AC253">
        <v>0</v>
      </c>
      <c r="AD253">
        <v>1</v>
      </c>
      <c r="AE253">
        <v>0</v>
      </c>
      <c r="AF253" t="s">
        <v>327</v>
      </c>
      <c r="AG253">
        <v>1.0499999999999999E-3</v>
      </c>
      <c r="AH253">
        <v>2</v>
      </c>
      <c r="AI253">
        <v>43687155</v>
      </c>
      <c r="AJ253">
        <v>246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>
      <c r="A254">
        <f>ROW(Source!A92)</f>
        <v>92</v>
      </c>
      <c r="B254">
        <v>43687165</v>
      </c>
      <c r="C254">
        <v>43687149</v>
      </c>
      <c r="D254">
        <v>37735405</v>
      </c>
      <c r="E254">
        <v>1</v>
      </c>
      <c r="F254">
        <v>1</v>
      </c>
      <c r="G254">
        <v>1</v>
      </c>
      <c r="H254">
        <v>3</v>
      </c>
      <c r="I254" t="s">
        <v>329</v>
      </c>
      <c r="J254" t="s">
        <v>331</v>
      </c>
      <c r="K254" t="s">
        <v>330</v>
      </c>
      <c r="L254">
        <v>1348</v>
      </c>
      <c r="N254">
        <v>1009</v>
      </c>
      <c r="O254" t="s">
        <v>278</v>
      </c>
      <c r="P254" t="s">
        <v>278</v>
      </c>
      <c r="Q254">
        <v>1000</v>
      </c>
      <c r="X254">
        <v>0</v>
      </c>
      <c r="Y254">
        <v>5989</v>
      </c>
      <c r="Z254">
        <v>0</v>
      </c>
      <c r="AA254">
        <v>0</v>
      </c>
      <c r="AB254">
        <v>0</v>
      </c>
      <c r="AC254">
        <v>1</v>
      </c>
      <c r="AD254">
        <v>0</v>
      </c>
      <c r="AE254">
        <v>0</v>
      </c>
      <c r="AF254" t="s">
        <v>327</v>
      </c>
      <c r="AG254">
        <v>0</v>
      </c>
      <c r="AH254">
        <v>2</v>
      </c>
      <c r="AI254">
        <v>43687156</v>
      </c>
      <c r="AJ254">
        <v>247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>
      <c r="A255">
        <f>ROW(Source!A92)</f>
        <v>92</v>
      </c>
      <c r="B255">
        <v>43687166</v>
      </c>
      <c r="C255">
        <v>43687149</v>
      </c>
      <c r="D255">
        <v>37736609</v>
      </c>
      <c r="E255">
        <v>1</v>
      </c>
      <c r="F255">
        <v>1</v>
      </c>
      <c r="G255">
        <v>1</v>
      </c>
      <c r="H255">
        <v>3</v>
      </c>
      <c r="I255" t="s">
        <v>919</v>
      </c>
      <c r="J255" t="s">
        <v>920</v>
      </c>
      <c r="K255" t="s">
        <v>921</v>
      </c>
      <c r="L255">
        <v>1348</v>
      </c>
      <c r="N255">
        <v>1009</v>
      </c>
      <c r="O255" t="s">
        <v>278</v>
      </c>
      <c r="P255" t="s">
        <v>278</v>
      </c>
      <c r="Q255">
        <v>1000</v>
      </c>
      <c r="X255">
        <v>5.9999999999999995E-4</v>
      </c>
      <c r="Y255">
        <v>9750</v>
      </c>
      <c r="Z255">
        <v>0</v>
      </c>
      <c r="AA255">
        <v>0</v>
      </c>
      <c r="AB255">
        <v>0</v>
      </c>
      <c r="AC255">
        <v>0</v>
      </c>
      <c r="AD255">
        <v>1</v>
      </c>
      <c r="AE255">
        <v>0</v>
      </c>
      <c r="AF255" t="s">
        <v>327</v>
      </c>
      <c r="AG255">
        <v>1.4999999999999999E-4</v>
      </c>
      <c r="AH255">
        <v>2</v>
      </c>
      <c r="AI255">
        <v>43687157</v>
      </c>
      <c r="AJ255">
        <v>248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>
      <c r="A256">
        <f>ROW(Source!A92)</f>
        <v>92</v>
      </c>
      <c r="B256">
        <v>43687167</v>
      </c>
      <c r="C256">
        <v>43687149</v>
      </c>
      <c r="D256">
        <v>37738229</v>
      </c>
      <c r="E256">
        <v>1</v>
      </c>
      <c r="F256">
        <v>1</v>
      </c>
      <c r="G256">
        <v>1</v>
      </c>
      <c r="H256">
        <v>3</v>
      </c>
      <c r="I256" t="s">
        <v>976</v>
      </c>
      <c r="J256" t="s">
        <v>977</v>
      </c>
      <c r="K256" t="s">
        <v>978</v>
      </c>
      <c r="L256">
        <v>1339</v>
      </c>
      <c r="N256">
        <v>1007</v>
      </c>
      <c r="O256" t="s">
        <v>48</v>
      </c>
      <c r="P256" t="s">
        <v>48</v>
      </c>
      <c r="Q256">
        <v>1</v>
      </c>
      <c r="X256">
        <v>1.9000000000000001E-4</v>
      </c>
      <c r="Y256">
        <v>919.99</v>
      </c>
      <c r="Z256">
        <v>0</v>
      </c>
      <c r="AA256">
        <v>0</v>
      </c>
      <c r="AB256">
        <v>0</v>
      </c>
      <c r="AC256">
        <v>0</v>
      </c>
      <c r="AD256">
        <v>1</v>
      </c>
      <c r="AE256">
        <v>0</v>
      </c>
      <c r="AF256" t="s">
        <v>327</v>
      </c>
      <c r="AG256">
        <v>4.7500000000000003E-5</v>
      </c>
      <c r="AH256">
        <v>2</v>
      </c>
      <c r="AI256">
        <v>43687158</v>
      </c>
      <c r="AJ256">
        <v>249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>
      <c r="A257">
        <f>ROW(Source!A94)</f>
        <v>94</v>
      </c>
      <c r="B257">
        <v>43687177</v>
      </c>
      <c r="C257">
        <v>43687169</v>
      </c>
      <c r="D257">
        <v>23176489</v>
      </c>
      <c r="E257">
        <v>1</v>
      </c>
      <c r="F257">
        <v>1</v>
      </c>
      <c r="G257">
        <v>1</v>
      </c>
      <c r="H257">
        <v>1</v>
      </c>
      <c r="I257" t="s">
        <v>694</v>
      </c>
      <c r="J257" t="s">
        <v>3</v>
      </c>
      <c r="K257" t="s">
        <v>695</v>
      </c>
      <c r="L257">
        <v>1369</v>
      </c>
      <c r="N257">
        <v>1013</v>
      </c>
      <c r="O257" t="s">
        <v>653</v>
      </c>
      <c r="P257" t="s">
        <v>653</v>
      </c>
      <c r="Q257">
        <v>1</v>
      </c>
      <c r="X257">
        <v>1.9</v>
      </c>
      <c r="Y257">
        <v>0</v>
      </c>
      <c r="Z257">
        <v>0</v>
      </c>
      <c r="AA257">
        <v>0</v>
      </c>
      <c r="AB257">
        <v>10.36</v>
      </c>
      <c r="AC257">
        <v>0</v>
      </c>
      <c r="AD257">
        <v>1</v>
      </c>
      <c r="AE257">
        <v>1</v>
      </c>
      <c r="AF257" t="s">
        <v>3</v>
      </c>
      <c r="AG257">
        <v>1.9</v>
      </c>
      <c r="AH257">
        <v>2</v>
      </c>
      <c r="AI257">
        <v>43687170</v>
      </c>
      <c r="AJ257">
        <v>250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>
      <c r="A258">
        <f>ROW(Source!A94)</f>
        <v>94</v>
      </c>
      <c r="B258">
        <v>43687178</v>
      </c>
      <c r="C258">
        <v>43687169</v>
      </c>
      <c r="D258">
        <v>37804379</v>
      </c>
      <c r="E258">
        <v>1</v>
      </c>
      <c r="F258">
        <v>1</v>
      </c>
      <c r="G258">
        <v>1</v>
      </c>
      <c r="H258">
        <v>2</v>
      </c>
      <c r="I258" t="s">
        <v>708</v>
      </c>
      <c r="J258" t="s">
        <v>709</v>
      </c>
      <c r="K258" t="s">
        <v>710</v>
      </c>
      <c r="L258">
        <v>1368</v>
      </c>
      <c r="N258">
        <v>1011</v>
      </c>
      <c r="O258" t="s">
        <v>524</v>
      </c>
      <c r="P258" t="s">
        <v>524</v>
      </c>
      <c r="Q258">
        <v>1</v>
      </c>
      <c r="X258">
        <v>0.72</v>
      </c>
      <c r="Y258">
        <v>0</v>
      </c>
      <c r="Z258">
        <v>20.46</v>
      </c>
      <c r="AA258">
        <v>0</v>
      </c>
      <c r="AB258">
        <v>0</v>
      </c>
      <c r="AC258">
        <v>0</v>
      </c>
      <c r="AD258">
        <v>1</v>
      </c>
      <c r="AE258">
        <v>0</v>
      </c>
      <c r="AF258" t="s">
        <v>3</v>
      </c>
      <c r="AG258">
        <v>0.72</v>
      </c>
      <c r="AH258">
        <v>2</v>
      </c>
      <c r="AI258">
        <v>43687171</v>
      </c>
      <c r="AJ258">
        <v>251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>
      <c r="A259">
        <f>ROW(Source!A94)</f>
        <v>94</v>
      </c>
      <c r="B259">
        <v>43687179</v>
      </c>
      <c r="C259">
        <v>43687169</v>
      </c>
      <c r="D259">
        <v>37804398</v>
      </c>
      <c r="E259">
        <v>1</v>
      </c>
      <c r="F259">
        <v>1</v>
      </c>
      <c r="G259">
        <v>1</v>
      </c>
      <c r="H259">
        <v>2</v>
      </c>
      <c r="I259" t="s">
        <v>699</v>
      </c>
      <c r="J259" t="s">
        <v>700</v>
      </c>
      <c r="K259" t="s">
        <v>701</v>
      </c>
      <c r="L259">
        <v>1368</v>
      </c>
      <c r="N259">
        <v>1011</v>
      </c>
      <c r="O259" t="s">
        <v>524</v>
      </c>
      <c r="P259" t="s">
        <v>524</v>
      </c>
      <c r="Q259">
        <v>1</v>
      </c>
      <c r="X259">
        <v>0.72</v>
      </c>
      <c r="Y259">
        <v>0</v>
      </c>
      <c r="Z259">
        <v>20.94</v>
      </c>
      <c r="AA259">
        <v>0</v>
      </c>
      <c r="AB259">
        <v>0</v>
      </c>
      <c r="AC259">
        <v>0</v>
      </c>
      <c r="AD259">
        <v>1</v>
      </c>
      <c r="AE259">
        <v>0</v>
      </c>
      <c r="AF259" t="s">
        <v>3</v>
      </c>
      <c r="AG259">
        <v>0.72</v>
      </c>
      <c r="AH259">
        <v>2</v>
      </c>
      <c r="AI259">
        <v>43687172</v>
      </c>
      <c r="AJ259">
        <v>252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>
      <c r="A260">
        <f>ROW(Source!A94)</f>
        <v>94</v>
      </c>
      <c r="B260">
        <v>43687180</v>
      </c>
      <c r="C260">
        <v>43687169</v>
      </c>
      <c r="D260">
        <v>37804435</v>
      </c>
      <c r="E260">
        <v>1</v>
      </c>
      <c r="F260">
        <v>1</v>
      </c>
      <c r="G260">
        <v>1</v>
      </c>
      <c r="H260">
        <v>2</v>
      </c>
      <c r="I260" t="s">
        <v>721</v>
      </c>
      <c r="J260" t="s">
        <v>722</v>
      </c>
      <c r="K260" t="s">
        <v>723</v>
      </c>
      <c r="L260">
        <v>1368</v>
      </c>
      <c r="N260">
        <v>1011</v>
      </c>
      <c r="O260" t="s">
        <v>524</v>
      </c>
      <c r="P260" t="s">
        <v>524</v>
      </c>
      <c r="Q260">
        <v>1</v>
      </c>
      <c r="X260">
        <v>0.78</v>
      </c>
      <c r="Y260">
        <v>0</v>
      </c>
      <c r="Z260">
        <v>15.79</v>
      </c>
      <c r="AA260">
        <v>0</v>
      </c>
      <c r="AB260">
        <v>0</v>
      </c>
      <c r="AC260">
        <v>0</v>
      </c>
      <c r="AD260">
        <v>1</v>
      </c>
      <c r="AE260">
        <v>0</v>
      </c>
      <c r="AF260" t="s">
        <v>3</v>
      </c>
      <c r="AG260">
        <v>0.78</v>
      </c>
      <c r="AH260">
        <v>2</v>
      </c>
      <c r="AI260">
        <v>43687173</v>
      </c>
      <c r="AJ260">
        <v>253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>
      <c r="A261">
        <f>ROW(Source!A94)</f>
        <v>94</v>
      </c>
      <c r="B261">
        <v>43687181</v>
      </c>
      <c r="C261">
        <v>43687169</v>
      </c>
      <c r="D261">
        <v>37745115</v>
      </c>
      <c r="E261">
        <v>1</v>
      </c>
      <c r="F261">
        <v>1</v>
      </c>
      <c r="G261">
        <v>1</v>
      </c>
      <c r="H261">
        <v>3</v>
      </c>
      <c r="I261" t="s">
        <v>714</v>
      </c>
      <c r="J261" t="s">
        <v>715</v>
      </c>
      <c r="K261" t="s">
        <v>716</v>
      </c>
      <c r="L261">
        <v>1346</v>
      </c>
      <c r="N261">
        <v>1009</v>
      </c>
      <c r="O261" t="s">
        <v>717</v>
      </c>
      <c r="P261" t="s">
        <v>717</v>
      </c>
      <c r="Q261">
        <v>1</v>
      </c>
      <c r="X261">
        <v>0.13</v>
      </c>
      <c r="Y261">
        <v>86.28</v>
      </c>
      <c r="Z261">
        <v>0</v>
      </c>
      <c r="AA261">
        <v>0</v>
      </c>
      <c r="AB261">
        <v>0</v>
      </c>
      <c r="AC261">
        <v>0</v>
      </c>
      <c r="AD261">
        <v>1</v>
      </c>
      <c r="AE261">
        <v>0</v>
      </c>
      <c r="AF261" t="s">
        <v>3</v>
      </c>
      <c r="AG261">
        <v>0.13</v>
      </c>
      <c r="AH261">
        <v>2</v>
      </c>
      <c r="AI261">
        <v>43687174</v>
      </c>
      <c r="AJ261">
        <v>254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>
      <c r="A262">
        <f>ROW(Source!A94)</f>
        <v>94</v>
      </c>
      <c r="B262">
        <v>43687182</v>
      </c>
      <c r="C262">
        <v>43687169</v>
      </c>
      <c r="D262">
        <v>37790596</v>
      </c>
      <c r="E262">
        <v>1</v>
      </c>
      <c r="F262">
        <v>1</v>
      </c>
      <c r="G262">
        <v>1</v>
      </c>
      <c r="H262">
        <v>3</v>
      </c>
      <c r="I262" t="s">
        <v>718</v>
      </c>
      <c r="J262" t="s">
        <v>719</v>
      </c>
      <c r="K262" t="s">
        <v>720</v>
      </c>
      <c r="L262">
        <v>1354</v>
      </c>
      <c r="N262">
        <v>1010</v>
      </c>
      <c r="O262" t="s">
        <v>124</v>
      </c>
      <c r="P262" t="s">
        <v>124</v>
      </c>
      <c r="Q262">
        <v>1</v>
      </c>
      <c r="X262">
        <v>1</v>
      </c>
      <c r="Y262">
        <v>285.62</v>
      </c>
      <c r="Z262">
        <v>0</v>
      </c>
      <c r="AA262">
        <v>0</v>
      </c>
      <c r="AB262">
        <v>0</v>
      </c>
      <c r="AC262">
        <v>0</v>
      </c>
      <c r="AD262">
        <v>1</v>
      </c>
      <c r="AE262">
        <v>0</v>
      </c>
      <c r="AF262" t="s">
        <v>3</v>
      </c>
      <c r="AG262">
        <v>1</v>
      </c>
      <c r="AH262">
        <v>2</v>
      </c>
      <c r="AI262">
        <v>43687175</v>
      </c>
      <c r="AJ262">
        <v>255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>
      <c r="A263">
        <f>ROW(Source!A94)</f>
        <v>94</v>
      </c>
      <c r="B263">
        <v>43687183</v>
      </c>
      <c r="C263">
        <v>43687169</v>
      </c>
      <c r="D263">
        <v>37790860</v>
      </c>
      <c r="E263">
        <v>1</v>
      </c>
      <c r="F263">
        <v>1</v>
      </c>
      <c r="G263">
        <v>1</v>
      </c>
      <c r="H263">
        <v>3</v>
      </c>
      <c r="I263" t="s">
        <v>122</v>
      </c>
      <c r="J263" t="s">
        <v>125</v>
      </c>
      <c r="K263" t="s">
        <v>123</v>
      </c>
      <c r="L263">
        <v>1354</v>
      </c>
      <c r="N263">
        <v>1010</v>
      </c>
      <c r="O263" t="s">
        <v>124</v>
      </c>
      <c r="P263" t="s">
        <v>124</v>
      </c>
      <c r="Q263">
        <v>1</v>
      </c>
      <c r="X263">
        <v>1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 t="s">
        <v>3</v>
      </c>
      <c r="AG263">
        <v>1</v>
      </c>
      <c r="AH263">
        <v>2</v>
      </c>
      <c r="AI263">
        <v>43687176</v>
      </c>
      <c r="AJ263">
        <v>256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>
      <c r="A264">
        <f>ROW(Source!A97)</f>
        <v>97</v>
      </c>
      <c r="B264">
        <v>43687204</v>
      </c>
      <c r="C264">
        <v>43687186</v>
      </c>
      <c r="D264">
        <v>23134705</v>
      </c>
      <c r="E264">
        <v>1</v>
      </c>
      <c r="F264">
        <v>1</v>
      </c>
      <c r="G264">
        <v>1</v>
      </c>
      <c r="H264">
        <v>1</v>
      </c>
      <c r="I264" t="s">
        <v>884</v>
      </c>
      <c r="J264" t="s">
        <v>3</v>
      </c>
      <c r="K264" t="s">
        <v>885</v>
      </c>
      <c r="L264">
        <v>1369</v>
      </c>
      <c r="N264">
        <v>1013</v>
      </c>
      <c r="O264" t="s">
        <v>653</v>
      </c>
      <c r="P264" t="s">
        <v>653</v>
      </c>
      <c r="Q264">
        <v>1</v>
      </c>
      <c r="X264">
        <v>489</v>
      </c>
      <c r="Y264">
        <v>0</v>
      </c>
      <c r="Z264">
        <v>0</v>
      </c>
      <c r="AA264">
        <v>0</v>
      </c>
      <c r="AB264">
        <v>9.68</v>
      </c>
      <c r="AC264">
        <v>0</v>
      </c>
      <c r="AD264">
        <v>1</v>
      </c>
      <c r="AE264">
        <v>1</v>
      </c>
      <c r="AF264" t="s">
        <v>3</v>
      </c>
      <c r="AG264">
        <v>489</v>
      </c>
      <c r="AH264">
        <v>2</v>
      </c>
      <c r="AI264">
        <v>43687187</v>
      </c>
      <c r="AJ264">
        <v>257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>
      <c r="A265">
        <f>ROW(Source!A97)</f>
        <v>97</v>
      </c>
      <c r="B265">
        <v>43687205</v>
      </c>
      <c r="C265">
        <v>43687186</v>
      </c>
      <c r="D265">
        <v>121548</v>
      </c>
      <c r="E265">
        <v>1</v>
      </c>
      <c r="F265">
        <v>1</v>
      </c>
      <c r="G265">
        <v>1</v>
      </c>
      <c r="H265">
        <v>1</v>
      </c>
      <c r="I265" t="s">
        <v>22</v>
      </c>
      <c r="J265" t="s">
        <v>3</v>
      </c>
      <c r="K265" t="s">
        <v>656</v>
      </c>
      <c r="L265">
        <v>608254</v>
      </c>
      <c r="N265">
        <v>1013</v>
      </c>
      <c r="O265" t="s">
        <v>657</v>
      </c>
      <c r="P265" t="s">
        <v>657</v>
      </c>
      <c r="Q265">
        <v>1</v>
      </c>
      <c r="X265">
        <v>121.47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1</v>
      </c>
      <c r="AE265">
        <v>2</v>
      </c>
      <c r="AF265" t="s">
        <v>3</v>
      </c>
      <c r="AG265">
        <v>121.47</v>
      </c>
      <c r="AH265">
        <v>2</v>
      </c>
      <c r="AI265">
        <v>43687188</v>
      </c>
      <c r="AJ265">
        <v>258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>
      <c r="A266">
        <f>ROW(Source!A97)</f>
        <v>97</v>
      </c>
      <c r="B266">
        <v>43687206</v>
      </c>
      <c r="C266">
        <v>43687186</v>
      </c>
      <c r="D266">
        <v>37802635</v>
      </c>
      <c r="E266">
        <v>1</v>
      </c>
      <c r="F266">
        <v>1</v>
      </c>
      <c r="G266">
        <v>1</v>
      </c>
      <c r="H266">
        <v>2</v>
      </c>
      <c r="I266" t="s">
        <v>901</v>
      </c>
      <c r="J266" t="s">
        <v>902</v>
      </c>
      <c r="K266" t="s">
        <v>903</v>
      </c>
      <c r="L266">
        <v>1368</v>
      </c>
      <c r="N266">
        <v>1011</v>
      </c>
      <c r="O266" t="s">
        <v>524</v>
      </c>
      <c r="P266" t="s">
        <v>524</v>
      </c>
      <c r="Q266">
        <v>1</v>
      </c>
      <c r="X266">
        <v>23.52</v>
      </c>
      <c r="Y266">
        <v>0</v>
      </c>
      <c r="Z266">
        <v>29.26</v>
      </c>
      <c r="AA266">
        <v>10.35</v>
      </c>
      <c r="AB266">
        <v>0</v>
      </c>
      <c r="AC266">
        <v>0</v>
      </c>
      <c r="AD266">
        <v>1</v>
      </c>
      <c r="AE266">
        <v>0</v>
      </c>
      <c r="AF266" t="s">
        <v>3</v>
      </c>
      <c r="AG266">
        <v>23.52</v>
      </c>
      <c r="AH266">
        <v>2</v>
      </c>
      <c r="AI266">
        <v>43687189</v>
      </c>
      <c r="AJ266">
        <v>259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>
      <c r="A267">
        <f>ROW(Source!A97)</f>
        <v>97</v>
      </c>
      <c r="B267">
        <v>43687207</v>
      </c>
      <c r="C267">
        <v>43687186</v>
      </c>
      <c r="D267">
        <v>37802677</v>
      </c>
      <c r="E267">
        <v>1</v>
      </c>
      <c r="F267">
        <v>1</v>
      </c>
      <c r="G267">
        <v>1</v>
      </c>
      <c r="H267">
        <v>2</v>
      </c>
      <c r="I267" t="s">
        <v>904</v>
      </c>
      <c r="J267" t="s">
        <v>905</v>
      </c>
      <c r="K267" t="s">
        <v>906</v>
      </c>
      <c r="L267">
        <v>1368</v>
      </c>
      <c r="N267">
        <v>1011</v>
      </c>
      <c r="O267" t="s">
        <v>524</v>
      </c>
      <c r="P267" t="s">
        <v>524</v>
      </c>
      <c r="Q267">
        <v>1</v>
      </c>
      <c r="X267">
        <v>7.8</v>
      </c>
      <c r="Y267">
        <v>0</v>
      </c>
      <c r="Z267">
        <v>15.48</v>
      </c>
      <c r="AA267">
        <v>0</v>
      </c>
      <c r="AB267">
        <v>0</v>
      </c>
      <c r="AC267">
        <v>0</v>
      </c>
      <c r="AD267">
        <v>1</v>
      </c>
      <c r="AE267">
        <v>0</v>
      </c>
      <c r="AF267" t="s">
        <v>3</v>
      </c>
      <c r="AG267">
        <v>7.8</v>
      </c>
      <c r="AH267">
        <v>2</v>
      </c>
      <c r="AI267">
        <v>43687190</v>
      </c>
      <c r="AJ267">
        <v>260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>
      <c r="A268">
        <f>ROW(Source!A97)</f>
        <v>97</v>
      </c>
      <c r="B268">
        <v>43687208</v>
      </c>
      <c r="C268">
        <v>43687186</v>
      </c>
      <c r="D268">
        <v>37802696</v>
      </c>
      <c r="E268">
        <v>1</v>
      </c>
      <c r="F268">
        <v>1</v>
      </c>
      <c r="G268">
        <v>1</v>
      </c>
      <c r="H268">
        <v>2</v>
      </c>
      <c r="I268" t="s">
        <v>907</v>
      </c>
      <c r="J268" t="s">
        <v>908</v>
      </c>
      <c r="K268" t="s">
        <v>909</v>
      </c>
      <c r="L268">
        <v>1368</v>
      </c>
      <c r="N268">
        <v>1011</v>
      </c>
      <c r="O268" t="s">
        <v>524</v>
      </c>
      <c r="P268" t="s">
        <v>524</v>
      </c>
      <c r="Q268">
        <v>1</v>
      </c>
      <c r="X268">
        <v>30</v>
      </c>
      <c r="Y268">
        <v>0</v>
      </c>
      <c r="Z268">
        <v>29.97</v>
      </c>
      <c r="AA268">
        <v>0</v>
      </c>
      <c r="AB268">
        <v>0</v>
      </c>
      <c r="AC268">
        <v>0</v>
      </c>
      <c r="AD268">
        <v>1</v>
      </c>
      <c r="AE268">
        <v>0</v>
      </c>
      <c r="AF268" t="s">
        <v>3</v>
      </c>
      <c r="AG268">
        <v>30</v>
      </c>
      <c r="AH268">
        <v>2</v>
      </c>
      <c r="AI268">
        <v>43687191</v>
      </c>
      <c r="AJ268">
        <v>261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>
      <c r="A269">
        <f>ROW(Source!A97)</f>
        <v>97</v>
      </c>
      <c r="B269">
        <v>43687209</v>
      </c>
      <c r="C269">
        <v>43687186</v>
      </c>
      <c r="D269">
        <v>37802796</v>
      </c>
      <c r="E269">
        <v>1</v>
      </c>
      <c r="F269">
        <v>1</v>
      </c>
      <c r="G269">
        <v>1</v>
      </c>
      <c r="H269">
        <v>2</v>
      </c>
      <c r="I269" t="s">
        <v>910</v>
      </c>
      <c r="J269" t="s">
        <v>911</v>
      </c>
      <c r="K269" t="s">
        <v>912</v>
      </c>
      <c r="L269">
        <v>1368</v>
      </c>
      <c r="N269">
        <v>1011</v>
      </c>
      <c r="O269" t="s">
        <v>524</v>
      </c>
      <c r="P269" t="s">
        <v>524</v>
      </c>
      <c r="Q269">
        <v>1</v>
      </c>
      <c r="X269">
        <v>1.65</v>
      </c>
      <c r="Y269">
        <v>0</v>
      </c>
      <c r="Z269">
        <v>160.57</v>
      </c>
      <c r="AA269">
        <v>12.1</v>
      </c>
      <c r="AB269">
        <v>0</v>
      </c>
      <c r="AC269">
        <v>0</v>
      </c>
      <c r="AD269">
        <v>1</v>
      </c>
      <c r="AE269">
        <v>0</v>
      </c>
      <c r="AF269" t="s">
        <v>3</v>
      </c>
      <c r="AG269">
        <v>1.65</v>
      </c>
      <c r="AH269">
        <v>2</v>
      </c>
      <c r="AI269">
        <v>43687192</v>
      </c>
      <c r="AJ269">
        <v>262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>
      <c r="A270">
        <f>ROW(Source!A97)</f>
        <v>97</v>
      </c>
      <c r="B270">
        <v>43687210</v>
      </c>
      <c r="C270">
        <v>43687186</v>
      </c>
      <c r="D270">
        <v>37803381</v>
      </c>
      <c r="E270">
        <v>1</v>
      </c>
      <c r="F270">
        <v>1</v>
      </c>
      <c r="G270">
        <v>1</v>
      </c>
      <c r="H270">
        <v>2</v>
      </c>
      <c r="I270" t="s">
        <v>913</v>
      </c>
      <c r="J270" t="s">
        <v>914</v>
      </c>
      <c r="K270" t="s">
        <v>915</v>
      </c>
      <c r="L270">
        <v>1368</v>
      </c>
      <c r="N270">
        <v>1011</v>
      </c>
      <c r="O270" t="s">
        <v>524</v>
      </c>
      <c r="P270" t="s">
        <v>524</v>
      </c>
      <c r="Q270">
        <v>1</v>
      </c>
      <c r="X270">
        <v>80.78</v>
      </c>
      <c r="Y270">
        <v>0</v>
      </c>
      <c r="Z270">
        <v>133.21</v>
      </c>
      <c r="AA270">
        <v>12.1</v>
      </c>
      <c r="AB270">
        <v>0</v>
      </c>
      <c r="AC270">
        <v>0</v>
      </c>
      <c r="AD270">
        <v>1</v>
      </c>
      <c r="AE270">
        <v>0</v>
      </c>
      <c r="AF270" t="s">
        <v>3</v>
      </c>
      <c r="AG270">
        <v>80.78</v>
      </c>
      <c r="AH270">
        <v>2</v>
      </c>
      <c r="AI270">
        <v>43687193</v>
      </c>
      <c r="AJ270">
        <v>263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>
      <c r="A271">
        <f>ROW(Source!A97)</f>
        <v>97</v>
      </c>
      <c r="B271">
        <v>43687211</v>
      </c>
      <c r="C271">
        <v>43687186</v>
      </c>
      <c r="D271">
        <v>37803392</v>
      </c>
      <c r="E271">
        <v>1</v>
      </c>
      <c r="F271">
        <v>1</v>
      </c>
      <c r="G271">
        <v>1</v>
      </c>
      <c r="H271">
        <v>2</v>
      </c>
      <c r="I271" t="s">
        <v>835</v>
      </c>
      <c r="J271" t="s">
        <v>836</v>
      </c>
      <c r="K271" t="s">
        <v>837</v>
      </c>
      <c r="L271">
        <v>1368</v>
      </c>
      <c r="N271">
        <v>1011</v>
      </c>
      <c r="O271" t="s">
        <v>524</v>
      </c>
      <c r="P271" t="s">
        <v>524</v>
      </c>
      <c r="Q271">
        <v>1</v>
      </c>
      <c r="X271">
        <v>13.55</v>
      </c>
      <c r="Y271">
        <v>0</v>
      </c>
      <c r="Z271">
        <v>163.89</v>
      </c>
      <c r="AA271">
        <v>12.9</v>
      </c>
      <c r="AB271">
        <v>0</v>
      </c>
      <c r="AC271">
        <v>0</v>
      </c>
      <c r="AD271">
        <v>1</v>
      </c>
      <c r="AE271">
        <v>0</v>
      </c>
      <c r="AF271" t="s">
        <v>3</v>
      </c>
      <c r="AG271">
        <v>13.55</v>
      </c>
      <c r="AH271">
        <v>2</v>
      </c>
      <c r="AI271">
        <v>43687194</v>
      </c>
      <c r="AJ271">
        <v>264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>
      <c r="A272">
        <f>ROW(Source!A97)</f>
        <v>97</v>
      </c>
      <c r="B272">
        <v>43687212</v>
      </c>
      <c r="C272">
        <v>43687186</v>
      </c>
      <c r="D272">
        <v>37803439</v>
      </c>
      <c r="E272">
        <v>1</v>
      </c>
      <c r="F272">
        <v>1</v>
      </c>
      <c r="G272">
        <v>1</v>
      </c>
      <c r="H272">
        <v>2</v>
      </c>
      <c r="I272" t="s">
        <v>916</v>
      </c>
      <c r="J272" t="s">
        <v>917</v>
      </c>
      <c r="K272" t="s">
        <v>918</v>
      </c>
      <c r="L272">
        <v>1368</v>
      </c>
      <c r="N272">
        <v>1011</v>
      </c>
      <c r="O272" t="s">
        <v>524</v>
      </c>
      <c r="P272" t="s">
        <v>524</v>
      </c>
      <c r="Q272">
        <v>1</v>
      </c>
      <c r="X272">
        <v>1.97</v>
      </c>
      <c r="Y272">
        <v>0</v>
      </c>
      <c r="Z272">
        <v>36.950000000000003</v>
      </c>
      <c r="AA272">
        <v>10.35</v>
      </c>
      <c r="AB272">
        <v>0</v>
      </c>
      <c r="AC272">
        <v>0</v>
      </c>
      <c r="AD272">
        <v>1</v>
      </c>
      <c r="AE272">
        <v>0</v>
      </c>
      <c r="AF272" t="s">
        <v>3</v>
      </c>
      <c r="AG272">
        <v>1.97</v>
      </c>
      <c r="AH272">
        <v>2</v>
      </c>
      <c r="AI272">
        <v>43687195</v>
      </c>
      <c r="AJ272">
        <v>265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>
      <c r="A273">
        <f>ROW(Source!A97)</f>
        <v>97</v>
      </c>
      <c r="B273">
        <v>43687213</v>
      </c>
      <c r="C273">
        <v>43687186</v>
      </c>
      <c r="D273">
        <v>37804071</v>
      </c>
      <c r="E273">
        <v>1</v>
      </c>
      <c r="F273">
        <v>1</v>
      </c>
      <c r="G273">
        <v>1</v>
      </c>
      <c r="H273">
        <v>2</v>
      </c>
      <c r="I273" t="s">
        <v>756</v>
      </c>
      <c r="J273" t="s">
        <v>757</v>
      </c>
      <c r="K273" t="s">
        <v>758</v>
      </c>
      <c r="L273">
        <v>1368</v>
      </c>
      <c r="N273">
        <v>1011</v>
      </c>
      <c r="O273" t="s">
        <v>524</v>
      </c>
      <c r="P273" t="s">
        <v>524</v>
      </c>
      <c r="Q273">
        <v>1</v>
      </c>
      <c r="X273">
        <v>33</v>
      </c>
      <c r="Y273">
        <v>0</v>
      </c>
      <c r="Z273">
        <v>5.4</v>
      </c>
      <c r="AA273">
        <v>0</v>
      </c>
      <c r="AB273">
        <v>0</v>
      </c>
      <c r="AC273">
        <v>0</v>
      </c>
      <c r="AD273">
        <v>1</v>
      </c>
      <c r="AE273">
        <v>0</v>
      </c>
      <c r="AF273" t="s">
        <v>3</v>
      </c>
      <c r="AG273">
        <v>33</v>
      </c>
      <c r="AH273">
        <v>2</v>
      </c>
      <c r="AI273">
        <v>43687196</v>
      </c>
      <c r="AJ273">
        <v>266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>
      <c r="A274">
        <f>ROW(Source!A97)</f>
        <v>97</v>
      </c>
      <c r="B274">
        <v>43687214</v>
      </c>
      <c r="C274">
        <v>43687186</v>
      </c>
      <c r="D274">
        <v>37804456</v>
      </c>
      <c r="E274">
        <v>1</v>
      </c>
      <c r="F274">
        <v>1</v>
      </c>
      <c r="G274">
        <v>1</v>
      </c>
      <c r="H274">
        <v>2</v>
      </c>
      <c r="I274" t="s">
        <v>759</v>
      </c>
      <c r="J274" t="s">
        <v>760</v>
      </c>
      <c r="K274" t="s">
        <v>761</v>
      </c>
      <c r="L274">
        <v>1368</v>
      </c>
      <c r="N274">
        <v>1011</v>
      </c>
      <c r="O274" t="s">
        <v>524</v>
      </c>
      <c r="P274" t="s">
        <v>524</v>
      </c>
      <c r="Q274">
        <v>1</v>
      </c>
      <c r="X274">
        <v>0.43</v>
      </c>
      <c r="Y274">
        <v>0</v>
      </c>
      <c r="Z274">
        <v>91.76</v>
      </c>
      <c r="AA274">
        <v>10.35</v>
      </c>
      <c r="AB274">
        <v>0</v>
      </c>
      <c r="AC274">
        <v>0</v>
      </c>
      <c r="AD274">
        <v>1</v>
      </c>
      <c r="AE274">
        <v>0</v>
      </c>
      <c r="AF274" t="s">
        <v>3</v>
      </c>
      <c r="AG274">
        <v>0.43</v>
      </c>
      <c r="AH274">
        <v>2</v>
      </c>
      <c r="AI274">
        <v>43687197</v>
      </c>
      <c r="AJ274">
        <v>267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>
      <c r="A275">
        <f>ROW(Source!A97)</f>
        <v>97</v>
      </c>
      <c r="B275">
        <v>43687215</v>
      </c>
      <c r="C275">
        <v>43687186</v>
      </c>
      <c r="D275">
        <v>37736557</v>
      </c>
      <c r="E275">
        <v>1</v>
      </c>
      <c r="F275">
        <v>1</v>
      </c>
      <c r="G275">
        <v>1</v>
      </c>
      <c r="H275">
        <v>3</v>
      </c>
      <c r="I275" t="s">
        <v>979</v>
      </c>
      <c r="J275" t="s">
        <v>980</v>
      </c>
      <c r="K275" t="s">
        <v>981</v>
      </c>
      <c r="L275">
        <v>1348</v>
      </c>
      <c r="N275">
        <v>1009</v>
      </c>
      <c r="O275" t="s">
        <v>278</v>
      </c>
      <c r="P275" t="s">
        <v>278</v>
      </c>
      <c r="Q275">
        <v>1000</v>
      </c>
      <c r="X275">
        <v>0.05</v>
      </c>
      <c r="Y275">
        <v>13560</v>
      </c>
      <c r="Z275">
        <v>0</v>
      </c>
      <c r="AA275">
        <v>0</v>
      </c>
      <c r="AB275">
        <v>0</v>
      </c>
      <c r="AC275">
        <v>0</v>
      </c>
      <c r="AD275">
        <v>1</v>
      </c>
      <c r="AE275">
        <v>0</v>
      </c>
      <c r="AF275" t="s">
        <v>3</v>
      </c>
      <c r="AG275">
        <v>0.05</v>
      </c>
      <c r="AH275">
        <v>2</v>
      </c>
      <c r="AI275">
        <v>43687198</v>
      </c>
      <c r="AJ275">
        <v>268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>
      <c r="A276">
        <f>ROW(Source!A97)</f>
        <v>97</v>
      </c>
      <c r="B276">
        <v>43687216</v>
      </c>
      <c r="C276">
        <v>43687186</v>
      </c>
      <c r="D276">
        <v>37736609</v>
      </c>
      <c r="E276">
        <v>1</v>
      </c>
      <c r="F276">
        <v>1</v>
      </c>
      <c r="G276">
        <v>1</v>
      </c>
      <c r="H276">
        <v>3</v>
      </c>
      <c r="I276" t="s">
        <v>919</v>
      </c>
      <c r="J276" t="s">
        <v>920</v>
      </c>
      <c r="K276" t="s">
        <v>921</v>
      </c>
      <c r="L276">
        <v>1348</v>
      </c>
      <c r="N276">
        <v>1009</v>
      </c>
      <c r="O276" t="s">
        <v>278</v>
      </c>
      <c r="P276" t="s">
        <v>278</v>
      </c>
      <c r="Q276">
        <v>1000</v>
      </c>
      <c r="X276">
        <v>0.13</v>
      </c>
      <c r="Y276">
        <v>9750</v>
      </c>
      <c r="Z276">
        <v>0</v>
      </c>
      <c r="AA276">
        <v>0</v>
      </c>
      <c r="AB276">
        <v>0</v>
      </c>
      <c r="AC276">
        <v>0</v>
      </c>
      <c r="AD276">
        <v>1</v>
      </c>
      <c r="AE276">
        <v>0</v>
      </c>
      <c r="AF276" t="s">
        <v>3</v>
      </c>
      <c r="AG276">
        <v>0.13</v>
      </c>
      <c r="AH276">
        <v>2</v>
      </c>
      <c r="AI276">
        <v>43687199</v>
      </c>
      <c r="AJ276">
        <v>269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>
      <c r="A277">
        <f>ROW(Source!A97)</f>
        <v>97</v>
      </c>
      <c r="B277">
        <v>43687217</v>
      </c>
      <c r="C277">
        <v>43687186</v>
      </c>
      <c r="D277">
        <v>37736592</v>
      </c>
      <c r="E277">
        <v>1</v>
      </c>
      <c r="F277">
        <v>1</v>
      </c>
      <c r="G277">
        <v>1</v>
      </c>
      <c r="H277">
        <v>3</v>
      </c>
      <c r="I277" t="s">
        <v>982</v>
      </c>
      <c r="J277" t="s">
        <v>983</v>
      </c>
      <c r="K277" t="s">
        <v>984</v>
      </c>
      <c r="L277">
        <v>1348</v>
      </c>
      <c r="N277">
        <v>1009</v>
      </c>
      <c r="O277" t="s">
        <v>278</v>
      </c>
      <c r="P277" t="s">
        <v>278</v>
      </c>
      <c r="Q277">
        <v>1000</v>
      </c>
      <c r="X277">
        <v>7.0000000000000007E-2</v>
      </c>
      <c r="Y277">
        <v>6000</v>
      </c>
      <c r="Z277">
        <v>0</v>
      </c>
      <c r="AA277">
        <v>0</v>
      </c>
      <c r="AB277">
        <v>0</v>
      </c>
      <c r="AC277">
        <v>0</v>
      </c>
      <c r="AD277">
        <v>1</v>
      </c>
      <c r="AE277">
        <v>0</v>
      </c>
      <c r="AF277" t="s">
        <v>3</v>
      </c>
      <c r="AG277">
        <v>7.0000000000000007E-2</v>
      </c>
      <c r="AH277">
        <v>2</v>
      </c>
      <c r="AI277">
        <v>43687200</v>
      </c>
      <c r="AJ277">
        <v>270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>
      <c r="A278">
        <f>ROW(Source!A97)</f>
        <v>97</v>
      </c>
      <c r="B278">
        <v>43687218</v>
      </c>
      <c r="C278">
        <v>43687186</v>
      </c>
      <c r="D278">
        <v>37738049</v>
      </c>
      <c r="E278">
        <v>1</v>
      </c>
      <c r="F278">
        <v>1</v>
      </c>
      <c r="G278">
        <v>1</v>
      </c>
      <c r="H278">
        <v>3</v>
      </c>
      <c r="I278" t="s">
        <v>922</v>
      </c>
      <c r="J278" t="s">
        <v>923</v>
      </c>
      <c r="K278" t="s">
        <v>924</v>
      </c>
      <c r="L278">
        <v>1339</v>
      </c>
      <c r="N278">
        <v>1007</v>
      </c>
      <c r="O278" t="s">
        <v>48</v>
      </c>
      <c r="P278" t="s">
        <v>48</v>
      </c>
      <c r="Q278">
        <v>1</v>
      </c>
      <c r="X278">
        <v>0.2</v>
      </c>
      <c r="Y278">
        <v>1076</v>
      </c>
      <c r="Z278">
        <v>0</v>
      </c>
      <c r="AA278">
        <v>0</v>
      </c>
      <c r="AB278">
        <v>0</v>
      </c>
      <c r="AC278">
        <v>0</v>
      </c>
      <c r="AD278">
        <v>1</v>
      </c>
      <c r="AE278">
        <v>0</v>
      </c>
      <c r="AF278" t="s">
        <v>3</v>
      </c>
      <c r="AG278">
        <v>0.2</v>
      </c>
      <c r="AH278">
        <v>2</v>
      </c>
      <c r="AI278">
        <v>43687201</v>
      </c>
      <c r="AJ278">
        <v>271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>
      <c r="A279">
        <f>ROW(Source!A97)</f>
        <v>97</v>
      </c>
      <c r="B279">
        <v>43687219</v>
      </c>
      <c r="C279">
        <v>43687186</v>
      </c>
      <c r="D279">
        <v>37738544</v>
      </c>
      <c r="E279">
        <v>1</v>
      </c>
      <c r="F279">
        <v>1</v>
      </c>
      <c r="G279">
        <v>1</v>
      </c>
      <c r="H279">
        <v>3</v>
      </c>
      <c r="I279" t="s">
        <v>985</v>
      </c>
      <c r="J279" t="s">
        <v>986</v>
      </c>
      <c r="K279" t="s">
        <v>987</v>
      </c>
      <c r="L279">
        <v>1301</v>
      </c>
      <c r="N279">
        <v>1003</v>
      </c>
      <c r="O279" t="s">
        <v>80</v>
      </c>
      <c r="P279" t="s">
        <v>80</v>
      </c>
      <c r="Q279">
        <v>1</v>
      </c>
      <c r="X279">
        <v>1004</v>
      </c>
      <c r="Y279">
        <v>217.14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0</v>
      </c>
      <c r="AF279" t="s">
        <v>3</v>
      </c>
      <c r="AG279">
        <v>1004</v>
      </c>
      <c r="AH279">
        <v>2</v>
      </c>
      <c r="AI279">
        <v>43687202</v>
      </c>
      <c r="AJ279">
        <v>272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>
      <c r="A280">
        <f>ROW(Source!A97)</f>
        <v>97</v>
      </c>
      <c r="B280">
        <v>43687220</v>
      </c>
      <c r="C280">
        <v>43687186</v>
      </c>
      <c r="D280">
        <v>37777802</v>
      </c>
      <c r="E280">
        <v>1</v>
      </c>
      <c r="F280">
        <v>1</v>
      </c>
      <c r="G280">
        <v>1</v>
      </c>
      <c r="H280">
        <v>3</v>
      </c>
      <c r="I280" t="s">
        <v>928</v>
      </c>
      <c r="J280" t="s">
        <v>929</v>
      </c>
      <c r="K280" t="s">
        <v>930</v>
      </c>
      <c r="L280">
        <v>1339</v>
      </c>
      <c r="N280">
        <v>1007</v>
      </c>
      <c r="O280" t="s">
        <v>48</v>
      </c>
      <c r="P280" t="s">
        <v>48</v>
      </c>
      <c r="Q280">
        <v>1</v>
      </c>
      <c r="X280">
        <v>62.8</v>
      </c>
      <c r="Y280">
        <v>2.4700000000000002</v>
      </c>
      <c r="Z280">
        <v>0</v>
      </c>
      <c r="AA280">
        <v>0</v>
      </c>
      <c r="AB280">
        <v>0</v>
      </c>
      <c r="AC280">
        <v>0</v>
      </c>
      <c r="AD280">
        <v>1</v>
      </c>
      <c r="AE280">
        <v>0</v>
      </c>
      <c r="AF280" t="s">
        <v>3</v>
      </c>
      <c r="AG280">
        <v>62.8</v>
      </c>
      <c r="AH280">
        <v>2</v>
      </c>
      <c r="AI280">
        <v>43687203</v>
      </c>
      <c r="AJ280">
        <v>273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>
      <c r="A281">
        <f>ROW(Source!A98)</f>
        <v>98</v>
      </c>
      <c r="B281">
        <v>43687236</v>
      </c>
      <c r="C281">
        <v>43687221</v>
      </c>
      <c r="D281">
        <v>23129438</v>
      </c>
      <c r="E281">
        <v>1</v>
      </c>
      <c r="F281">
        <v>1</v>
      </c>
      <c r="G281">
        <v>1</v>
      </c>
      <c r="H281">
        <v>1</v>
      </c>
      <c r="I281" t="s">
        <v>988</v>
      </c>
      <c r="J281" t="s">
        <v>3</v>
      </c>
      <c r="K281" t="s">
        <v>989</v>
      </c>
      <c r="L281">
        <v>1369</v>
      </c>
      <c r="N281">
        <v>1013</v>
      </c>
      <c r="O281" t="s">
        <v>653</v>
      </c>
      <c r="P281" t="s">
        <v>653</v>
      </c>
      <c r="Q281">
        <v>1</v>
      </c>
      <c r="X281">
        <v>306</v>
      </c>
      <c r="Y281">
        <v>0</v>
      </c>
      <c r="Z281">
        <v>0</v>
      </c>
      <c r="AA281">
        <v>0</v>
      </c>
      <c r="AB281">
        <v>8.7899999999999991</v>
      </c>
      <c r="AC281">
        <v>0</v>
      </c>
      <c r="AD281">
        <v>1</v>
      </c>
      <c r="AE281">
        <v>1</v>
      </c>
      <c r="AF281" t="s">
        <v>3</v>
      </c>
      <c r="AG281">
        <v>306</v>
      </c>
      <c r="AH281">
        <v>2</v>
      </c>
      <c r="AI281">
        <v>43687222</v>
      </c>
      <c r="AJ281">
        <v>274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>
      <c r="A282">
        <f>ROW(Source!A98)</f>
        <v>98</v>
      </c>
      <c r="B282">
        <v>43687237</v>
      </c>
      <c r="C282">
        <v>43687221</v>
      </c>
      <c r="D282">
        <v>121548</v>
      </c>
      <c r="E282">
        <v>1</v>
      </c>
      <c r="F282">
        <v>1</v>
      </c>
      <c r="G282">
        <v>1</v>
      </c>
      <c r="H282">
        <v>1</v>
      </c>
      <c r="I282" t="s">
        <v>22</v>
      </c>
      <c r="J282" t="s">
        <v>3</v>
      </c>
      <c r="K282" t="s">
        <v>656</v>
      </c>
      <c r="L282">
        <v>608254</v>
      </c>
      <c r="N282">
        <v>1013</v>
      </c>
      <c r="O282" t="s">
        <v>657</v>
      </c>
      <c r="P282" t="s">
        <v>657</v>
      </c>
      <c r="Q282">
        <v>1</v>
      </c>
      <c r="X282">
        <v>24.53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1</v>
      </c>
      <c r="AE282">
        <v>2</v>
      </c>
      <c r="AF282" t="s">
        <v>3</v>
      </c>
      <c r="AG282">
        <v>24.53</v>
      </c>
      <c r="AH282">
        <v>2</v>
      </c>
      <c r="AI282">
        <v>43687223</v>
      </c>
      <c r="AJ282">
        <v>275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>
      <c r="A283">
        <f>ROW(Source!A98)</f>
        <v>98</v>
      </c>
      <c r="B283">
        <v>43687238</v>
      </c>
      <c r="C283">
        <v>43687221</v>
      </c>
      <c r="D283">
        <v>37802515</v>
      </c>
      <c r="E283">
        <v>1</v>
      </c>
      <c r="F283">
        <v>1</v>
      </c>
      <c r="G283">
        <v>1</v>
      </c>
      <c r="H283">
        <v>2</v>
      </c>
      <c r="I283" t="s">
        <v>663</v>
      </c>
      <c r="J283" t="s">
        <v>664</v>
      </c>
      <c r="K283" t="s">
        <v>665</v>
      </c>
      <c r="L283">
        <v>1368</v>
      </c>
      <c r="N283">
        <v>1011</v>
      </c>
      <c r="O283" t="s">
        <v>524</v>
      </c>
      <c r="P283" t="s">
        <v>524</v>
      </c>
      <c r="Q283">
        <v>1</v>
      </c>
      <c r="X283">
        <v>0.34</v>
      </c>
      <c r="Y283">
        <v>0</v>
      </c>
      <c r="Z283">
        <v>87.24</v>
      </c>
      <c r="AA283">
        <v>9</v>
      </c>
      <c r="AB283">
        <v>0</v>
      </c>
      <c r="AC283">
        <v>0</v>
      </c>
      <c r="AD283">
        <v>1</v>
      </c>
      <c r="AE283">
        <v>0</v>
      </c>
      <c r="AF283" t="s">
        <v>3</v>
      </c>
      <c r="AG283">
        <v>0.34</v>
      </c>
      <c r="AH283">
        <v>2</v>
      </c>
      <c r="AI283">
        <v>43687224</v>
      </c>
      <c r="AJ283">
        <v>276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>
      <c r="A284">
        <f>ROW(Source!A98)</f>
        <v>98</v>
      </c>
      <c r="B284">
        <v>43687239</v>
      </c>
      <c r="C284">
        <v>43687221</v>
      </c>
      <c r="D284">
        <v>37802537</v>
      </c>
      <c r="E284">
        <v>1</v>
      </c>
      <c r="F284">
        <v>1</v>
      </c>
      <c r="G284">
        <v>1</v>
      </c>
      <c r="H284">
        <v>2</v>
      </c>
      <c r="I284" t="s">
        <v>958</v>
      </c>
      <c r="J284" t="s">
        <v>959</v>
      </c>
      <c r="K284" t="s">
        <v>960</v>
      </c>
      <c r="L284">
        <v>1368</v>
      </c>
      <c r="N284">
        <v>1011</v>
      </c>
      <c r="O284" t="s">
        <v>524</v>
      </c>
      <c r="P284" t="s">
        <v>524</v>
      </c>
      <c r="Q284">
        <v>1</v>
      </c>
      <c r="X284">
        <v>46.41</v>
      </c>
      <c r="Y284">
        <v>0</v>
      </c>
      <c r="Z284">
        <v>0.82</v>
      </c>
      <c r="AA284">
        <v>0</v>
      </c>
      <c r="AB284">
        <v>0</v>
      </c>
      <c r="AC284">
        <v>0</v>
      </c>
      <c r="AD284">
        <v>1</v>
      </c>
      <c r="AE284">
        <v>0</v>
      </c>
      <c r="AF284" t="s">
        <v>3</v>
      </c>
      <c r="AG284">
        <v>46.41</v>
      </c>
      <c r="AH284">
        <v>2</v>
      </c>
      <c r="AI284">
        <v>43687225</v>
      </c>
      <c r="AJ284">
        <v>277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>
      <c r="A285">
        <f>ROW(Source!A98)</f>
        <v>98</v>
      </c>
      <c r="B285">
        <v>43687240</v>
      </c>
      <c r="C285">
        <v>43687221</v>
      </c>
      <c r="D285">
        <v>37803076</v>
      </c>
      <c r="E285">
        <v>1</v>
      </c>
      <c r="F285">
        <v>1</v>
      </c>
      <c r="G285">
        <v>1</v>
      </c>
      <c r="H285">
        <v>2</v>
      </c>
      <c r="I285" t="s">
        <v>990</v>
      </c>
      <c r="J285" t="s">
        <v>991</v>
      </c>
      <c r="K285" t="s">
        <v>992</v>
      </c>
      <c r="L285">
        <v>1368</v>
      </c>
      <c r="N285">
        <v>1011</v>
      </c>
      <c r="O285" t="s">
        <v>524</v>
      </c>
      <c r="P285" t="s">
        <v>524</v>
      </c>
      <c r="Q285">
        <v>1</v>
      </c>
      <c r="X285">
        <v>68.81</v>
      </c>
      <c r="Y285">
        <v>0</v>
      </c>
      <c r="Z285">
        <v>55.3</v>
      </c>
      <c r="AA285">
        <v>0</v>
      </c>
      <c r="AB285">
        <v>0</v>
      </c>
      <c r="AC285">
        <v>0</v>
      </c>
      <c r="AD285">
        <v>1</v>
      </c>
      <c r="AE285">
        <v>0</v>
      </c>
      <c r="AF285" t="s">
        <v>3</v>
      </c>
      <c r="AG285">
        <v>68.81</v>
      </c>
      <c r="AH285">
        <v>2</v>
      </c>
      <c r="AI285">
        <v>43687226</v>
      </c>
      <c r="AJ285">
        <v>278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>
      <c r="A286">
        <f>ROW(Source!A98)</f>
        <v>98</v>
      </c>
      <c r="B286">
        <v>43687241</v>
      </c>
      <c r="C286">
        <v>43687221</v>
      </c>
      <c r="D286">
        <v>37803392</v>
      </c>
      <c r="E286">
        <v>1</v>
      </c>
      <c r="F286">
        <v>1</v>
      </c>
      <c r="G286">
        <v>1</v>
      </c>
      <c r="H286">
        <v>2</v>
      </c>
      <c r="I286" t="s">
        <v>835</v>
      </c>
      <c r="J286" t="s">
        <v>836</v>
      </c>
      <c r="K286" t="s">
        <v>837</v>
      </c>
      <c r="L286">
        <v>1368</v>
      </c>
      <c r="N286">
        <v>1011</v>
      </c>
      <c r="O286" t="s">
        <v>524</v>
      </c>
      <c r="P286" t="s">
        <v>524</v>
      </c>
      <c r="Q286">
        <v>1</v>
      </c>
      <c r="X286">
        <v>24.19</v>
      </c>
      <c r="Y286">
        <v>0</v>
      </c>
      <c r="Z286">
        <v>163.89</v>
      </c>
      <c r="AA286">
        <v>12.9</v>
      </c>
      <c r="AB286">
        <v>0</v>
      </c>
      <c r="AC286">
        <v>0</v>
      </c>
      <c r="AD286">
        <v>1</v>
      </c>
      <c r="AE286">
        <v>0</v>
      </c>
      <c r="AF286" t="s">
        <v>3</v>
      </c>
      <c r="AG286">
        <v>24.19</v>
      </c>
      <c r="AH286">
        <v>2</v>
      </c>
      <c r="AI286">
        <v>43687227</v>
      </c>
      <c r="AJ286">
        <v>279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>
      <c r="A287">
        <f>ROW(Source!A98)</f>
        <v>98</v>
      </c>
      <c r="B287">
        <v>43687242</v>
      </c>
      <c r="C287">
        <v>43687221</v>
      </c>
      <c r="D287">
        <v>37804071</v>
      </c>
      <c r="E287">
        <v>1</v>
      </c>
      <c r="F287">
        <v>1</v>
      </c>
      <c r="G287">
        <v>1</v>
      </c>
      <c r="H287">
        <v>2</v>
      </c>
      <c r="I287" t="s">
        <v>756</v>
      </c>
      <c r="J287" t="s">
        <v>757</v>
      </c>
      <c r="K287" t="s">
        <v>758</v>
      </c>
      <c r="L287">
        <v>1368</v>
      </c>
      <c r="N287">
        <v>1011</v>
      </c>
      <c r="O287" t="s">
        <v>524</v>
      </c>
      <c r="P287" t="s">
        <v>524</v>
      </c>
      <c r="Q287">
        <v>1</v>
      </c>
      <c r="X287">
        <v>75.06</v>
      </c>
      <c r="Y287">
        <v>0</v>
      </c>
      <c r="Z287">
        <v>5.4</v>
      </c>
      <c r="AA287">
        <v>0</v>
      </c>
      <c r="AB287">
        <v>0</v>
      </c>
      <c r="AC287">
        <v>0</v>
      </c>
      <c r="AD287">
        <v>1</v>
      </c>
      <c r="AE287">
        <v>0</v>
      </c>
      <c r="AF287" t="s">
        <v>3</v>
      </c>
      <c r="AG287">
        <v>75.06</v>
      </c>
      <c r="AH287">
        <v>2</v>
      </c>
      <c r="AI287">
        <v>43687228</v>
      </c>
      <c r="AJ287">
        <v>280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>
      <c r="A288">
        <f>ROW(Source!A98)</f>
        <v>98</v>
      </c>
      <c r="B288">
        <v>43687243</v>
      </c>
      <c r="C288">
        <v>43687221</v>
      </c>
      <c r="D288">
        <v>37730311</v>
      </c>
      <c r="E288">
        <v>1</v>
      </c>
      <c r="F288">
        <v>1</v>
      </c>
      <c r="G288">
        <v>1</v>
      </c>
      <c r="H288">
        <v>3</v>
      </c>
      <c r="I288" t="s">
        <v>993</v>
      </c>
      <c r="J288" t="s">
        <v>994</v>
      </c>
      <c r="K288" t="s">
        <v>995</v>
      </c>
      <c r="L288">
        <v>1327</v>
      </c>
      <c r="N288">
        <v>1005</v>
      </c>
      <c r="O288" t="s">
        <v>419</v>
      </c>
      <c r="P288" t="s">
        <v>419</v>
      </c>
      <c r="Q288">
        <v>1</v>
      </c>
      <c r="X288">
        <v>1.2</v>
      </c>
      <c r="Y288">
        <v>39.299999999999997</v>
      </c>
      <c r="Z288">
        <v>0</v>
      </c>
      <c r="AA288">
        <v>0</v>
      </c>
      <c r="AB288">
        <v>0</v>
      </c>
      <c r="AC288">
        <v>0</v>
      </c>
      <c r="AD288">
        <v>1</v>
      </c>
      <c r="AE288">
        <v>0</v>
      </c>
      <c r="AF288" t="s">
        <v>3</v>
      </c>
      <c r="AG288">
        <v>1.2</v>
      </c>
      <c r="AH288">
        <v>2</v>
      </c>
      <c r="AI288">
        <v>43687229</v>
      </c>
      <c r="AJ288">
        <v>281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>
      <c r="A289">
        <f>ROW(Source!A98)</f>
        <v>98</v>
      </c>
      <c r="B289">
        <v>43687244</v>
      </c>
      <c r="C289">
        <v>43687221</v>
      </c>
      <c r="D289">
        <v>37729968</v>
      </c>
      <c r="E289">
        <v>1</v>
      </c>
      <c r="F289">
        <v>1</v>
      </c>
      <c r="G289">
        <v>1</v>
      </c>
      <c r="H289">
        <v>3</v>
      </c>
      <c r="I289" t="s">
        <v>996</v>
      </c>
      <c r="J289" t="s">
        <v>997</v>
      </c>
      <c r="K289" t="s">
        <v>998</v>
      </c>
      <c r="L289">
        <v>1329</v>
      </c>
      <c r="N289">
        <v>1005</v>
      </c>
      <c r="O289" t="s">
        <v>999</v>
      </c>
      <c r="P289" t="s">
        <v>999</v>
      </c>
      <c r="Q289">
        <v>1000</v>
      </c>
      <c r="X289">
        <v>1.44</v>
      </c>
      <c r="Y289">
        <v>1252</v>
      </c>
      <c r="Z289">
        <v>0</v>
      </c>
      <c r="AA289">
        <v>0</v>
      </c>
      <c r="AB289">
        <v>0</v>
      </c>
      <c r="AC289">
        <v>0</v>
      </c>
      <c r="AD289">
        <v>1</v>
      </c>
      <c r="AE289">
        <v>0</v>
      </c>
      <c r="AF289" t="s">
        <v>3</v>
      </c>
      <c r="AG289">
        <v>1.44</v>
      </c>
      <c r="AH289">
        <v>2</v>
      </c>
      <c r="AI289">
        <v>43687230</v>
      </c>
      <c r="AJ289">
        <v>282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>
      <c r="A290">
        <f>ROW(Source!A98)</f>
        <v>98</v>
      </c>
      <c r="B290">
        <v>43687245</v>
      </c>
      <c r="C290">
        <v>43687221</v>
      </c>
      <c r="D290">
        <v>37730319</v>
      </c>
      <c r="E290">
        <v>1</v>
      </c>
      <c r="F290">
        <v>1</v>
      </c>
      <c r="G290">
        <v>1</v>
      </c>
      <c r="H290">
        <v>3</v>
      </c>
      <c r="I290" t="s">
        <v>1000</v>
      </c>
      <c r="J290" t="s">
        <v>1001</v>
      </c>
      <c r="K290" t="s">
        <v>1002</v>
      </c>
      <c r="L290">
        <v>1330</v>
      </c>
      <c r="N290">
        <v>1005</v>
      </c>
      <c r="O290" t="s">
        <v>1003</v>
      </c>
      <c r="P290" t="s">
        <v>1003</v>
      </c>
      <c r="Q290">
        <v>10</v>
      </c>
      <c r="X290">
        <v>0.31</v>
      </c>
      <c r="Y290">
        <v>84.75</v>
      </c>
      <c r="Z290">
        <v>0</v>
      </c>
      <c r="AA290">
        <v>0</v>
      </c>
      <c r="AB290">
        <v>0</v>
      </c>
      <c r="AC290">
        <v>0</v>
      </c>
      <c r="AD290">
        <v>1</v>
      </c>
      <c r="AE290">
        <v>0</v>
      </c>
      <c r="AF290" t="s">
        <v>3</v>
      </c>
      <c r="AG290">
        <v>0.31</v>
      </c>
      <c r="AH290">
        <v>2</v>
      </c>
      <c r="AI290">
        <v>43687231</v>
      </c>
      <c r="AJ290">
        <v>283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>
      <c r="A291">
        <f>ROW(Source!A98)</f>
        <v>98</v>
      </c>
      <c r="B291">
        <v>43687246</v>
      </c>
      <c r="C291">
        <v>43687221</v>
      </c>
      <c r="D291">
        <v>37730436</v>
      </c>
      <c r="E291">
        <v>1</v>
      </c>
      <c r="F291">
        <v>1</v>
      </c>
      <c r="G291">
        <v>1</v>
      </c>
      <c r="H291">
        <v>3</v>
      </c>
      <c r="I291" t="s">
        <v>1004</v>
      </c>
      <c r="J291" t="s">
        <v>1005</v>
      </c>
      <c r="K291" t="s">
        <v>1006</v>
      </c>
      <c r="L291">
        <v>1348</v>
      </c>
      <c r="N291">
        <v>1009</v>
      </c>
      <c r="O291" t="s">
        <v>278</v>
      </c>
      <c r="P291" t="s">
        <v>278</v>
      </c>
      <c r="Q291">
        <v>1000</v>
      </c>
      <c r="X291">
        <v>0.112</v>
      </c>
      <c r="Y291">
        <v>31513.25</v>
      </c>
      <c r="Z291">
        <v>0</v>
      </c>
      <c r="AA291">
        <v>0</v>
      </c>
      <c r="AB291">
        <v>0</v>
      </c>
      <c r="AC291">
        <v>0</v>
      </c>
      <c r="AD291">
        <v>1</v>
      </c>
      <c r="AE291">
        <v>0</v>
      </c>
      <c r="AF291" t="s">
        <v>3</v>
      </c>
      <c r="AG291">
        <v>0.112</v>
      </c>
      <c r="AH291">
        <v>2</v>
      </c>
      <c r="AI291">
        <v>43687232</v>
      </c>
      <c r="AJ291">
        <v>284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>
      <c r="A292">
        <f>ROW(Source!A98)</f>
        <v>98</v>
      </c>
      <c r="B292">
        <v>43687247</v>
      </c>
      <c r="C292">
        <v>43687221</v>
      </c>
      <c r="D292">
        <v>37733528</v>
      </c>
      <c r="E292">
        <v>1</v>
      </c>
      <c r="F292">
        <v>1</v>
      </c>
      <c r="G292">
        <v>1</v>
      </c>
      <c r="H292">
        <v>3</v>
      </c>
      <c r="I292" t="s">
        <v>347</v>
      </c>
      <c r="J292" t="s">
        <v>349</v>
      </c>
      <c r="K292" t="s">
        <v>348</v>
      </c>
      <c r="L292">
        <v>1348</v>
      </c>
      <c r="N292">
        <v>1009</v>
      </c>
      <c r="O292" t="s">
        <v>278</v>
      </c>
      <c r="P292" t="s">
        <v>278</v>
      </c>
      <c r="Q292">
        <v>1000</v>
      </c>
      <c r="X292">
        <v>6.63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 t="s">
        <v>3</v>
      </c>
      <c r="AG292">
        <v>6.63</v>
      </c>
      <c r="AH292">
        <v>2</v>
      </c>
      <c r="AI292">
        <v>43687233</v>
      </c>
      <c r="AJ292">
        <v>285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>
      <c r="A293">
        <f>ROW(Source!A98)</f>
        <v>98</v>
      </c>
      <c r="B293">
        <v>43687248</v>
      </c>
      <c r="C293">
        <v>43687221</v>
      </c>
      <c r="D293">
        <v>37738341</v>
      </c>
      <c r="E293">
        <v>1</v>
      </c>
      <c r="F293">
        <v>1</v>
      </c>
      <c r="G293">
        <v>1</v>
      </c>
      <c r="H293">
        <v>3</v>
      </c>
      <c r="I293" t="s">
        <v>1007</v>
      </c>
      <c r="J293" t="s">
        <v>1008</v>
      </c>
      <c r="K293" t="s">
        <v>1009</v>
      </c>
      <c r="L293">
        <v>1339</v>
      </c>
      <c r="N293">
        <v>1007</v>
      </c>
      <c r="O293" t="s">
        <v>48</v>
      </c>
      <c r="P293" t="s">
        <v>48</v>
      </c>
      <c r="Q293">
        <v>1</v>
      </c>
      <c r="X293">
        <v>0.25</v>
      </c>
      <c r="Y293">
        <v>473</v>
      </c>
      <c r="Z293">
        <v>0</v>
      </c>
      <c r="AA293">
        <v>0</v>
      </c>
      <c r="AB293">
        <v>0</v>
      </c>
      <c r="AC293">
        <v>0</v>
      </c>
      <c r="AD293">
        <v>1</v>
      </c>
      <c r="AE293">
        <v>0</v>
      </c>
      <c r="AF293" t="s">
        <v>3</v>
      </c>
      <c r="AG293">
        <v>0.25</v>
      </c>
      <c r="AH293">
        <v>2</v>
      </c>
      <c r="AI293">
        <v>43687234</v>
      </c>
      <c r="AJ293">
        <v>286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>
      <c r="A294">
        <f>ROW(Source!A98)</f>
        <v>98</v>
      </c>
      <c r="B294">
        <v>43687249</v>
      </c>
      <c r="C294">
        <v>43687221</v>
      </c>
      <c r="D294">
        <v>37741776</v>
      </c>
      <c r="E294">
        <v>1</v>
      </c>
      <c r="F294">
        <v>1</v>
      </c>
      <c r="G294">
        <v>1</v>
      </c>
      <c r="H294">
        <v>3</v>
      </c>
      <c r="I294" t="s">
        <v>1010</v>
      </c>
      <c r="J294" t="s">
        <v>1011</v>
      </c>
      <c r="K294" t="s">
        <v>1012</v>
      </c>
      <c r="L294">
        <v>1330</v>
      </c>
      <c r="N294">
        <v>1005</v>
      </c>
      <c r="O294" t="s">
        <v>1003</v>
      </c>
      <c r="P294" t="s">
        <v>1003</v>
      </c>
      <c r="Q294">
        <v>10</v>
      </c>
      <c r="X294">
        <v>168</v>
      </c>
      <c r="Y294">
        <v>10.71</v>
      </c>
      <c r="Z294">
        <v>0</v>
      </c>
      <c r="AA294">
        <v>0</v>
      </c>
      <c r="AB294">
        <v>0</v>
      </c>
      <c r="AC294">
        <v>0</v>
      </c>
      <c r="AD294">
        <v>1</v>
      </c>
      <c r="AE294">
        <v>0</v>
      </c>
      <c r="AF294" t="s">
        <v>3</v>
      </c>
      <c r="AG294">
        <v>168</v>
      </c>
      <c r="AH294">
        <v>2</v>
      </c>
      <c r="AI294">
        <v>43687235</v>
      </c>
      <c r="AJ294">
        <v>287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>
      <c r="A295">
        <f>ROW(Source!A101)</f>
        <v>101</v>
      </c>
      <c r="B295">
        <v>43687274</v>
      </c>
      <c r="C295">
        <v>43687252</v>
      </c>
      <c r="D295">
        <v>23129805</v>
      </c>
      <c r="E295">
        <v>1</v>
      </c>
      <c r="F295">
        <v>1</v>
      </c>
      <c r="G295">
        <v>1</v>
      </c>
      <c r="H295">
        <v>1</v>
      </c>
      <c r="I295" t="s">
        <v>669</v>
      </c>
      <c r="J295" t="s">
        <v>3</v>
      </c>
      <c r="K295" t="s">
        <v>670</v>
      </c>
      <c r="L295">
        <v>1369</v>
      </c>
      <c r="N295">
        <v>1013</v>
      </c>
      <c r="O295" t="s">
        <v>653</v>
      </c>
      <c r="P295" t="s">
        <v>653</v>
      </c>
      <c r="Q295">
        <v>1</v>
      </c>
      <c r="X295">
        <v>50.79</v>
      </c>
      <c r="Y295">
        <v>0</v>
      </c>
      <c r="Z295">
        <v>0</v>
      </c>
      <c r="AA295">
        <v>0</v>
      </c>
      <c r="AB295">
        <v>7.97</v>
      </c>
      <c r="AC295">
        <v>0</v>
      </c>
      <c r="AD295">
        <v>1</v>
      </c>
      <c r="AE295">
        <v>1</v>
      </c>
      <c r="AF295" t="s">
        <v>3</v>
      </c>
      <c r="AG295">
        <v>50.79</v>
      </c>
      <c r="AH295">
        <v>2</v>
      </c>
      <c r="AI295">
        <v>43687253</v>
      </c>
      <c r="AJ295">
        <v>288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>
      <c r="A296">
        <f>ROW(Source!A101)</f>
        <v>101</v>
      </c>
      <c r="B296">
        <v>43687275</v>
      </c>
      <c r="C296">
        <v>43687252</v>
      </c>
      <c r="D296">
        <v>121548</v>
      </c>
      <c r="E296">
        <v>1</v>
      </c>
      <c r="F296">
        <v>1</v>
      </c>
      <c r="G296">
        <v>1</v>
      </c>
      <c r="H296">
        <v>1</v>
      </c>
      <c r="I296" t="s">
        <v>22</v>
      </c>
      <c r="J296" t="s">
        <v>3</v>
      </c>
      <c r="K296" t="s">
        <v>656</v>
      </c>
      <c r="L296">
        <v>608254</v>
      </c>
      <c r="N296">
        <v>1013</v>
      </c>
      <c r="O296" t="s">
        <v>657</v>
      </c>
      <c r="P296" t="s">
        <v>657</v>
      </c>
      <c r="Q296">
        <v>1</v>
      </c>
      <c r="X296">
        <v>0.12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1</v>
      </c>
      <c r="AE296">
        <v>2</v>
      </c>
      <c r="AF296" t="s">
        <v>3</v>
      </c>
      <c r="AG296">
        <v>0.12</v>
      </c>
      <c r="AH296">
        <v>2</v>
      </c>
      <c r="AI296">
        <v>43687254</v>
      </c>
      <c r="AJ296">
        <v>289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>
      <c r="A297">
        <f>ROW(Source!A101)</f>
        <v>101</v>
      </c>
      <c r="B297">
        <v>43687276</v>
      </c>
      <c r="C297">
        <v>43687252</v>
      </c>
      <c r="D297">
        <v>37802443</v>
      </c>
      <c r="E297">
        <v>1</v>
      </c>
      <c r="F297">
        <v>1</v>
      </c>
      <c r="G297">
        <v>1</v>
      </c>
      <c r="H297">
        <v>2</v>
      </c>
      <c r="I297" t="s">
        <v>803</v>
      </c>
      <c r="J297" t="s">
        <v>804</v>
      </c>
      <c r="K297" t="s">
        <v>805</v>
      </c>
      <c r="L297">
        <v>1368</v>
      </c>
      <c r="N297">
        <v>1011</v>
      </c>
      <c r="O297" t="s">
        <v>524</v>
      </c>
      <c r="P297" t="s">
        <v>524</v>
      </c>
      <c r="Q297">
        <v>1</v>
      </c>
      <c r="X297">
        <v>0.12</v>
      </c>
      <c r="Y297">
        <v>0</v>
      </c>
      <c r="Z297">
        <v>124.14</v>
      </c>
      <c r="AA297">
        <v>12.1</v>
      </c>
      <c r="AB297">
        <v>0</v>
      </c>
      <c r="AC297">
        <v>0</v>
      </c>
      <c r="AD297">
        <v>1</v>
      </c>
      <c r="AE297">
        <v>0</v>
      </c>
      <c r="AF297" t="s">
        <v>3</v>
      </c>
      <c r="AG297">
        <v>0.12</v>
      </c>
      <c r="AH297">
        <v>2</v>
      </c>
      <c r="AI297">
        <v>43687255</v>
      </c>
      <c r="AJ297">
        <v>290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>
      <c r="A298">
        <f>ROW(Source!A101)</f>
        <v>101</v>
      </c>
      <c r="B298">
        <v>43687277</v>
      </c>
      <c r="C298">
        <v>43687252</v>
      </c>
      <c r="D298">
        <v>37802544</v>
      </c>
      <c r="E298">
        <v>1</v>
      </c>
      <c r="F298">
        <v>1</v>
      </c>
      <c r="G298">
        <v>1</v>
      </c>
      <c r="H298">
        <v>2</v>
      </c>
      <c r="I298" t="s">
        <v>931</v>
      </c>
      <c r="J298" t="s">
        <v>932</v>
      </c>
      <c r="K298" t="s">
        <v>933</v>
      </c>
      <c r="L298">
        <v>1368</v>
      </c>
      <c r="N298">
        <v>1011</v>
      </c>
      <c r="O298" t="s">
        <v>524</v>
      </c>
      <c r="P298" t="s">
        <v>524</v>
      </c>
      <c r="Q298">
        <v>1</v>
      </c>
      <c r="X298">
        <v>10.53</v>
      </c>
      <c r="Y298">
        <v>0</v>
      </c>
      <c r="Z298">
        <v>7.11</v>
      </c>
      <c r="AA298">
        <v>0</v>
      </c>
      <c r="AB298">
        <v>0</v>
      </c>
      <c r="AC298">
        <v>0</v>
      </c>
      <c r="AD298">
        <v>1</v>
      </c>
      <c r="AE298">
        <v>0</v>
      </c>
      <c r="AF298" t="s">
        <v>3</v>
      </c>
      <c r="AG298">
        <v>10.53</v>
      </c>
      <c r="AH298">
        <v>2</v>
      </c>
      <c r="AI298">
        <v>43687256</v>
      </c>
      <c r="AJ298">
        <v>291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>
      <c r="A299">
        <f>ROW(Source!A101)</f>
        <v>101</v>
      </c>
      <c r="B299">
        <v>43687278</v>
      </c>
      <c r="C299">
        <v>43687252</v>
      </c>
      <c r="D299">
        <v>37802659</v>
      </c>
      <c r="E299">
        <v>1</v>
      </c>
      <c r="F299">
        <v>1</v>
      </c>
      <c r="G299">
        <v>1</v>
      </c>
      <c r="H299">
        <v>2</v>
      </c>
      <c r="I299" t="s">
        <v>823</v>
      </c>
      <c r="J299" t="s">
        <v>824</v>
      </c>
      <c r="K299" t="s">
        <v>825</v>
      </c>
      <c r="L299">
        <v>1368</v>
      </c>
      <c r="N299">
        <v>1011</v>
      </c>
      <c r="O299" t="s">
        <v>524</v>
      </c>
      <c r="P299" t="s">
        <v>524</v>
      </c>
      <c r="Q299">
        <v>1</v>
      </c>
      <c r="X299">
        <v>1.86</v>
      </c>
      <c r="Y299">
        <v>0</v>
      </c>
      <c r="Z299">
        <v>1.43</v>
      </c>
      <c r="AA299">
        <v>0</v>
      </c>
      <c r="AB299">
        <v>0</v>
      </c>
      <c r="AC299">
        <v>0</v>
      </c>
      <c r="AD299">
        <v>1</v>
      </c>
      <c r="AE299">
        <v>0</v>
      </c>
      <c r="AF299" t="s">
        <v>3</v>
      </c>
      <c r="AG299">
        <v>1.86</v>
      </c>
      <c r="AH299">
        <v>2</v>
      </c>
      <c r="AI299">
        <v>43687257</v>
      </c>
      <c r="AJ299">
        <v>292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>
      <c r="A300">
        <f>ROW(Source!A101)</f>
        <v>101</v>
      </c>
      <c r="B300">
        <v>43687279</v>
      </c>
      <c r="C300">
        <v>43687252</v>
      </c>
      <c r="D300">
        <v>37802669</v>
      </c>
      <c r="E300">
        <v>1</v>
      </c>
      <c r="F300">
        <v>1</v>
      </c>
      <c r="G300">
        <v>1</v>
      </c>
      <c r="H300">
        <v>2</v>
      </c>
      <c r="I300" t="s">
        <v>934</v>
      </c>
      <c r="J300" t="s">
        <v>935</v>
      </c>
      <c r="K300" t="s">
        <v>936</v>
      </c>
      <c r="L300">
        <v>1368</v>
      </c>
      <c r="N300">
        <v>1011</v>
      </c>
      <c r="O300" t="s">
        <v>524</v>
      </c>
      <c r="P300" t="s">
        <v>524</v>
      </c>
      <c r="Q300">
        <v>1</v>
      </c>
      <c r="X300">
        <v>2.0299999999999998</v>
      </c>
      <c r="Y300">
        <v>0</v>
      </c>
      <c r="Z300">
        <v>9.6999999999999993</v>
      </c>
      <c r="AA300">
        <v>0</v>
      </c>
      <c r="AB300">
        <v>0</v>
      </c>
      <c r="AC300">
        <v>0</v>
      </c>
      <c r="AD300">
        <v>1</v>
      </c>
      <c r="AE300">
        <v>0</v>
      </c>
      <c r="AF300" t="s">
        <v>3</v>
      </c>
      <c r="AG300">
        <v>2.0299999999999998</v>
      </c>
      <c r="AH300">
        <v>2</v>
      </c>
      <c r="AI300">
        <v>43687258</v>
      </c>
      <c r="AJ300">
        <v>293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>
      <c r="A301">
        <f>ROW(Source!A101)</f>
        <v>101</v>
      </c>
      <c r="B301">
        <v>43687280</v>
      </c>
      <c r="C301">
        <v>43687252</v>
      </c>
      <c r="D301">
        <v>37802676</v>
      </c>
      <c r="E301">
        <v>1</v>
      </c>
      <c r="F301">
        <v>1</v>
      </c>
      <c r="G301">
        <v>1</v>
      </c>
      <c r="H301">
        <v>2</v>
      </c>
      <c r="I301" t="s">
        <v>937</v>
      </c>
      <c r="J301" t="s">
        <v>938</v>
      </c>
      <c r="K301" t="s">
        <v>939</v>
      </c>
      <c r="L301">
        <v>1368</v>
      </c>
      <c r="N301">
        <v>1011</v>
      </c>
      <c r="O301" t="s">
        <v>524</v>
      </c>
      <c r="P301" t="s">
        <v>524</v>
      </c>
      <c r="Q301">
        <v>1</v>
      </c>
      <c r="X301">
        <v>0.14000000000000001</v>
      </c>
      <c r="Y301">
        <v>0</v>
      </c>
      <c r="Z301">
        <v>6.4</v>
      </c>
      <c r="AA301">
        <v>0</v>
      </c>
      <c r="AB301">
        <v>0</v>
      </c>
      <c r="AC301">
        <v>0</v>
      </c>
      <c r="AD301">
        <v>1</v>
      </c>
      <c r="AE301">
        <v>0</v>
      </c>
      <c r="AF301" t="s">
        <v>3</v>
      </c>
      <c r="AG301">
        <v>0.14000000000000001</v>
      </c>
      <c r="AH301">
        <v>2</v>
      </c>
      <c r="AI301">
        <v>43687259</v>
      </c>
      <c r="AJ301">
        <v>294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>
      <c r="A302">
        <f>ROW(Source!A101)</f>
        <v>101</v>
      </c>
      <c r="B302">
        <v>43687281</v>
      </c>
      <c r="C302">
        <v>43687252</v>
      </c>
      <c r="D302">
        <v>37804071</v>
      </c>
      <c r="E302">
        <v>1</v>
      </c>
      <c r="F302">
        <v>1</v>
      </c>
      <c r="G302">
        <v>1</v>
      </c>
      <c r="H302">
        <v>2</v>
      </c>
      <c r="I302" t="s">
        <v>756</v>
      </c>
      <c r="J302" t="s">
        <v>757</v>
      </c>
      <c r="K302" t="s">
        <v>758</v>
      </c>
      <c r="L302">
        <v>1368</v>
      </c>
      <c r="N302">
        <v>1011</v>
      </c>
      <c r="O302" t="s">
        <v>524</v>
      </c>
      <c r="P302" t="s">
        <v>524</v>
      </c>
      <c r="Q302">
        <v>1</v>
      </c>
      <c r="X302">
        <v>0.41</v>
      </c>
      <c r="Y302">
        <v>0</v>
      </c>
      <c r="Z302">
        <v>5.4</v>
      </c>
      <c r="AA302">
        <v>0</v>
      </c>
      <c r="AB302">
        <v>0</v>
      </c>
      <c r="AC302">
        <v>0</v>
      </c>
      <c r="AD302">
        <v>1</v>
      </c>
      <c r="AE302">
        <v>0</v>
      </c>
      <c r="AF302" t="s">
        <v>3</v>
      </c>
      <c r="AG302">
        <v>0.41</v>
      </c>
      <c r="AH302">
        <v>2</v>
      </c>
      <c r="AI302">
        <v>43687260</v>
      </c>
      <c r="AJ302">
        <v>295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>
      <c r="A303">
        <f>ROW(Source!A101)</f>
        <v>101</v>
      </c>
      <c r="B303">
        <v>43687282</v>
      </c>
      <c r="C303">
        <v>43687252</v>
      </c>
      <c r="D303">
        <v>37804456</v>
      </c>
      <c r="E303">
        <v>1</v>
      </c>
      <c r="F303">
        <v>1</v>
      </c>
      <c r="G303">
        <v>1</v>
      </c>
      <c r="H303">
        <v>2</v>
      </c>
      <c r="I303" t="s">
        <v>759</v>
      </c>
      <c r="J303" t="s">
        <v>760</v>
      </c>
      <c r="K303" t="s">
        <v>761</v>
      </c>
      <c r="L303">
        <v>1368</v>
      </c>
      <c r="N303">
        <v>1011</v>
      </c>
      <c r="O303" t="s">
        <v>524</v>
      </c>
      <c r="P303" t="s">
        <v>524</v>
      </c>
      <c r="Q303">
        <v>1</v>
      </c>
      <c r="X303">
        <v>0.19</v>
      </c>
      <c r="Y303">
        <v>0</v>
      </c>
      <c r="Z303">
        <v>91.76</v>
      </c>
      <c r="AA303">
        <v>10.35</v>
      </c>
      <c r="AB303">
        <v>0</v>
      </c>
      <c r="AC303">
        <v>0</v>
      </c>
      <c r="AD303">
        <v>1</v>
      </c>
      <c r="AE303">
        <v>0</v>
      </c>
      <c r="AF303" t="s">
        <v>3</v>
      </c>
      <c r="AG303">
        <v>0.19</v>
      </c>
      <c r="AH303">
        <v>2</v>
      </c>
      <c r="AI303">
        <v>43687261</v>
      </c>
      <c r="AJ303">
        <v>296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>
      <c r="A304">
        <f>ROW(Source!A101)</f>
        <v>101</v>
      </c>
      <c r="B304">
        <v>43687283</v>
      </c>
      <c r="C304">
        <v>43687252</v>
      </c>
      <c r="D304">
        <v>37730053</v>
      </c>
      <c r="E304">
        <v>1</v>
      </c>
      <c r="F304">
        <v>1</v>
      </c>
      <c r="G304">
        <v>1</v>
      </c>
      <c r="H304">
        <v>3</v>
      </c>
      <c r="I304" t="s">
        <v>940</v>
      </c>
      <c r="J304" t="s">
        <v>941</v>
      </c>
      <c r="K304" t="s">
        <v>942</v>
      </c>
      <c r="L304">
        <v>1348</v>
      </c>
      <c r="N304">
        <v>1009</v>
      </c>
      <c r="O304" t="s">
        <v>278</v>
      </c>
      <c r="P304" t="s">
        <v>278</v>
      </c>
      <c r="Q304">
        <v>1000</v>
      </c>
      <c r="X304">
        <v>1E-4</v>
      </c>
      <c r="Y304">
        <v>37900</v>
      </c>
      <c r="Z304">
        <v>0</v>
      </c>
      <c r="AA304">
        <v>0</v>
      </c>
      <c r="AB304">
        <v>0</v>
      </c>
      <c r="AC304">
        <v>0</v>
      </c>
      <c r="AD304">
        <v>1</v>
      </c>
      <c r="AE304">
        <v>0</v>
      </c>
      <c r="AF304" t="s">
        <v>3</v>
      </c>
      <c r="AG304">
        <v>1E-4</v>
      </c>
      <c r="AH304">
        <v>2</v>
      </c>
      <c r="AI304">
        <v>43687262</v>
      </c>
      <c r="AJ304">
        <v>297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>
      <c r="A305">
        <f>ROW(Source!A101)</f>
        <v>101</v>
      </c>
      <c r="B305">
        <v>43687284</v>
      </c>
      <c r="C305">
        <v>43687252</v>
      </c>
      <c r="D305">
        <v>37729659</v>
      </c>
      <c r="E305">
        <v>1</v>
      </c>
      <c r="F305">
        <v>1</v>
      </c>
      <c r="G305">
        <v>1</v>
      </c>
      <c r="H305">
        <v>3</v>
      </c>
      <c r="I305" t="s">
        <v>826</v>
      </c>
      <c r="J305" t="s">
        <v>827</v>
      </c>
      <c r="K305" t="s">
        <v>828</v>
      </c>
      <c r="L305">
        <v>1339</v>
      </c>
      <c r="N305">
        <v>1007</v>
      </c>
      <c r="O305" t="s">
        <v>48</v>
      </c>
      <c r="P305" t="s">
        <v>48</v>
      </c>
      <c r="Q305">
        <v>1</v>
      </c>
      <c r="X305">
        <v>1.5</v>
      </c>
      <c r="Y305">
        <v>6.22</v>
      </c>
      <c r="Z305">
        <v>0</v>
      </c>
      <c r="AA305">
        <v>0</v>
      </c>
      <c r="AB305">
        <v>0</v>
      </c>
      <c r="AC305">
        <v>0</v>
      </c>
      <c r="AD305">
        <v>1</v>
      </c>
      <c r="AE305">
        <v>0</v>
      </c>
      <c r="AF305" t="s">
        <v>3</v>
      </c>
      <c r="AG305">
        <v>1.5</v>
      </c>
      <c r="AH305">
        <v>2</v>
      </c>
      <c r="AI305">
        <v>43687263</v>
      </c>
      <c r="AJ305">
        <v>298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>
      <c r="A306">
        <f>ROW(Source!A101)</f>
        <v>101</v>
      </c>
      <c r="B306">
        <v>43687285</v>
      </c>
      <c r="C306">
        <v>43687252</v>
      </c>
      <c r="D306">
        <v>37736264</v>
      </c>
      <c r="E306">
        <v>1</v>
      </c>
      <c r="F306">
        <v>1</v>
      </c>
      <c r="G306">
        <v>1</v>
      </c>
      <c r="H306">
        <v>3</v>
      </c>
      <c r="I306" t="s">
        <v>943</v>
      </c>
      <c r="J306" t="s">
        <v>944</v>
      </c>
      <c r="K306" t="s">
        <v>945</v>
      </c>
      <c r="L306">
        <v>1348</v>
      </c>
      <c r="N306">
        <v>1009</v>
      </c>
      <c r="O306" t="s">
        <v>278</v>
      </c>
      <c r="P306" t="s">
        <v>278</v>
      </c>
      <c r="Q306">
        <v>1000</v>
      </c>
      <c r="X306">
        <v>3.0000000000000001E-5</v>
      </c>
      <c r="Y306">
        <v>4455</v>
      </c>
      <c r="Z306">
        <v>0</v>
      </c>
      <c r="AA306">
        <v>0</v>
      </c>
      <c r="AB306">
        <v>0</v>
      </c>
      <c r="AC306">
        <v>0</v>
      </c>
      <c r="AD306">
        <v>1</v>
      </c>
      <c r="AE306">
        <v>0</v>
      </c>
      <c r="AF306" t="s">
        <v>3</v>
      </c>
      <c r="AG306">
        <v>3.0000000000000001E-5</v>
      </c>
      <c r="AH306">
        <v>2</v>
      </c>
      <c r="AI306">
        <v>43687264</v>
      </c>
      <c r="AJ306">
        <v>299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>
      <c r="A307">
        <f>ROW(Source!A101)</f>
        <v>101</v>
      </c>
      <c r="B307">
        <v>43687286</v>
      </c>
      <c r="C307">
        <v>43687252</v>
      </c>
      <c r="D307">
        <v>37736447</v>
      </c>
      <c r="E307">
        <v>1</v>
      </c>
      <c r="F307">
        <v>1</v>
      </c>
      <c r="G307">
        <v>1</v>
      </c>
      <c r="H307">
        <v>3</v>
      </c>
      <c r="I307" t="s">
        <v>946</v>
      </c>
      <c r="J307" t="s">
        <v>947</v>
      </c>
      <c r="K307" t="s">
        <v>948</v>
      </c>
      <c r="L307">
        <v>1348</v>
      </c>
      <c r="N307">
        <v>1009</v>
      </c>
      <c r="O307" t="s">
        <v>278</v>
      </c>
      <c r="P307" t="s">
        <v>278</v>
      </c>
      <c r="Q307">
        <v>1000</v>
      </c>
      <c r="X307">
        <v>1.9400000000000001E-3</v>
      </c>
      <c r="Y307">
        <v>5191</v>
      </c>
      <c r="Z307">
        <v>0</v>
      </c>
      <c r="AA307">
        <v>0</v>
      </c>
      <c r="AB307">
        <v>0</v>
      </c>
      <c r="AC307">
        <v>0</v>
      </c>
      <c r="AD307">
        <v>1</v>
      </c>
      <c r="AE307">
        <v>0</v>
      </c>
      <c r="AF307" t="s">
        <v>3</v>
      </c>
      <c r="AG307">
        <v>1.9400000000000001E-3</v>
      </c>
      <c r="AH307">
        <v>2</v>
      </c>
      <c r="AI307">
        <v>43687265</v>
      </c>
      <c r="AJ307">
        <v>300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>
      <c r="A308">
        <f>ROW(Source!A101)</f>
        <v>101</v>
      </c>
      <c r="B308">
        <v>43687287</v>
      </c>
      <c r="C308">
        <v>43687252</v>
      </c>
      <c r="D308">
        <v>37736620</v>
      </c>
      <c r="E308">
        <v>1</v>
      </c>
      <c r="F308">
        <v>1</v>
      </c>
      <c r="G308">
        <v>1</v>
      </c>
      <c r="H308">
        <v>3</v>
      </c>
      <c r="I308" t="s">
        <v>949</v>
      </c>
      <c r="J308" t="s">
        <v>950</v>
      </c>
      <c r="K308" t="s">
        <v>951</v>
      </c>
      <c r="L308">
        <v>1348</v>
      </c>
      <c r="N308">
        <v>1009</v>
      </c>
      <c r="O308" t="s">
        <v>278</v>
      </c>
      <c r="P308" t="s">
        <v>278</v>
      </c>
      <c r="Q308">
        <v>1000</v>
      </c>
      <c r="X308">
        <v>1.4E-3</v>
      </c>
      <c r="Y308">
        <v>10170</v>
      </c>
      <c r="Z308">
        <v>0</v>
      </c>
      <c r="AA308">
        <v>0</v>
      </c>
      <c r="AB308">
        <v>0</v>
      </c>
      <c r="AC308">
        <v>0</v>
      </c>
      <c r="AD308">
        <v>1</v>
      </c>
      <c r="AE308">
        <v>0</v>
      </c>
      <c r="AF308" t="s">
        <v>3</v>
      </c>
      <c r="AG308">
        <v>1.4E-3</v>
      </c>
      <c r="AH308">
        <v>2</v>
      </c>
      <c r="AI308">
        <v>43687266</v>
      </c>
      <c r="AJ308">
        <v>301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>
      <c r="A309">
        <f>ROW(Source!A101)</f>
        <v>101</v>
      </c>
      <c r="B309">
        <v>43687288</v>
      </c>
      <c r="C309">
        <v>43687252</v>
      </c>
      <c r="D309">
        <v>37736859</v>
      </c>
      <c r="E309">
        <v>1</v>
      </c>
      <c r="F309">
        <v>1</v>
      </c>
      <c r="G309">
        <v>1</v>
      </c>
      <c r="H309">
        <v>3</v>
      </c>
      <c r="I309" t="s">
        <v>886</v>
      </c>
      <c r="J309" t="s">
        <v>887</v>
      </c>
      <c r="K309" t="s">
        <v>888</v>
      </c>
      <c r="L309">
        <v>1348</v>
      </c>
      <c r="N309">
        <v>1009</v>
      </c>
      <c r="O309" t="s">
        <v>278</v>
      </c>
      <c r="P309" t="s">
        <v>278</v>
      </c>
      <c r="Q309">
        <v>1000</v>
      </c>
      <c r="X309">
        <v>3.3E-3</v>
      </c>
      <c r="Y309">
        <v>9040.01</v>
      </c>
      <c r="Z309">
        <v>0</v>
      </c>
      <c r="AA309">
        <v>0</v>
      </c>
      <c r="AB309">
        <v>0</v>
      </c>
      <c r="AC309">
        <v>0</v>
      </c>
      <c r="AD309">
        <v>1</v>
      </c>
      <c r="AE309">
        <v>0</v>
      </c>
      <c r="AF309" t="s">
        <v>3</v>
      </c>
      <c r="AG309">
        <v>3.3E-3</v>
      </c>
      <c r="AH309">
        <v>2</v>
      </c>
      <c r="AI309">
        <v>43687267</v>
      </c>
      <c r="AJ309">
        <v>302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>
      <c r="A310">
        <f>ROW(Source!A101)</f>
        <v>101</v>
      </c>
      <c r="B310">
        <v>43687289</v>
      </c>
      <c r="C310">
        <v>43687252</v>
      </c>
      <c r="D310">
        <v>37736933</v>
      </c>
      <c r="E310">
        <v>1</v>
      </c>
      <c r="F310">
        <v>1</v>
      </c>
      <c r="G310">
        <v>1</v>
      </c>
      <c r="H310">
        <v>3</v>
      </c>
      <c r="I310" t="s">
        <v>952</v>
      </c>
      <c r="J310" t="s">
        <v>953</v>
      </c>
      <c r="K310" t="s">
        <v>954</v>
      </c>
      <c r="L310">
        <v>1348</v>
      </c>
      <c r="N310">
        <v>1009</v>
      </c>
      <c r="O310" t="s">
        <v>278</v>
      </c>
      <c r="P310" t="s">
        <v>278</v>
      </c>
      <c r="Q310">
        <v>1000</v>
      </c>
      <c r="X310">
        <v>1.0000000000000001E-5</v>
      </c>
      <c r="Y310">
        <v>12936</v>
      </c>
      <c r="Z310">
        <v>0</v>
      </c>
      <c r="AA310">
        <v>0</v>
      </c>
      <c r="AB310">
        <v>0</v>
      </c>
      <c r="AC310">
        <v>0</v>
      </c>
      <c r="AD310">
        <v>1</v>
      </c>
      <c r="AE310">
        <v>0</v>
      </c>
      <c r="AF310" t="s">
        <v>3</v>
      </c>
      <c r="AG310">
        <v>1.0000000000000001E-5</v>
      </c>
      <c r="AH310">
        <v>2</v>
      </c>
      <c r="AI310">
        <v>43687268</v>
      </c>
      <c r="AJ310">
        <v>303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>
      <c r="A311">
        <f>ROW(Source!A101)</f>
        <v>101</v>
      </c>
      <c r="B311">
        <v>43687290</v>
      </c>
      <c r="C311">
        <v>43687252</v>
      </c>
      <c r="D311">
        <v>37729662</v>
      </c>
      <c r="E311">
        <v>1</v>
      </c>
      <c r="F311">
        <v>1</v>
      </c>
      <c r="G311">
        <v>1</v>
      </c>
      <c r="H311">
        <v>3</v>
      </c>
      <c r="I311" t="s">
        <v>774</v>
      </c>
      <c r="J311" t="s">
        <v>775</v>
      </c>
      <c r="K311" t="s">
        <v>776</v>
      </c>
      <c r="L311">
        <v>1346</v>
      </c>
      <c r="N311">
        <v>1009</v>
      </c>
      <c r="O311" t="s">
        <v>717</v>
      </c>
      <c r="P311" t="s">
        <v>717</v>
      </c>
      <c r="Q311">
        <v>1</v>
      </c>
      <c r="X311">
        <v>0.45</v>
      </c>
      <c r="Y311">
        <v>6.62</v>
      </c>
      <c r="Z311">
        <v>0</v>
      </c>
      <c r="AA311">
        <v>0</v>
      </c>
      <c r="AB311">
        <v>0</v>
      </c>
      <c r="AC311">
        <v>0</v>
      </c>
      <c r="AD311">
        <v>1</v>
      </c>
      <c r="AE311">
        <v>0</v>
      </c>
      <c r="AF311" t="s">
        <v>3</v>
      </c>
      <c r="AG311">
        <v>0.45</v>
      </c>
      <c r="AH311">
        <v>2</v>
      </c>
      <c r="AI311">
        <v>43687269</v>
      </c>
      <c r="AJ311">
        <v>304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>
      <c r="A312">
        <f>ROW(Source!A101)</f>
        <v>101</v>
      </c>
      <c r="B312">
        <v>43687291</v>
      </c>
      <c r="C312">
        <v>43687252</v>
      </c>
      <c r="D312">
        <v>37732807</v>
      </c>
      <c r="E312">
        <v>1</v>
      </c>
      <c r="F312">
        <v>1</v>
      </c>
      <c r="G312">
        <v>1</v>
      </c>
      <c r="H312">
        <v>3</v>
      </c>
      <c r="I312" t="s">
        <v>844</v>
      </c>
      <c r="J312" t="s">
        <v>845</v>
      </c>
      <c r="K312" t="s">
        <v>846</v>
      </c>
      <c r="L312">
        <v>1348</v>
      </c>
      <c r="N312">
        <v>1009</v>
      </c>
      <c r="O312" t="s">
        <v>278</v>
      </c>
      <c r="P312" t="s">
        <v>278</v>
      </c>
      <c r="Q312">
        <v>1000</v>
      </c>
      <c r="X312">
        <v>5.9999999999999995E-4</v>
      </c>
      <c r="Y312">
        <v>9420</v>
      </c>
      <c r="Z312">
        <v>0</v>
      </c>
      <c r="AA312">
        <v>0</v>
      </c>
      <c r="AB312">
        <v>0</v>
      </c>
      <c r="AC312">
        <v>0</v>
      </c>
      <c r="AD312">
        <v>1</v>
      </c>
      <c r="AE312">
        <v>0</v>
      </c>
      <c r="AF312" t="s">
        <v>3</v>
      </c>
      <c r="AG312">
        <v>5.9999999999999995E-4</v>
      </c>
      <c r="AH312">
        <v>2</v>
      </c>
      <c r="AI312">
        <v>43687270</v>
      </c>
      <c r="AJ312">
        <v>305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>
      <c r="A313">
        <f>ROW(Source!A101)</f>
        <v>101</v>
      </c>
      <c r="B313">
        <v>43687292</v>
      </c>
      <c r="C313">
        <v>43687252</v>
      </c>
      <c r="D313">
        <v>37744698</v>
      </c>
      <c r="E313">
        <v>1</v>
      </c>
      <c r="F313">
        <v>1</v>
      </c>
      <c r="G313">
        <v>1</v>
      </c>
      <c r="H313">
        <v>3</v>
      </c>
      <c r="I313" t="s">
        <v>815</v>
      </c>
      <c r="J313" t="s">
        <v>816</v>
      </c>
      <c r="K313" t="s">
        <v>817</v>
      </c>
      <c r="L313">
        <v>1348</v>
      </c>
      <c r="N313">
        <v>1009</v>
      </c>
      <c r="O313" t="s">
        <v>278</v>
      </c>
      <c r="P313" t="s">
        <v>278</v>
      </c>
      <c r="Q313">
        <v>1000</v>
      </c>
      <c r="X313">
        <v>3.1E-4</v>
      </c>
      <c r="Y313">
        <v>15620</v>
      </c>
      <c r="Z313">
        <v>0</v>
      </c>
      <c r="AA313">
        <v>0</v>
      </c>
      <c r="AB313">
        <v>0</v>
      </c>
      <c r="AC313">
        <v>0</v>
      </c>
      <c r="AD313">
        <v>1</v>
      </c>
      <c r="AE313">
        <v>0</v>
      </c>
      <c r="AF313" t="s">
        <v>3</v>
      </c>
      <c r="AG313">
        <v>3.1E-4</v>
      </c>
      <c r="AH313">
        <v>2</v>
      </c>
      <c r="AI313">
        <v>43687271</v>
      </c>
      <c r="AJ313">
        <v>306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>
      <c r="A314">
        <f>ROW(Source!A101)</f>
        <v>101</v>
      </c>
      <c r="B314">
        <v>43687293</v>
      </c>
      <c r="C314">
        <v>43687252</v>
      </c>
      <c r="D314">
        <v>37750153</v>
      </c>
      <c r="E314">
        <v>1</v>
      </c>
      <c r="F314">
        <v>1</v>
      </c>
      <c r="G314">
        <v>1</v>
      </c>
      <c r="H314">
        <v>3</v>
      </c>
      <c r="I314" t="s">
        <v>310</v>
      </c>
      <c r="J314" t="s">
        <v>312</v>
      </c>
      <c r="K314" t="s">
        <v>311</v>
      </c>
      <c r="L314">
        <v>1348</v>
      </c>
      <c r="N314">
        <v>1009</v>
      </c>
      <c r="O314" t="s">
        <v>278</v>
      </c>
      <c r="P314" t="s">
        <v>278</v>
      </c>
      <c r="Q314">
        <v>1000</v>
      </c>
      <c r="X314">
        <v>1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 t="s">
        <v>3</v>
      </c>
      <c r="AG314">
        <v>1</v>
      </c>
      <c r="AH314">
        <v>2</v>
      </c>
      <c r="AI314">
        <v>43687272</v>
      </c>
      <c r="AJ314">
        <v>307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>
      <c r="A315">
        <f>ROW(Source!A101)</f>
        <v>101</v>
      </c>
      <c r="B315">
        <v>43687294</v>
      </c>
      <c r="C315">
        <v>43687252</v>
      </c>
      <c r="D315">
        <v>37790931</v>
      </c>
      <c r="E315">
        <v>1</v>
      </c>
      <c r="F315">
        <v>1</v>
      </c>
      <c r="G315">
        <v>1</v>
      </c>
      <c r="H315">
        <v>3</v>
      </c>
      <c r="I315" t="s">
        <v>955</v>
      </c>
      <c r="J315" t="s">
        <v>956</v>
      </c>
      <c r="K315" t="s">
        <v>957</v>
      </c>
      <c r="L315">
        <v>1302</v>
      </c>
      <c r="N315">
        <v>1003</v>
      </c>
      <c r="O315" t="s">
        <v>72</v>
      </c>
      <c r="P315" t="s">
        <v>72</v>
      </c>
      <c r="Q315">
        <v>10</v>
      </c>
      <c r="X315">
        <v>1.8700000000000001E-2</v>
      </c>
      <c r="Y315">
        <v>71.5</v>
      </c>
      <c r="Z315">
        <v>0</v>
      </c>
      <c r="AA315">
        <v>0</v>
      </c>
      <c r="AB315">
        <v>0</v>
      </c>
      <c r="AC315">
        <v>0</v>
      </c>
      <c r="AD315">
        <v>1</v>
      </c>
      <c r="AE315">
        <v>0</v>
      </c>
      <c r="AF315" t="s">
        <v>3</v>
      </c>
      <c r="AG315">
        <v>1.8700000000000001E-2</v>
      </c>
      <c r="AH315">
        <v>2</v>
      </c>
      <c r="AI315">
        <v>43687273</v>
      </c>
      <c r="AJ315">
        <v>308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>
      <c r="A316">
        <f>ROW(Source!A104)</f>
        <v>104</v>
      </c>
      <c r="B316">
        <v>43687304</v>
      </c>
      <c r="C316">
        <v>43687297</v>
      </c>
      <c r="D316">
        <v>23135499</v>
      </c>
      <c r="E316">
        <v>1</v>
      </c>
      <c r="F316">
        <v>1</v>
      </c>
      <c r="G316">
        <v>1</v>
      </c>
      <c r="H316">
        <v>1</v>
      </c>
      <c r="I316" t="s">
        <v>689</v>
      </c>
      <c r="J316" t="s">
        <v>3</v>
      </c>
      <c r="K316" t="s">
        <v>690</v>
      </c>
      <c r="L316">
        <v>1369</v>
      </c>
      <c r="N316">
        <v>1013</v>
      </c>
      <c r="O316" t="s">
        <v>653</v>
      </c>
      <c r="P316" t="s">
        <v>653</v>
      </c>
      <c r="Q316">
        <v>1</v>
      </c>
      <c r="X316">
        <v>84.4</v>
      </c>
      <c r="Y316">
        <v>0</v>
      </c>
      <c r="Z316">
        <v>0</v>
      </c>
      <c r="AA316">
        <v>0</v>
      </c>
      <c r="AB316">
        <v>8.99</v>
      </c>
      <c r="AC316">
        <v>0</v>
      </c>
      <c r="AD316">
        <v>1</v>
      </c>
      <c r="AE316">
        <v>1</v>
      </c>
      <c r="AF316" t="s">
        <v>3</v>
      </c>
      <c r="AG316">
        <v>84.4</v>
      </c>
      <c r="AH316">
        <v>2</v>
      </c>
      <c r="AI316">
        <v>43687298</v>
      </c>
      <c r="AJ316">
        <v>309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>
      <c r="A317">
        <f>ROW(Source!A104)</f>
        <v>104</v>
      </c>
      <c r="B317">
        <v>43687305</v>
      </c>
      <c r="C317">
        <v>43687297</v>
      </c>
      <c r="D317">
        <v>37802537</v>
      </c>
      <c r="E317">
        <v>1</v>
      </c>
      <c r="F317">
        <v>1</v>
      </c>
      <c r="G317">
        <v>1</v>
      </c>
      <c r="H317">
        <v>2</v>
      </c>
      <c r="I317" t="s">
        <v>958</v>
      </c>
      <c r="J317" t="s">
        <v>959</v>
      </c>
      <c r="K317" t="s">
        <v>960</v>
      </c>
      <c r="L317">
        <v>1368</v>
      </c>
      <c r="N317">
        <v>1011</v>
      </c>
      <c r="O317" t="s">
        <v>524</v>
      </c>
      <c r="P317" t="s">
        <v>524</v>
      </c>
      <c r="Q317">
        <v>1</v>
      </c>
      <c r="X317">
        <v>26.08</v>
      </c>
      <c r="Y317">
        <v>0</v>
      </c>
      <c r="Z317">
        <v>0.82</v>
      </c>
      <c r="AA317">
        <v>0</v>
      </c>
      <c r="AB317">
        <v>0</v>
      </c>
      <c r="AC317">
        <v>0</v>
      </c>
      <c r="AD317">
        <v>1</v>
      </c>
      <c r="AE317">
        <v>0</v>
      </c>
      <c r="AF317" t="s">
        <v>3</v>
      </c>
      <c r="AG317">
        <v>26.08</v>
      </c>
      <c r="AH317">
        <v>2</v>
      </c>
      <c r="AI317">
        <v>43687299</v>
      </c>
      <c r="AJ317">
        <v>310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>
      <c r="A318">
        <f>ROW(Source!A104)</f>
        <v>104</v>
      </c>
      <c r="B318">
        <v>43687306</v>
      </c>
      <c r="C318">
        <v>43687297</v>
      </c>
      <c r="D318">
        <v>37804456</v>
      </c>
      <c r="E318">
        <v>1</v>
      </c>
      <c r="F318">
        <v>1</v>
      </c>
      <c r="G318">
        <v>1</v>
      </c>
      <c r="H318">
        <v>2</v>
      </c>
      <c r="I318" t="s">
        <v>759</v>
      </c>
      <c r="J318" t="s">
        <v>760</v>
      </c>
      <c r="K318" t="s">
        <v>761</v>
      </c>
      <c r="L318">
        <v>1368</v>
      </c>
      <c r="N318">
        <v>1011</v>
      </c>
      <c r="O318" t="s">
        <v>524</v>
      </c>
      <c r="P318" t="s">
        <v>524</v>
      </c>
      <c r="Q318">
        <v>1</v>
      </c>
      <c r="X318">
        <v>0.17</v>
      </c>
      <c r="Y318">
        <v>0</v>
      </c>
      <c r="Z318">
        <v>91.76</v>
      </c>
      <c r="AA318">
        <v>10.35</v>
      </c>
      <c r="AB318">
        <v>0</v>
      </c>
      <c r="AC318">
        <v>0</v>
      </c>
      <c r="AD318">
        <v>1</v>
      </c>
      <c r="AE318">
        <v>0</v>
      </c>
      <c r="AF318" t="s">
        <v>3</v>
      </c>
      <c r="AG318">
        <v>0.17</v>
      </c>
      <c r="AH318">
        <v>2</v>
      </c>
      <c r="AI318">
        <v>43687300</v>
      </c>
      <c r="AJ318">
        <v>311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>
      <c r="A319">
        <f>ROW(Source!A104)</f>
        <v>104</v>
      </c>
      <c r="B319">
        <v>43687307</v>
      </c>
      <c r="C319">
        <v>43687297</v>
      </c>
      <c r="D319">
        <v>37735405</v>
      </c>
      <c r="E319">
        <v>1</v>
      </c>
      <c r="F319">
        <v>1</v>
      </c>
      <c r="G319">
        <v>1</v>
      </c>
      <c r="H319">
        <v>3</v>
      </c>
      <c r="I319" t="s">
        <v>329</v>
      </c>
      <c r="J319" t="s">
        <v>331</v>
      </c>
      <c r="K319" t="s">
        <v>330</v>
      </c>
      <c r="L319">
        <v>1348</v>
      </c>
      <c r="N319">
        <v>1009</v>
      </c>
      <c r="O319" t="s">
        <v>278</v>
      </c>
      <c r="P319" t="s">
        <v>278</v>
      </c>
      <c r="Q319">
        <v>1000</v>
      </c>
      <c r="X319">
        <v>5.3800000000000001E-2</v>
      </c>
      <c r="Y319">
        <v>5989</v>
      </c>
      <c r="Z319">
        <v>0</v>
      </c>
      <c r="AA319">
        <v>0</v>
      </c>
      <c r="AB319">
        <v>0</v>
      </c>
      <c r="AC319">
        <v>0</v>
      </c>
      <c r="AD319">
        <v>1</v>
      </c>
      <c r="AE319">
        <v>0</v>
      </c>
      <c r="AF319" t="s">
        <v>3</v>
      </c>
      <c r="AG319">
        <v>5.3800000000000001E-2</v>
      </c>
      <c r="AH319">
        <v>2</v>
      </c>
      <c r="AI319">
        <v>43687301</v>
      </c>
      <c r="AJ319">
        <v>312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>
      <c r="A320">
        <f>ROW(Source!A104)</f>
        <v>104</v>
      </c>
      <c r="B320">
        <v>43687308</v>
      </c>
      <c r="C320">
        <v>43687297</v>
      </c>
      <c r="D320">
        <v>37732224</v>
      </c>
      <c r="E320">
        <v>1</v>
      </c>
      <c r="F320">
        <v>1</v>
      </c>
      <c r="G320">
        <v>1</v>
      </c>
      <c r="H320">
        <v>3</v>
      </c>
      <c r="I320" t="s">
        <v>961</v>
      </c>
      <c r="J320" t="s">
        <v>962</v>
      </c>
      <c r="K320" t="s">
        <v>963</v>
      </c>
      <c r="L320">
        <v>1346</v>
      </c>
      <c r="N320">
        <v>1009</v>
      </c>
      <c r="O320" t="s">
        <v>717</v>
      </c>
      <c r="P320" t="s">
        <v>717</v>
      </c>
      <c r="Q320">
        <v>1</v>
      </c>
      <c r="X320">
        <v>22.6</v>
      </c>
      <c r="Y320">
        <v>24.86</v>
      </c>
      <c r="Z320">
        <v>0</v>
      </c>
      <c r="AA320">
        <v>0</v>
      </c>
      <c r="AB320">
        <v>0</v>
      </c>
      <c r="AC320">
        <v>0</v>
      </c>
      <c r="AD320">
        <v>1</v>
      </c>
      <c r="AE320">
        <v>0</v>
      </c>
      <c r="AF320" t="s">
        <v>3</v>
      </c>
      <c r="AG320">
        <v>22.6</v>
      </c>
      <c r="AH320">
        <v>2</v>
      </c>
      <c r="AI320">
        <v>43687302</v>
      </c>
      <c r="AJ320">
        <v>313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>
      <c r="A321">
        <f>ROW(Source!A104)</f>
        <v>104</v>
      </c>
      <c r="B321">
        <v>43687309</v>
      </c>
      <c r="C321">
        <v>43687297</v>
      </c>
      <c r="D321">
        <v>37729879</v>
      </c>
      <c r="E321">
        <v>1</v>
      </c>
      <c r="F321">
        <v>1</v>
      </c>
      <c r="G321">
        <v>1</v>
      </c>
      <c r="H321">
        <v>3</v>
      </c>
      <c r="I321" t="s">
        <v>964</v>
      </c>
      <c r="J321" t="s">
        <v>965</v>
      </c>
      <c r="K321" t="s">
        <v>966</v>
      </c>
      <c r="L321">
        <v>1348</v>
      </c>
      <c r="N321">
        <v>1009</v>
      </c>
      <c r="O321" t="s">
        <v>278</v>
      </c>
      <c r="P321" t="s">
        <v>278</v>
      </c>
      <c r="Q321">
        <v>1000</v>
      </c>
      <c r="X321">
        <v>3.7000000000000002E-3</v>
      </c>
      <c r="Y321">
        <v>9662</v>
      </c>
      <c r="Z321">
        <v>0</v>
      </c>
      <c r="AA321">
        <v>0</v>
      </c>
      <c r="AB321">
        <v>0</v>
      </c>
      <c r="AC321">
        <v>0</v>
      </c>
      <c r="AD321">
        <v>1</v>
      </c>
      <c r="AE321">
        <v>0</v>
      </c>
      <c r="AF321" t="s">
        <v>3</v>
      </c>
      <c r="AG321">
        <v>3.7000000000000002E-3</v>
      </c>
      <c r="AH321">
        <v>2</v>
      </c>
      <c r="AI321">
        <v>43687303</v>
      </c>
      <c r="AJ321">
        <v>314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>
      <c r="A322">
        <f>ROW(Source!A105)</f>
        <v>105</v>
      </c>
      <c r="B322">
        <v>43687320</v>
      </c>
      <c r="C322">
        <v>43687310</v>
      </c>
      <c r="D322">
        <v>23134555</v>
      </c>
      <c r="E322">
        <v>1</v>
      </c>
      <c r="F322">
        <v>1</v>
      </c>
      <c r="G322">
        <v>1</v>
      </c>
      <c r="H322">
        <v>1</v>
      </c>
      <c r="I322" t="s">
        <v>862</v>
      </c>
      <c r="J322" t="s">
        <v>3</v>
      </c>
      <c r="K322" t="s">
        <v>863</v>
      </c>
      <c r="L322">
        <v>1369</v>
      </c>
      <c r="N322">
        <v>1013</v>
      </c>
      <c r="O322" t="s">
        <v>653</v>
      </c>
      <c r="P322" t="s">
        <v>653</v>
      </c>
      <c r="Q322">
        <v>1</v>
      </c>
      <c r="X322">
        <v>2.89</v>
      </c>
      <c r="Y322">
        <v>0</v>
      </c>
      <c r="Z322">
        <v>0</v>
      </c>
      <c r="AA322">
        <v>0</v>
      </c>
      <c r="AB322">
        <v>8.3800000000000008</v>
      </c>
      <c r="AC322">
        <v>0</v>
      </c>
      <c r="AD322">
        <v>1</v>
      </c>
      <c r="AE322">
        <v>1</v>
      </c>
      <c r="AF322" t="s">
        <v>359</v>
      </c>
      <c r="AG322">
        <v>1.4450000000000001</v>
      </c>
      <c r="AH322">
        <v>2</v>
      </c>
      <c r="AI322">
        <v>43687311</v>
      </c>
      <c r="AJ322">
        <v>315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>
      <c r="A323">
        <f>ROW(Source!A105)</f>
        <v>105</v>
      </c>
      <c r="B323">
        <v>43687321</v>
      </c>
      <c r="C323">
        <v>43687310</v>
      </c>
      <c r="D323">
        <v>37802644</v>
      </c>
      <c r="E323">
        <v>1</v>
      </c>
      <c r="F323">
        <v>1</v>
      </c>
      <c r="G323">
        <v>1</v>
      </c>
      <c r="H323">
        <v>2</v>
      </c>
      <c r="I323" t="s">
        <v>747</v>
      </c>
      <c r="J323" t="s">
        <v>748</v>
      </c>
      <c r="K323" t="s">
        <v>749</v>
      </c>
      <c r="L323">
        <v>1368</v>
      </c>
      <c r="N323">
        <v>1011</v>
      </c>
      <c r="O323" t="s">
        <v>524</v>
      </c>
      <c r="P323" t="s">
        <v>524</v>
      </c>
      <c r="Q323">
        <v>1</v>
      </c>
      <c r="X323">
        <v>0.47</v>
      </c>
      <c r="Y323">
        <v>0</v>
      </c>
      <c r="Z323">
        <v>14.14</v>
      </c>
      <c r="AA323">
        <v>0</v>
      </c>
      <c r="AB323">
        <v>0</v>
      </c>
      <c r="AC323">
        <v>0</v>
      </c>
      <c r="AD323">
        <v>1</v>
      </c>
      <c r="AE323">
        <v>0</v>
      </c>
      <c r="AF323" t="s">
        <v>359</v>
      </c>
      <c r="AG323">
        <v>0.23499999999999999</v>
      </c>
      <c r="AH323">
        <v>2</v>
      </c>
      <c r="AI323">
        <v>43687312</v>
      </c>
      <c r="AJ323">
        <v>316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>
      <c r="A324">
        <f>ROW(Source!A105)</f>
        <v>105</v>
      </c>
      <c r="B324">
        <v>43687322</v>
      </c>
      <c r="C324">
        <v>43687310</v>
      </c>
      <c r="D324">
        <v>37803075</v>
      </c>
      <c r="E324">
        <v>1</v>
      </c>
      <c r="F324">
        <v>1</v>
      </c>
      <c r="G324">
        <v>1</v>
      </c>
      <c r="H324">
        <v>2</v>
      </c>
      <c r="I324" t="s">
        <v>967</v>
      </c>
      <c r="J324" t="s">
        <v>968</v>
      </c>
      <c r="K324" t="s">
        <v>969</v>
      </c>
      <c r="L324">
        <v>1368</v>
      </c>
      <c r="N324">
        <v>1011</v>
      </c>
      <c r="O324" t="s">
        <v>524</v>
      </c>
      <c r="P324" t="s">
        <v>524</v>
      </c>
      <c r="Q324">
        <v>1</v>
      </c>
      <c r="X324">
        <v>1.1499999999999999</v>
      </c>
      <c r="Y324">
        <v>0</v>
      </c>
      <c r="Z324">
        <v>33.19</v>
      </c>
      <c r="AA324">
        <v>0</v>
      </c>
      <c r="AB324">
        <v>0</v>
      </c>
      <c r="AC324">
        <v>0</v>
      </c>
      <c r="AD324">
        <v>1</v>
      </c>
      <c r="AE324">
        <v>0</v>
      </c>
      <c r="AF324" t="s">
        <v>359</v>
      </c>
      <c r="AG324">
        <v>0.57499999999999996</v>
      </c>
      <c r="AH324">
        <v>2</v>
      </c>
      <c r="AI324">
        <v>43687313</v>
      </c>
      <c r="AJ324">
        <v>317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>
      <c r="A325">
        <f>ROW(Source!A105)</f>
        <v>105</v>
      </c>
      <c r="B325">
        <v>43687323</v>
      </c>
      <c r="C325">
        <v>43687310</v>
      </c>
      <c r="D325">
        <v>37804456</v>
      </c>
      <c r="E325">
        <v>1</v>
      </c>
      <c r="F325">
        <v>1</v>
      </c>
      <c r="G325">
        <v>1</v>
      </c>
      <c r="H325">
        <v>2</v>
      </c>
      <c r="I325" t="s">
        <v>759</v>
      </c>
      <c r="J325" t="s">
        <v>760</v>
      </c>
      <c r="K325" t="s">
        <v>761</v>
      </c>
      <c r="L325">
        <v>1368</v>
      </c>
      <c r="N325">
        <v>1011</v>
      </c>
      <c r="O325" t="s">
        <v>524</v>
      </c>
      <c r="P325" t="s">
        <v>524</v>
      </c>
      <c r="Q325">
        <v>1</v>
      </c>
      <c r="X325">
        <v>0.04</v>
      </c>
      <c r="Y325">
        <v>0</v>
      </c>
      <c r="Z325">
        <v>91.76</v>
      </c>
      <c r="AA325">
        <v>10.35</v>
      </c>
      <c r="AB325">
        <v>0</v>
      </c>
      <c r="AC325">
        <v>0</v>
      </c>
      <c r="AD325">
        <v>1</v>
      </c>
      <c r="AE325">
        <v>0</v>
      </c>
      <c r="AF325" t="s">
        <v>359</v>
      </c>
      <c r="AG325">
        <v>0.02</v>
      </c>
      <c r="AH325">
        <v>2</v>
      </c>
      <c r="AI325">
        <v>43687314</v>
      </c>
      <c r="AJ325">
        <v>318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>
      <c r="A326">
        <f>ROW(Source!A105)</f>
        <v>105</v>
      </c>
      <c r="B326">
        <v>43687324</v>
      </c>
      <c r="C326">
        <v>43687310</v>
      </c>
      <c r="D326">
        <v>37730431</v>
      </c>
      <c r="E326">
        <v>1</v>
      </c>
      <c r="F326">
        <v>1</v>
      </c>
      <c r="G326">
        <v>1</v>
      </c>
      <c r="H326">
        <v>3</v>
      </c>
      <c r="I326" t="s">
        <v>970</v>
      </c>
      <c r="J326" t="s">
        <v>971</v>
      </c>
      <c r="K326" t="s">
        <v>972</v>
      </c>
      <c r="L326">
        <v>1348</v>
      </c>
      <c r="N326">
        <v>1009</v>
      </c>
      <c r="O326" t="s">
        <v>278</v>
      </c>
      <c r="P326" t="s">
        <v>278</v>
      </c>
      <c r="Q326">
        <v>1000</v>
      </c>
      <c r="X326">
        <v>1.2E-2</v>
      </c>
      <c r="Y326">
        <v>1631</v>
      </c>
      <c r="Z326">
        <v>0</v>
      </c>
      <c r="AA326">
        <v>0</v>
      </c>
      <c r="AB326">
        <v>0</v>
      </c>
      <c r="AC326">
        <v>0</v>
      </c>
      <c r="AD326">
        <v>1</v>
      </c>
      <c r="AE326">
        <v>0</v>
      </c>
      <c r="AF326" t="s">
        <v>359</v>
      </c>
      <c r="AG326">
        <v>6.0000000000000001E-3</v>
      </c>
      <c r="AH326">
        <v>2</v>
      </c>
      <c r="AI326">
        <v>43687315</v>
      </c>
      <c r="AJ326">
        <v>319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>
      <c r="A327">
        <f>ROW(Source!A105)</f>
        <v>105</v>
      </c>
      <c r="B327">
        <v>43687325</v>
      </c>
      <c r="C327">
        <v>43687310</v>
      </c>
      <c r="D327">
        <v>37730045</v>
      </c>
      <c r="E327">
        <v>1</v>
      </c>
      <c r="F327">
        <v>1</v>
      </c>
      <c r="G327">
        <v>1</v>
      </c>
      <c r="H327">
        <v>3</v>
      </c>
      <c r="I327" t="s">
        <v>973</v>
      </c>
      <c r="J327" t="s">
        <v>974</v>
      </c>
      <c r="K327" t="s">
        <v>975</v>
      </c>
      <c r="L327">
        <v>1348</v>
      </c>
      <c r="N327">
        <v>1009</v>
      </c>
      <c r="O327" t="s">
        <v>278</v>
      </c>
      <c r="P327" t="s">
        <v>278</v>
      </c>
      <c r="Q327">
        <v>1000</v>
      </c>
      <c r="X327">
        <v>4.1999999999999997E-3</v>
      </c>
      <c r="Y327">
        <v>30030</v>
      </c>
      <c r="Z327">
        <v>0</v>
      </c>
      <c r="AA327">
        <v>0</v>
      </c>
      <c r="AB327">
        <v>0</v>
      </c>
      <c r="AC327">
        <v>0</v>
      </c>
      <c r="AD327">
        <v>1</v>
      </c>
      <c r="AE327">
        <v>0</v>
      </c>
      <c r="AF327" t="s">
        <v>359</v>
      </c>
      <c r="AG327">
        <v>2.0999999999999999E-3</v>
      </c>
      <c r="AH327">
        <v>2</v>
      </c>
      <c r="AI327">
        <v>43687316</v>
      </c>
      <c r="AJ327">
        <v>320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>
      <c r="A328">
        <f>ROW(Source!A105)</f>
        <v>105</v>
      </c>
      <c r="B328">
        <v>43687326</v>
      </c>
      <c r="C328">
        <v>43687310</v>
      </c>
      <c r="D328">
        <v>37735405</v>
      </c>
      <c r="E328">
        <v>1</v>
      </c>
      <c r="F328">
        <v>1</v>
      </c>
      <c r="G328">
        <v>1</v>
      </c>
      <c r="H328">
        <v>3</v>
      </c>
      <c r="I328" t="s">
        <v>329</v>
      </c>
      <c r="J328" t="s">
        <v>331</v>
      </c>
      <c r="K328" t="s">
        <v>330</v>
      </c>
      <c r="L328">
        <v>1348</v>
      </c>
      <c r="N328">
        <v>1009</v>
      </c>
      <c r="O328" t="s">
        <v>278</v>
      </c>
      <c r="P328" t="s">
        <v>278</v>
      </c>
      <c r="Q328">
        <v>1000</v>
      </c>
      <c r="X328">
        <v>0</v>
      </c>
      <c r="Y328">
        <v>5989</v>
      </c>
      <c r="Z328">
        <v>0</v>
      </c>
      <c r="AA328">
        <v>0</v>
      </c>
      <c r="AB328">
        <v>0</v>
      </c>
      <c r="AC328">
        <v>1</v>
      </c>
      <c r="AD328">
        <v>0</v>
      </c>
      <c r="AE328">
        <v>0</v>
      </c>
      <c r="AF328" t="s">
        <v>359</v>
      </c>
      <c r="AG328">
        <v>0</v>
      </c>
      <c r="AH328">
        <v>2</v>
      </c>
      <c r="AI328">
        <v>43687317</v>
      </c>
      <c r="AJ328">
        <v>321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>
      <c r="A329">
        <f>ROW(Source!A105)</f>
        <v>105</v>
      </c>
      <c r="B329">
        <v>43687327</v>
      </c>
      <c r="C329">
        <v>43687310</v>
      </c>
      <c r="D329">
        <v>37736609</v>
      </c>
      <c r="E329">
        <v>1</v>
      </c>
      <c r="F329">
        <v>1</v>
      </c>
      <c r="G329">
        <v>1</v>
      </c>
      <c r="H329">
        <v>3</v>
      </c>
      <c r="I329" t="s">
        <v>919</v>
      </c>
      <c r="J329" t="s">
        <v>920</v>
      </c>
      <c r="K329" t="s">
        <v>921</v>
      </c>
      <c r="L329">
        <v>1348</v>
      </c>
      <c r="N329">
        <v>1009</v>
      </c>
      <c r="O329" t="s">
        <v>278</v>
      </c>
      <c r="P329" t="s">
        <v>278</v>
      </c>
      <c r="Q329">
        <v>1000</v>
      </c>
      <c r="X329">
        <v>5.9999999999999995E-4</v>
      </c>
      <c r="Y329">
        <v>9750</v>
      </c>
      <c r="Z329">
        <v>0</v>
      </c>
      <c r="AA329">
        <v>0</v>
      </c>
      <c r="AB329">
        <v>0</v>
      </c>
      <c r="AC329">
        <v>0</v>
      </c>
      <c r="AD329">
        <v>1</v>
      </c>
      <c r="AE329">
        <v>0</v>
      </c>
      <c r="AF329" t="s">
        <v>359</v>
      </c>
      <c r="AG329">
        <v>2.9999999999999997E-4</v>
      </c>
      <c r="AH329">
        <v>2</v>
      </c>
      <c r="AI329">
        <v>43687318</v>
      </c>
      <c r="AJ329">
        <v>322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>
      <c r="A330">
        <f>ROW(Source!A105)</f>
        <v>105</v>
      </c>
      <c r="B330">
        <v>43687328</v>
      </c>
      <c r="C330">
        <v>43687310</v>
      </c>
      <c r="D330">
        <v>37738229</v>
      </c>
      <c r="E330">
        <v>1</v>
      </c>
      <c r="F330">
        <v>1</v>
      </c>
      <c r="G330">
        <v>1</v>
      </c>
      <c r="H330">
        <v>3</v>
      </c>
      <c r="I330" t="s">
        <v>976</v>
      </c>
      <c r="J330" t="s">
        <v>977</v>
      </c>
      <c r="K330" t="s">
        <v>978</v>
      </c>
      <c r="L330">
        <v>1339</v>
      </c>
      <c r="N330">
        <v>1007</v>
      </c>
      <c r="O330" t="s">
        <v>48</v>
      </c>
      <c r="P330" t="s">
        <v>48</v>
      </c>
      <c r="Q330">
        <v>1</v>
      </c>
      <c r="X330">
        <v>1.9000000000000001E-4</v>
      </c>
      <c r="Y330">
        <v>919.99</v>
      </c>
      <c r="Z330">
        <v>0</v>
      </c>
      <c r="AA330">
        <v>0</v>
      </c>
      <c r="AB330">
        <v>0</v>
      </c>
      <c r="AC330">
        <v>0</v>
      </c>
      <c r="AD330">
        <v>1</v>
      </c>
      <c r="AE330">
        <v>0</v>
      </c>
      <c r="AF330" t="s">
        <v>359</v>
      </c>
      <c r="AG330">
        <v>9.5000000000000005E-5</v>
      </c>
      <c r="AH330">
        <v>2</v>
      </c>
      <c r="AI330">
        <v>43687319</v>
      </c>
      <c r="AJ330">
        <v>323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  <row r="331" spans="1:44">
      <c r="A331">
        <f>ROW(Source!A107)</f>
        <v>107</v>
      </c>
      <c r="B331">
        <v>43687335</v>
      </c>
      <c r="C331">
        <v>43687330</v>
      </c>
      <c r="D331">
        <v>23131263</v>
      </c>
      <c r="E331">
        <v>1</v>
      </c>
      <c r="F331">
        <v>1</v>
      </c>
      <c r="G331">
        <v>1</v>
      </c>
      <c r="H331">
        <v>1</v>
      </c>
      <c r="I331" t="s">
        <v>661</v>
      </c>
      <c r="J331" t="s">
        <v>3</v>
      </c>
      <c r="K331" t="s">
        <v>662</v>
      </c>
      <c r="L331">
        <v>1369</v>
      </c>
      <c r="N331">
        <v>1013</v>
      </c>
      <c r="O331" t="s">
        <v>653</v>
      </c>
      <c r="P331" t="s">
        <v>653</v>
      </c>
      <c r="Q331">
        <v>1</v>
      </c>
      <c r="X331">
        <v>10.199999999999999</v>
      </c>
      <c r="Y331">
        <v>0</v>
      </c>
      <c r="Z331">
        <v>0</v>
      </c>
      <c r="AA331">
        <v>0</v>
      </c>
      <c r="AB331">
        <v>7.63</v>
      </c>
      <c r="AC331">
        <v>0</v>
      </c>
      <c r="AD331">
        <v>1</v>
      </c>
      <c r="AE331">
        <v>1</v>
      </c>
      <c r="AF331" t="s">
        <v>3</v>
      </c>
      <c r="AG331">
        <v>10.199999999999999</v>
      </c>
      <c r="AH331">
        <v>2</v>
      </c>
      <c r="AI331">
        <v>43687331</v>
      </c>
      <c r="AJ331">
        <v>324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</row>
    <row r="332" spans="1:44">
      <c r="A332">
        <f>ROW(Source!A107)</f>
        <v>107</v>
      </c>
      <c r="B332">
        <v>43687336</v>
      </c>
      <c r="C332">
        <v>43687330</v>
      </c>
      <c r="D332">
        <v>121548</v>
      </c>
      <c r="E332">
        <v>1</v>
      </c>
      <c r="F332">
        <v>1</v>
      </c>
      <c r="G332">
        <v>1</v>
      </c>
      <c r="H332">
        <v>1</v>
      </c>
      <c r="I332" t="s">
        <v>22</v>
      </c>
      <c r="J332" t="s">
        <v>3</v>
      </c>
      <c r="K332" t="s">
        <v>656</v>
      </c>
      <c r="L332">
        <v>608254</v>
      </c>
      <c r="N332">
        <v>1013</v>
      </c>
      <c r="O332" t="s">
        <v>657</v>
      </c>
      <c r="P332" t="s">
        <v>657</v>
      </c>
      <c r="Q332">
        <v>1</v>
      </c>
      <c r="X332">
        <v>0.35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1</v>
      </c>
      <c r="AE332">
        <v>2</v>
      </c>
      <c r="AF332" t="s">
        <v>3</v>
      </c>
      <c r="AG332">
        <v>0.35</v>
      </c>
      <c r="AH332">
        <v>2</v>
      </c>
      <c r="AI332">
        <v>43687332</v>
      </c>
      <c r="AJ332">
        <v>325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</row>
    <row r="333" spans="1:44">
      <c r="A333">
        <f>ROW(Source!A107)</f>
        <v>107</v>
      </c>
      <c r="B333">
        <v>43687337</v>
      </c>
      <c r="C333">
        <v>43687330</v>
      </c>
      <c r="D333">
        <v>37802515</v>
      </c>
      <c r="E333">
        <v>1</v>
      </c>
      <c r="F333">
        <v>1</v>
      </c>
      <c r="G333">
        <v>1</v>
      </c>
      <c r="H333">
        <v>2</v>
      </c>
      <c r="I333" t="s">
        <v>663</v>
      </c>
      <c r="J333" t="s">
        <v>664</v>
      </c>
      <c r="K333" t="s">
        <v>665</v>
      </c>
      <c r="L333">
        <v>1368</v>
      </c>
      <c r="N333">
        <v>1011</v>
      </c>
      <c r="O333" t="s">
        <v>524</v>
      </c>
      <c r="P333" t="s">
        <v>524</v>
      </c>
      <c r="Q333">
        <v>1</v>
      </c>
      <c r="X333">
        <v>0.35</v>
      </c>
      <c r="Y333">
        <v>0</v>
      </c>
      <c r="Z333">
        <v>87.24</v>
      </c>
      <c r="AA333">
        <v>9</v>
      </c>
      <c r="AB333">
        <v>0</v>
      </c>
      <c r="AC333">
        <v>0</v>
      </c>
      <c r="AD333">
        <v>1</v>
      </c>
      <c r="AE333">
        <v>0</v>
      </c>
      <c r="AF333" t="s">
        <v>3</v>
      </c>
      <c r="AG333">
        <v>0.35</v>
      </c>
      <c r="AH333">
        <v>2</v>
      </c>
      <c r="AI333">
        <v>43687333</v>
      </c>
      <c r="AJ333">
        <v>326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</row>
    <row r="334" spans="1:44">
      <c r="A334">
        <f>ROW(Source!A107)</f>
        <v>107</v>
      </c>
      <c r="B334">
        <v>43687338</v>
      </c>
      <c r="C334">
        <v>43687330</v>
      </c>
      <c r="D334">
        <v>37777376</v>
      </c>
      <c r="E334">
        <v>1</v>
      </c>
      <c r="F334">
        <v>1</v>
      </c>
      <c r="G334">
        <v>1</v>
      </c>
      <c r="H334">
        <v>3</v>
      </c>
      <c r="I334" t="s">
        <v>46</v>
      </c>
      <c r="J334" t="s">
        <v>49</v>
      </c>
      <c r="K334" t="s">
        <v>47</v>
      </c>
      <c r="L334">
        <v>1339</v>
      </c>
      <c r="N334">
        <v>1007</v>
      </c>
      <c r="O334" t="s">
        <v>48</v>
      </c>
      <c r="P334" t="s">
        <v>48</v>
      </c>
      <c r="Q334">
        <v>1</v>
      </c>
      <c r="X334">
        <v>11</v>
      </c>
      <c r="Y334">
        <v>65</v>
      </c>
      <c r="Z334">
        <v>0</v>
      </c>
      <c r="AA334">
        <v>0</v>
      </c>
      <c r="AB334">
        <v>0</v>
      </c>
      <c r="AC334">
        <v>0</v>
      </c>
      <c r="AD334">
        <v>1</v>
      </c>
      <c r="AE334">
        <v>0</v>
      </c>
      <c r="AF334" t="s">
        <v>3</v>
      </c>
      <c r="AG334">
        <v>11</v>
      </c>
      <c r="AH334">
        <v>2</v>
      </c>
      <c r="AI334">
        <v>43687334</v>
      </c>
      <c r="AJ334">
        <v>327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</row>
    <row r="335" spans="1:44">
      <c r="A335">
        <f>ROW(Source!A108)</f>
        <v>108</v>
      </c>
      <c r="B335">
        <v>43687348</v>
      </c>
      <c r="C335">
        <v>43687339</v>
      </c>
      <c r="D335">
        <v>23129555</v>
      </c>
      <c r="E335">
        <v>1</v>
      </c>
      <c r="F335">
        <v>1</v>
      </c>
      <c r="G335">
        <v>1</v>
      </c>
      <c r="H335">
        <v>1</v>
      </c>
      <c r="I335" t="s">
        <v>651</v>
      </c>
      <c r="J335" t="s">
        <v>3</v>
      </c>
      <c r="K335" t="s">
        <v>652</v>
      </c>
      <c r="L335">
        <v>1369</v>
      </c>
      <c r="N335">
        <v>1013</v>
      </c>
      <c r="O335" t="s">
        <v>653</v>
      </c>
      <c r="P335" t="s">
        <v>653</v>
      </c>
      <c r="Q335">
        <v>1</v>
      </c>
      <c r="X335">
        <v>180</v>
      </c>
      <c r="Y335">
        <v>0</v>
      </c>
      <c r="Z335">
        <v>0</v>
      </c>
      <c r="AA335">
        <v>0</v>
      </c>
      <c r="AB335">
        <v>7.29</v>
      </c>
      <c r="AC335">
        <v>0</v>
      </c>
      <c r="AD335">
        <v>1</v>
      </c>
      <c r="AE335">
        <v>1</v>
      </c>
      <c r="AF335" t="s">
        <v>3</v>
      </c>
      <c r="AG335">
        <v>180</v>
      </c>
      <c r="AH335">
        <v>2</v>
      </c>
      <c r="AI335">
        <v>43687340</v>
      </c>
      <c r="AJ335">
        <v>328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</row>
    <row r="336" spans="1:44">
      <c r="A336">
        <f>ROW(Source!A108)</f>
        <v>108</v>
      </c>
      <c r="B336">
        <v>43687349</v>
      </c>
      <c r="C336">
        <v>43687339</v>
      </c>
      <c r="D336">
        <v>121548</v>
      </c>
      <c r="E336">
        <v>1</v>
      </c>
      <c r="F336">
        <v>1</v>
      </c>
      <c r="G336">
        <v>1</v>
      </c>
      <c r="H336">
        <v>1</v>
      </c>
      <c r="I336" t="s">
        <v>22</v>
      </c>
      <c r="J336" t="s">
        <v>3</v>
      </c>
      <c r="K336" t="s">
        <v>656</v>
      </c>
      <c r="L336">
        <v>608254</v>
      </c>
      <c r="N336">
        <v>1013</v>
      </c>
      <c r="O336" t="s">
        <v>657</v>
      </c>
      <c r="P336" t="s">
        <v>657</v>
      </c>
      <c r="Q336">
        <v>1</v>
      </c>
      <c r="X336">
        <v>18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1</v>
      </c>
      <c r="AE336">
        <v>2</v>
      </c>
      <c r="AF336" t="s">
        <v>3</v>
      </c>
      <c r="AG336">
        <v>18</v>
      </c>
      <c r="AH336">
        <v>2</v>
      </c>
      <c r="AI336">
        <v>43687341</v>
      </c>
      <c r="AJ336">
        <v>329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</row>
    <row r="337" spans="1:44">
      <c r="A337">
        <f>ROW(Source!A108)</f>
        <v>108</v>
      </c>
      <c r="B337">
        <v>43687350</v>
      </c>
      <c r="C337">
        <v>43687339</v>
      </c>
      <c r="D337">
        <v>37802359</v>
      </c>
      <c r="E337">
        <v>1</v>
      </c>
      <c r="F337">
        <v>1</v>
      </c>
      <c r="G337">
        <v>1</v>
      </c>
      <c r="H337">
        <v>2</v>
      </c>
      <c r="I337" t="s">
        <v>1013</v>
      </c>
      <c r="J337" t="s">
        <v>1014</v>
      </c>
      <c r="K337" t="s">
        <v>1015</v>
      </c>
      <c r="L337">
        <v>1368</v>
      </c>
      <c r="N337">
        <v>1011</v>
      </c>
      <c r="O337" t="s">
        <v>524</v>
      </c>
      <c r="P337" t="s">
        <v>524</v>
      </c>
      <c r="Q337">
        <v>1</v>
      </c>
      <c r="X337">
        <v>18</v>
      </c>
      <c r="Y337">
        <v>0</v>
      </c>
      <c r="Z337">
        <v>103.49</v>
      </c>
      <c r="AA337">
        <v>12.1</v>
      </c>
      <c r="AB337">
        <v>0</v>
      </c>
      <c r="AC337">
        <v>0</v>
      </c>
      <c r="AD337">
        <v>1</v>
      </c>
      <c r="AE337">
        <v>0</v>
      </c>
      <c r="AF337" t="s">
        <v>3</v>
      </c>
      <c r="AG337">
        <v>18</v>
      </c>
      <c r="AH337">
        <v>2</v>
      </c>
      <c r="AI337">
        <v>43687342</v>
      </c>
      <c r="AJ337">
        <v>330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</row>
    <row r="338" spans="1:44">
      <c r="A338">
        <f>ROW(Source!A108)</f>
        <v>108</v>
      </c>
      <c r="B338">
        <v>43687351</v>
      </c>
      <c r="C338">
        <v>43687339</v>
      </c>
      <c r="D338">
        <v>37803001</v>
      </c>
      <c r="E338">
        <v>1</v>
      </c>
      <c r="F338">
        <v>1</v>
      </c>
      <c r="G338">
        <v>1</v>
      </c>
      <c r="H338">
        <v>2</v>
      </c>
      <c r="I338" t="s">
        <v>1016</v>
      </c>
      <c r="J338" t="s">
        <v>1017</v>
      </c>
      <c r="K338" t="s">
        <v>1018</v>
      </c>
      <c r="L338">
        <v>1368</v>
      </c>
      <c r="N338">
        <v>1011</v>
      </c>
      <c r="O338" t="s">
        <v>524</v>
      </c>
      <c r="P338" t="s">
        <v>524</v>
      </c>
      <c r="Q338">
        <v>1</v>
      </c>
      <c r="X338">
        <v>48</v>
      </c>
      <c r="Y338">
        <v>0</v>
      </c>
      <c r="Z338">
        <v>0.66</v>
      </c>
      <c r="AA338">
        <v>0</v>
      </c>
      <c r="AB338">
        <v>0</v>
      </c>
      <c r="AC338">
        <v>0</v>
      </c>
      <c r="AD338">
        <v>1</v>
      </c>
      <c r="AE338">
        <v>0</v>
      </c>
      <c r="AF338" t="s">
        <v>3</v>
      </c>
      <c r="AG338">
        <v>48</v>
      </c>
      <c r="AH338">
        <v>2</v>
      </c>
      <c r="AI338">
        <v>43687343</v>
      </c>
      <c r="AJ338">
        <v>331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</row>
    <row r="339" spans="1:44">
      <c r="A339">
        <f>ROW(Source!A108)</f>
        <v>108</v>
      </c>
      <c r="B339">
        <v>43687352</v>
      </c>
      <c r="C339">
        <v>43687339</v>
      </c>
      <c r="D339">
        <v>37804456</v>
      </c>
      <c r="E339">
        <v>1</v>
      </c>
      <c r="F339">
        <v>1</v>
      </c>
      <c r="G339">
        <v>1</v>
      </c>
      <c r="H339">
        <v>2</v>
      </c>
      <c r="I339" t="s">
        <v>759</v>
      </c>
      <c r="J339" t="s">
        <v>760</v>
      </c>
      <c r="K339" t="s">
        <v>761</v>
      </c>
      <c r="L339">
        <v>1368</v>
      </c>
      <c r="N339">
        <v>1011</v>
      </c>
      <c r="O339" t="s">
        <v>524</v>
      </c>
      <c r="P339" t="s">
        <v>524</v>
      </c>
      <c r="Q339">
        <v>1</v>
      </c>
      <c r="X339">
        <v>0.13</v>
      </c>
      <c r="Y339">
        <v>0</v>
      </c>
      <c r="Z339">
        <v>91.76</v>
      </c>
      <c r="AA339">
        <v>10.35</v>
      </c>
      <c r="AB339">
        <v>0</v>
      </c>
      <c r="AC339">
        <v>0</v>
      </c>
      <c r="AD339">
        <v>1</v>
      </c>
      <c r="AE339">
        <v>0</v>
      </c>
      <c r="AF339" t="s">
        <v>3</v>
      </c>
      <c r="AG339">
        <v>0.13</v>
      </c>
      <c r="AH339">
        <v>2</v>
      </c>
      <c r="AI339">
        <v>43687344</v>
      </c>
      <c r="AJ339">
        <v>332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</row>
    <row r="340" spans="1:44">
      <c r="A340">
        <f>ROW(Source!A108)</f>
        <v>108</v>
      </c>
      <c r="B340">
        <v>43687353</v>
      </c>
      <c r="C340">
        <v>43687339</v>
      </c>
      <c r="D340">
        <v>37730282</v>
      </c>
      <c r="E340">
        <v>1</v>
      </c>
      <c r="F340">
        <v>1</v>
      </c>
      <c r="G340">
        <v>1</v>
      </c>
      <c r="H340">
        <v>3</v>
      </c>
      <c r="I340" t="s">
        <v>1019</v>
      </c>
      <c r="J340" t="s">
        <v>1020</v>
      </c>
      <c r="K340" t="s">
        <v>1021</v>
      </c>
      <c r="L340">
        <v>1327</v>
      </c>
      <c r="N340">
        <v>1005</v>
      </c>
      <c r="O340" t="s">
        <v>419</v>
      </c>
      <c r="P340" t="s">
        <v>419</v>
      </c>
      <c r="Q340">
        <v>1</v>
      </c>
      <c r="X340">
        <v>250</v>
      </c>
      <c r="Y340">
        <v>10.199999999999999</v>
      </c>
      <c r="Z340">
        <v>0</v>
      </c>
      <c r="AA340">
        <v>0</v>
      </c>
      <c r="AB340">
        <v>0</v>
      </c>
      <c r="AC340">
        <v>0</v>
      </c>
      <c r="AD340">
        <v>1</v>
      </c>
      <c r="AE340">
        <v>0</v>
      </c>
      <c r="AF340" t="s">
        <v>3</v>
      </c>
      <c r="AG340">
        <v>250</v>
      </c>
      <c r="AH340">
        <v>2</v>
      </c>
      <c r="AI340">
        <v>43687345</v>
      </c>
      <c r="AJ340">
        <v>333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</row>
    <row r="341" spans="1:44">
      <c r="A341">
        <f>ROW(Source!A108)</f>
        <v>108</v>
      </c>
      <c r="B341">
        <v>43687354</v>
      </c>
      <c r="C341">
        <v>43687339</v>
      </c>
      <c r="D341">
        <v>37767859</v>
      </c>
      <c r="E341">
        <v>1</v>
      </c>
      <c r="F341">
        <v>1</v>
      </c>
      <c r="G341">
        <v>1</v>
      </c>
      <c r="H341">
        <v>3</v>
      </c>
      <c r="I341" t="s">
        <v>1022</v>
      </c>
      <c r="J341" t="s">
        <v>1023</v>
      </c>
      <c r="K341" t="s">
        <v>1024</v>
      </c>
      <c r="L341">
        <v>1339</v>
      </c>
      <c r="N341">
        <v>1007</v>
      </c>
      <c r="O341" t="s">
        <v>48</v>
      </c>
      <c r="P341" t="s">
        <v>48</v>
      </c>
      <c r="Q341">
        <v>1</v>
      </c>
      <c r="X341">
        <v>102</v>
      </c>
      <c r="Y341">
        <v>512</v>
      </c>
      <c r="Z341">
        <v>0</v>
      </c>
      <c r="AA341">
        <v>0</v>
      </c>
      <c r="AB341">
        <v>0</v>
      </c>
      <c r="AC341">
        <v>0</v>
      </c>
      <c r="AD341">
        <v>1</v>
      </c>
      <c r="AE341">
        <v>0</v>
      </c>
      <c r="AF341" t="s">
        <v>3</v>
      </c>
      <c r="AG341">
        <v>102</v>
      </c>
      <c r="AH341">
        <v>2</v>
      </c>
      <c r="AI341">
        <v>43687346</v>
      </c>
      <c r="AJ341">
        <v>334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</row>
    <row r="342" spans="1:44">
      <c r="A342">
        <f>ROW(Source!A108)</f>
        <v>108</v>
      </c>
      <c r="B342">
        <v>43687355</v>
      </c>
      <c r="C342">
        <v>43687339</v>
      </c>
      <c r="D342">
        <v>37777802</v>
      </c>
      <c r="E342">
        <v>1</v>
      </c>
      <c r="F342">
        <v>1</v>
      </c>
      <c r="G342">
        <v>1</v>
      </c>
      <c r="H342">
        <v>3</v>
      </c>
      <c r="I342" t="s">
        <v>928</v>
      </c>
      <c r="J342" t="s">
        <v>929</v>
      </c>
      <c r="K342" t="s">
        <v>930</v>
      </c>
      <c r="L342">
        <v>1339</v>
      </c>
      <c r="N342">
        <v>1007</v>
      </c>
      <c r="O342" t="s">
        <v>48</v>
      </c>
      <c r="P342" t="s">
        <v>48</v>
      </c>
      <c r="Q342">
        <v>1</v>
      </c>
      <c r="X342">
        <v>0.2</v>
      </c>
      <c r="Y342">
        <v>2.4700000000000002</v>
      </c>
      <c r="Z342">
        <v>0</v>
      </c>
      <c r="AA342">
        <v>0</v>
      </c>
      <c r="AB342">
        <v>0</v>
      </c>
      <c r="AC342">
        <v>0</v>
      </c>
      <c r="AD342">
        <v>1</v>
      </c>
      <c r="AE342">
        <v>0</v>
      </c>
      <c r="AF342" t="s">
        <v>3</v>
      </c>
      <c r="AG342">
        <v>0.2</v>
      </c>
      <c r="AH342">
        <v>2</v>
      </c>
      <c r="AI342">
        <v>43687347</v>
      </c>
      <c r="AJ342">
        <v>335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</row>
    <row r="343" spans="1:44">
      <c r="A343">
        <f>ROW(Source!A110)</f>
        <v>110</v>
      </c>
      <c r="B343">
        <v>43687360</v>
      </c>
      <c r="C343">
        <v>43687357</v>
      </c>
      <c r="D343">
        <v>23129536</v>
      </c>
      <c r="E343">
        <v>1</v>
      </c>
      <c r="F343">
        <v>1</v>
      </c>
      <c r="G343">
        <v>1</v>
      </c>
      <c r="H343">
        <v>1</v>
      </c>
      <c r="I343" t="s">
        <v>1025</v>
      </c>
      <c r="J343" t="s">
        <v>3</v>
      </c>
      <c r="K343" t="s">
        <v>1026</v>
      </c>
      <c r="L343">
        <v>1369</v>
      </c>
      <c r="N343">
        <v>1013</v>
      </c>
      <c r="O343" t="s">
        <v>653</v>
      </c>
      <c r="P343" t="s">
        <v>653</v>
      </c>
      <c r="Q343">
        <v>1</v>
      </c>
      <c r="X343">
        <v>1.02</v>
      </c>
      <c r="Y343">
        <v>0</v>
      </c>
      <c r="Z343">
        <v>0</v>
      </c>
      <c r="AA343">
        <v>0</v>
      </c>
      <c r="AB343">
        <v>8.2799999999999994</v>
      </c>
      <c r="AC343">
        <v>0</v>
      </c>
      <c r="AD343">
        <v>1</v>
      </c>
      <c r="AE343">
        <v>1</v>
      </c>
      <c r="AF343" t="s">
        <v>3</v>
      </c>
      <c r="AG343">
        <v>1.02</v>
      </c>
      <c r="AH343">
        <v>2</v>
      </c>
      <c r="AI343">
        <v>43687358</v>
      </c>
      <c r="AJ343">
        <v>336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</row>
    <row r="344" spans="1:44">
      <c r="A344">
        <f>ROW(Source!A110)</f>
        <v>110</v>
      </c>
      <c r="B344">
        <v>43687361</v>
      </c>
      <c r="C344">
        <v>43687357</v>
      </c>
      <c r="D344">
        <v>37786640</v>
      </c>
      <c r="E344">
        <v>1</v>
      </c>
      <c r="F344">
        <v>1</v>
      </c>
      <c r="G344">
        <v>1</v>
      </c>
      <c r="H344">
        <v>3</v>
      </c>
      <c r="I344" t="s">
        <v>97</v>
      </c>
      <c r="J344" t="s">
        <v>99</v>
      </c>
      <c r="K344" t="s">
        <v>98</v>
      </c>
      <c r="L344">
        <v>1302</v>
      </c>
      <c r="N344">
        <v>1003</v>
      </c>
      <c r="O344" t="s">
        <v>72</v>
      </c>
      <c r="P344" t="s">
        <v>72</v>
      </c>
      <c r="Q344">
        <v>10</v>
      </c>
      <c r="X344">
        <v>10.199999999999999</v>
      </c>
      <c r="Y344">
        <v>645</v>
      </c>
      <c r="Z344">
        <v>0</v>
      </c>
      <c r="AA344">
        <v>0</v>
      </c>
      <c r="AB344">
        <v>0</v>
      </c>
      <c r="AC344">
        <v>0</v>
      </c>
      <c r="AD344">
        <v>1</v>
      </c>
      <c r="AE344">
        <v>0</v>
      </c>
      <c r="AF344" t="s">
        <v>3</v>
      </c>
      <c r="AG344">
        <v>10.199999999999999</v>
      </c>
      <c r="AH344">
        <v>3</v>
      </c>
      <c r="AI344">
        <v>-1</v>
      </c>
      <c r="AJ344" t="s">
        <v>3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</row>
    <row r="345" spans="1:44">
      <c r="A345">
        <f>ROW(Source!A113)</f>
        <v>113</v>
      </c>
      <c r="B345">
        <v>43687371</v>
      </c>
      <c r="C345">
        <v>43687364</v>
      </c>
      <c r="D345">
        <v>23135499</v>
      </c>
      <c r="E345">
        <v>1</v>
      </c>
      <c r="F345">
        <v>1</v>
      </c>
      <c r="G345">
        <v>1</v>
      </c>
      <c r="H345">
        <v>1</v>
      </c>
      <c r="I345" t="s">
        <v>689</v>
      </c>
      <c r="J345" t="s">
        <v>3</v>
      </c>
      <c r="K345" t="s">
        <v>690</v>
      </c>
      <c r="L345">
        <v>1369</v>
      </c>
      <c r="N345">
        <v>1013</v>
      </c>
      <c r="O345" t="s">
        <v>653</v>
      </c>
      <c r="P345" t="s">
        <v>653</v>
      </c>
      <c r="Q345">
        <v>1</v>
      </c>
      <c r="X345">
        <v>84.4</v>
      </c>
      <c r="Y345">
        <v>0</v>
      </c>
      <c r="Z345">
        <v>0</v>
      </c>
      <c r="AA345">
        <v>0</v>
      </c>
      <c r="AB345">
        <v>8.99</v>
      </c>
      <c r="AC345">
        <v>0</v>
      </c>
      <c r="AD345">
        <v>1</v>
      </c>
      <c r="AE345">
        <v>1</v>
      </c>
      <c r="AF345" t="s">
        <v>3</v>
      </c>
      <c r="AG345">
        <v>84.4</v>
      </c>
      <c r="AH345">
        <v>2</v>
      </c>
      <c r="AI345">
        <v>43687365</v>
      </c>
      <c r="AJ345">
        <v>337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</row>
    <row r="346" spans="1:44">
      <c r="A346">
        <f>ROW(Source!A113)</f>
        <v>113</v>
      </c>
      <c r="B346">
        <v>43687372</v>
      </c>
      <c r="C346">
        <v>43687364</v>
      </c>
      <c r="D346">
        <v>37802537</v>
      </c>
      <c r="E346">
        <v>1</v>
      </c>
      <c r="F346">
        <v>1</v>
      </c>
      <c r="G346">
        <v>1</v>
      </c>
      <c r="H346">
        <v>2</v>
      </c>
      <c r="I346" t="s">
        <v>958</v>
      </c>
      <c r="J346" t="s">
        <v>959</v>
      </c>
      <c r="K346" t="s">
        <v>960</v>
      </c>
      <c r="L346">
        <v>1368</v>
      </c>
      <c r="N346">
        <v>1011</v>
      </c>
      <c r="O346" t="s">
        <v>524</v>
      </c>
      <c r="P346" t="s">
        <v>524</v>
      </c>
      <c r="Q346">
        <v>1</v>
      </c>
      <c r="X346">
        <v>26.08</v>
      </c>
      <c r="Y346">
        <v>0</v>
      </c>
      <c r="Z346">
        <v>0.82</v>
      </c>
      <c r="AA346">
        <v>0</v>
      </c>
      <c r="AB346">
        <v>0</v>
      </c>
      <c r="AC346">
        <v>0</v>
      </c>
      <c r="AD346">
        <v>1</v>
      </c>
      <c r="AE346">
        <v>0</v>
      </c>
      <c r="AF346" t="s">
        <v>3</v>
      </c>
      <c r="AG346">
        <v>26.08</v>
      </c>
      <c r="AH346">
        <v>2</v>
      </c>
      <c r="AI346">
        <v>43687366</v>
      </c>
      <c r="AJ346">
        <v>338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</row>
    <row r="347" spans="1:44">
      <c r="A347">
        <f>ROW(Source!A113)</f>
        <v>113</v>
      </c>
      <c r="B347">
        <v>43687373</v>
      </c>
      <c r="C347">
        <v>43687364</v>
      </c>
      <c r="D347">
        <v>37804456</v>
      </c>
      <c r="E347">
        <v>1</v>
      </c>
      <c r="F347">
        <v>1</v>
      </c>
      <c r="G347">
        <v>1</v>
      </c>
      <c r="H347">
        <v>2</v>
      </c>
      <c r="I347" t="s">
        <v>759</v>
      </c>
      <c r="J347" t="s">
        <v>760</v>
      </c>
      <c r="K347" t="s">
        <v>761</v>
      </c>
      <c r="L347">
        <v>1368</v>
      </c>
      <c r="N347">
        <v>1011</v>
      </c>
      <c r="O347" t="s">
        <v>524</v>
      </c>
      <c r="P347" t="s">
        <v>524</v>
      </c>
      <c r="Q347">
        <v>1</v>
      </c>
      <c r="X347">
        <v>0.17</v>
      </c>
      <c r="Y347">
        <v>0</v>
      </c>
      <c r="Z347">
        <v>91.76</v>
      </c>
      <c r="AA347">
        <v>10.35</v>
      </c>
      <c r="AB347">
        <v>0</v>
      </c>
      <c r="AC347">
        <v>0</v>
      </c>
      <c r="AD347">
        <v>1</v>
      </c>
      <c r="AE347">
        <v>0</v>
      </c>
      <c r="AF347" t="s">
        <v>3</v>
      </c>
      <c r="AG347">
        <v>0.17</v>
      </c>
      <c r="AH347">
        <v>2</v>
      </c>
      <c r="AI347">
        <v>43687367</v>
      </c>
      <c r="AJ347">
        <v>339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</row>
    <row r="348" spans="1:44">
      <c r="A348">
        <f>ROW(Source!A113)</f>
        <v>113</v>
      </c>
      <c r="B348">
        <v>43687374</v>
      </c>
      <c r="C348">
        <v>43687364</v>
      </c>
      <c r="D348">
        <v>37735405</v>
      </c>
      <c r="E348">
        <v>1</v>
      </c>
      <c r="F348">
        <v>1</v>
      </c>
      <c r="G348">
        <v>1</v>
      </c>
      <c r="H348">
        <v>3</v>
      </c>
      <c r="I348" t="s">
        <v>329</v>
      </c>
      <c r="J348" t="s">
        <v>331</v>
      </c>
      <c r="K348" t="s">
        <v>330</v>
      </c>
      <c r="L348">
        <v>1348</v>
      </c>
      <c r="N348">
        <v>1009</v>
      </c>
      <c r="O348" t="s">
        <v>278</v>
      </c>
      <c r="P348" t="s">
        <v>278</v>
      </c>
      <c r="Q348">
        <v>1000</v>
      </c>
      <c r="X348">
        <v>5.3800000000000001E-2</v>
      </c>
      <c r="Y348">
        <v>5989</v>
      </c>
      <c r="Z348">
        <v>0</v>
      </c>
      <c r="AA348">
        <v>0</v>
      </c>
      <c r="AB348">
        <v>0</v>
      </c>
      <c r="AC348">
        <v>0</v>
      </c>
      <c r="AD348">
        <v>1</v>
      </c>
      <c r="AE348">
        <v>0</v>
      </c>
      <c r="AF348" t="s">
        <v>3</v>
      </c>
      <c r="AG348">
        <v>5.3800000000000001E-2</v>
      </c>
      <c r="AH348">
        <v>2</v>
      </c>
      <c r="AI348">
        <v>43687368</v>
      </c>
      <c r="AJ348">
        <v>340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</row>
    <row r="349" spans="1:44">
      <c r="A349">
        <f>ROW(Source!A113)</f>
        <v>113</v>
      </c>
      <c r="B349">
        <v>43687375</v>
      </c>
      <c r="C349">
        <v>43687364</v>
      </c>
      <c r="D349">
        <v>37732224</v>
      </c>
      <c r="E349">
        <v>1</v>
      </c>
      <c r="F349">
        <v>1</v>
      </c>
      <c r="G349">
        <v>1</v>
      </c>
      <c r="H349">
        <v>3</v>
      </c>
      <c r="I349" t="s">
        <v>961</v>
      </c>
      <c r="J349" t="s">
        <v>962</v>
      </c>
      <c r="K349" t="s">
        <v>963</v>
      </c>
      <c r="L349">
        <v>1346</v>
      </c>
      <c r="N349">
        <v>1009</v>
      </c>
      <c r="O349" t="s">
        <v>717</v>
      </c>
      <c r="P349" t="s">
        <v>717</v>
      </c>
      <c r="Q349">
        <v>1</v>
      </c>
      <c r="X349">
        <v>22.6</v>
      </c>
      <c r="Y349">
        <v>24.86</v>
      </c>
      <c r="Z349">
        <v>0</v>
      </c>
      <c r="AA349">
        <v>0</v>
      </c>
      <c r="AB349">
        <v>0</v>
      </c>
      <c r="AC349">
        <v>0</v>
      </c>
      <c r="AD349">
        <v>1</v>
      </c>
      <c r="AE349">
        <v>0</v>
      </c>
      <c r="AF349" t="s">
        <v>3</v>
      </c>
      <c r="AG349">
        <v>22.6</v>
      </c>
      <c r="AH349">
        <v>2</v>
      </c>
      <c r="AI349">
        <v>43687369</v>
      </c>
      <c r="AJ349">
        <v>341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</row>
    <row r="350" spans="1:44">
      <c r="A350">
        <f>ROW(Source!A113)</f>
        <v>113</v>
      </c>
      <c r="B350">
        <v>43687376</v>
      </c>
      <c r="C350">
        <v>43687364</v>
      </c>
      <c r="D350">
        <v>37729879</v>
      </c>
      <c r="E350">
        <v>1</v>
      </c>
      <c r="F350">
        <v>1</v>
      </c>
      <c r="G350">
        <v>1</v>
      </c>
      <c r="H350">
        <v>3</v>
      </c>
      <c r="I350" t="s">
        <v>964</v>
      </c>
      <c r="J350" t="s">
        <v>965</v>
      </c>
      <c r="K350" t="s">
        <v>966</v>
      </c>
      <c r="L350">
        <v>1348</v>
      </c>
      <c r="N350">
        <v>1009</v>
      </c>
      <c r="O350" t="s">
        <v>278</v>
      </c>
      <c r="P350" t="s">
        <v>278</v>
      </c>
      <c r="Q350">
        <v>1000</v>
      </c>
      <c r="X350">
        <v>3.7000000000000002E-3</v>
      </c>
      <c r="Y350">
        <v>9662</v>
      </c>
      <c r="Z350">
        <v>0</v>
      </c>
      <c r="AA350">
        <v>0</v>
      </c>
      <c r="AB350">
        <v>0</v>
      </c>
      <c r="AC350">
        <v>0</v>
      </c>
      <c r="AD350">
        <v>1</v>
      </c>
      <c r="AE350">
        <v>0</v>
      </c>
      <c r="AF350" t="s">
        <v>3</v>
      </c>
      <c r="AG350">
        <v>3.7000000000000002E-3</v>
      </c>
      <c r="AH350">
        <v>2</v>
      </c>
      <c r="AI350">
        <v>43687370</v>
      </c>
      <c r="AJ350">
        <v>342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</row>
    <row r="351" spans="1:44">
      <c r="A351">
        <f>ROW(Source!A114)</f>
        <v>114</v>
      </c>
      <c r="B351">
        <v>43687387</v>
      </c>
      <c r="C351">
        <v>43687377</v>
      </c>
      <c r="D351">
        <v>23134555</v>
      </c>
      <c r="E351">
        <v>1</v>
      </c>
      <c r="F351">
        <v>1</v>
      </c>
      <c r="G351">
        <v>1</v>
      </c>
      <c r="H351">
        <v>1</v>
      </c>
      <c r="I351" t="s">
        <v>862</v>
      </c>
      <c r="J351" t="s">
        <v>3</v>
      </c>
      <c r="K351" t="s">
        <v>863</v>
      </c>
      <c r="L351">
        <v>1369</v>
      </c>
      <c r="N351">
        <v>1013</v>
      </c>
      <c r="O351" t="s">
        <v>653</v>
      </c>
      <c r="P351" t="s">
        <v>653</v>
      </c>
      <c r="Q351">
        <v>1</v>
      </c>
      <c r="X351">
        <v>2.89</v>
      </c>
      <c r="Y351">
        <v>0</v>
      </c>
      <c r="Z351">
        <v>0</v>
      </c>
      <c r="AA351">
        <v>0</v>
      </c>
      <c r="AB351">
        <v>8.3800000000000008</v>
      </c>
      <c r="AC351">
        <v>0</v>
      </c>
      <c r="AD351">
        <v>1</v>
      </c>
      <c r="AE351">
        <v>1</v>
      </c>
      <c r="AF351" t="s">
        <v>327</v>
      </c>
      <c r="AG351">
        <v>0.72250000000000003</v>
      </c>
      <c r="AH351">
        <v>2</v>
      </c>
      <c r="AI351">
        <v>43687378</v>
      </c>
      <c r="AJ351">
        <v>343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</row>
    <row r="352" spans="1:44">
      <c r="A352">
        <f>ROW(Source!A114)</f>
        <v>114</v>
      </c>
      <c r="B352">
        <v>43687388</v>
      </c>
      <c r="C352">
        <v>43687377</v>
      </c>
      <c r="D352">
        <v>37802644</v>
      </c>
      <c r="E352">
        <v>1</v>
      </c>
      <c r="F352">
        <v>1</v>
      </c>
      <c r="G352">
        <v>1</v>
      </c>
      <c r="H352">
        <v>2</v>
      </c>
      <c r="I352" t="s">
        <v>747</v>
      </c>
      <c r="J352" t="s">
        <v>748</v>
      </c>
      <c r="K352" t="s">
        <v>749</v>
      </c>
      <c r="L352">
        <v>1368</v>
      </c>
      <c r="N352">
        <v>1011</v>
      </c>
      <c r="O352" t="s">
        <v>524</v>
      </c>
      <c r="P352" t="s">
        <v>524</v>
      </c>
      <c r="Q352">
        <v>1</v>
      </c>
      <c r="X352">
        <v>0.47</v>
      </c>
      <c r="Y352">
        <v>0</v>
      </c>
      <c r="Z352">
        <v>14.14</v>
      </c>
      <c r="AA352">
        <v>0</v>
      </c>
      <c r="AB352">
        <v>0</v>
      </c>
      <c r="AC352">
        <v>0</v>
      </c>
      <c r="AD352">
        <v>1</v>
      </c>
      <c r="AE352">
        <v>0</v>
      </c>
      <c r="AF352" t="s">
        <v>327</v>
      </c>
      <c r="AG352">
        <v>0.11749999999999999</v>
      </c>
      <c r="AH352">
        <v>2</v>
      </c>
      <c r="AI352">
        <v>43687379</v>
      </c>
      <c r="AJ352">
        <v>344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</row>
    <row r="353" spans="1:44">
      <c r="A353">
        <f>ROW(Source!A114)</f>
        <v>114</v>
      </c>
      <c r="B353">
        <v>43687389</v>
      </c>
      <c r="C353">
        <v>43687377</v>
      </c>
      <c r="D353">
        <v>37803075</v>
      </c>
      <c r="E353">
        <v>1</v>
      </c>
      <c r="F353">
        <v>1</v>
      </c>
      <c r="G353">
        <v>1</v>
      </c>
      <c r="H353">
        <v>2</v>
      </c>
      <c r="I353" t="s">
        <v>967</v>
      </c>
      <c r="J353" t="s">
        <v>968</v>
      </c>
      <c r="K353" t="s">
        <v>969</v>
      </c>
      <c r="L353">
        <v>1368</v>
      </c>
      <c r="N353">
        <v>1011</v>
      </c>
      <c r="O353" t="s">
        <v>524</v>
      </c>
      <c r="P353" t="s">
        <v>524</v>
      </c>
      <c r="Q353">
        <v>1</v>
      </c>
      <c r="X353">
        <v>1.1499999999999999</v>
      </c>
      <c r="Y353">
        <v>0</v>
      </c>
      <c r="Z353">
        <v>33.19</v>
      </c>
      <c r="AA353">
        <v>0</v>
      </c>
      <c r="AB353">
        <v>0</v>
      </c>
      <c r="AC353">
        <v>0</v>
      </c>
      <c r="AD353">
        <v>1</v>
      </c>
      <c r="AE353">
        <v>0</v>
      </c>
      <c r="AF353" t="s">
        <v>327</v>
      </c>
      <c r="AG353">
        <v>0.28749999999999998</v>
      </c>
      <c r="AH353">
        <v>2</v>
      </c>
      <c r="AI353">
        <v>43687380</v>
      </c>
      <c r="AJ353">
        <v>345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</row>
    <row r="354" spans="1:44">
      <c r="A354">
        <f>ROW(Source!A114)</f>
        <v>114</v>
      </c>
      <c r="B354">
        <v>43687390</v>
      </c>
      <c r="C354">
        <v>43687377</v>
      </c>
      <c r="D354">
        <v>37804456</v>
      </c>
      <c r="E354">
        <v>1</v>
      </c>
      <c r="F354">
        <v>1</v>
      </c>
      <c r="G354">
        <v>1</v>
      </c>
      <c r="H354">
        <v>2</v>
      </c>
      <c r="I354" t="s">
        <v>759</v>
      </c>
      <c r="J354" t="s">
        <v>760</v>
      </c>
      <c r="K354" t="s">
        <v>761</v>
      </c>
      <c r="L354">
        <v>1368</v>
      </c>
      <c r="N354">
        <v>1011</v>
      </c>
      <c r="O354" t="s">
        <v>524</v>
      </c>
      <c r="P354" t="s">
        <v>524</v>
      </c>
      <c r="Q354">
        <v>1</v>
      </c>
      <c r="X354">
        <v>0.04</v>
      </c>
      <c r="Y354">
        <v>0</v>
      </c>
      <c r="Z354">
        <v>91.76</v>
      </c>
      <c r="AA354">
        <v>10.35</v>
      </c>
      <c r="AB354">
        <v>0</v>
      </c>
      <c r="AC354">
        <v>0</v>
      </c>
      <c r="AD354">
        <v>1</v>
      </c>
      <c r="AE354">
        <v>0</v>
      </c>
      <c r="AF354" t="s">
        <v>327</v>
      </c>
      <c r="AG354">
        <v>0.01</v>
      </c>
      <c r="AH354">
        <v>2</v>
      </c>
      <c r="AI354">
        <v>43687381</v>
      </c>
      <c r="AJ354">
        <v>346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</row>
    <row r="355" spans="1:44">
      <c r="A355">
        <f>ROW(Source!A114)</f>
        <v>114</v>
      </c>
      <c r="B355">
        <v>43687391</v>
      </c>
      <c r="C355">
        <v>43687377</v>
      </c>
      <c r="D355">
        <v>37730431</v>
      </c>
      <c r="E355">
        <v>1</v>
      </c>
      <c r="F355">
        <v>1</v>
      </c>
      <c r="G355">
        <v>1</v>
      </c>
      <c r="H355">
        <v>3</v>
      </c>
      <c r="I355" t="s">
        <v>970</v>
      </c>
      <c r="J355" t="s">
        <v>971</v>
      </c>
      <c r="K355" t="s">
        <v>972</v>
      </c>
      <c r="L355">
        <v>1348</v>
      </c>
      <c r="N355">
        <v>1009</v>
      </c>
      <c r="O355" t="s">
        <v>278</v>
      </c>
      <c r="P355" t="s">
        <v>278</v>
      </c>
      <c r="Q355">
        <v>1000</v>
      </c>
      <c r="X355">
        <v>1.2E-2</v>
      </c>
      <c r="Y355">
        <v>1631</v>
      </c>
      <c r="Z355">
        <v>0</v>
      </c>
      <c r="AA355">
        <v>0</v>
      </c>
      <c r="AB355">
        <v>0</v>
      </c>
      <c r="AC355">
        <v>0</v>
      </c>
      <c r="AD355">
        <v>1</v>
      </c>
      <c r="AE355">
        <v>0</v>
      </c>
      <c r="AF355" t="s">
        <v>327</v>
      </c>
      <c r="AG355">
        <v>3.0000000000000001E-3</v>
      </c>
      <c r="AH355">
        <v>2</v>
      </c>
      <c r="AI355">
        <v>43687382</v>
      </c>
      <c r="AJ355">
        <v>347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</row>
    <row r="356" spans="1:44">
      <c r="A356">
        <f>ROW(Source!A114)</f>
        <v>114</v>
      </c>
      <c r="B356">
        <v>43687392</v>
      </c>
      <c r="C356">
        <v>43687377</v>
      </c>
      <c r="D356">
        <v>37730045</v>
      </c>
      <c r="E356">
        <v>1</v>
      </c>
      <c r="F356">
        <v>1</v>
      </c>
      <c r="G356">
        <v>1</v>
      </c>
      <c r="H356">
        <v>3</v>
      </c>
      <c r="I356" t="s">
        <v>973</v>
      </c>
      <c r="J356" t="s">
        <v>974</v>
      </c>
      <c r="K356" t="s">
        <v>975</v>
      </c>
      <c r="L356">
        <v>1348</v>
      </c>
      <c r="N356">
        <v>1009</v>
      </c>
      <c r="O356" t="s">
        <v>278</v>
      </c>
      <c r="P356" t="s">
        <v>278</v>
      </c>
      <c r="Q356">
        <v>1000</v>
      </c>
      <c r="X356">
        <v>4.1999999999999997E-3</v>
      </c>
      <c r="Y356">
        <v>30030</v>
      </c>
      <c r="Z356">
        <v>0</v>
      </c>
      <c r="AA356">
        <v>0</v>
      </c>
      <c r="AB356">
        <v>0</v>
      </c>
      <c r="AC356">
        <v>0</v>
      </c>
      <c r="AD356">
        <v>1</v>
      </c>
      <c r="AE356">
        <v>0</v>
      </c>
      <c r="AF356" t="s">
        <v>327</v>
      </c>
      <c r="AG356">
        <v>1.0499999999999999E-3</v>
      </c>
      <c r="AH356">
        <v>2</v>
      </c>
      <c r="AI356">
        <v>43687383</v>
      </c>
      <c r="AJ356">
        <v>348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</row>
    <row r="357" spans="1:44">
      <c r="A357">
        <f>ROW(Source!A114)</f>
        <v>114</v>
      </c>
      <c r="B357">
        <v>43687393</v>
      </c>
      <c r="C357">
        <v>43687377</v>
      </c>
      <c r="D357">
        <v>37735405</v>
      </c>
      <c r="E357">
        <v>1</v>
      </c>
      <c r="F357">
        <v>1</v>
      </c>
      <c r="G357">
        <v>1</v>
      </c>
      <c r="H357">
        <v>3</v>
      </c>
      <c r="I357" t="s">
        <v>329</v>
      </c>
      <c r="J357" t="s">
        <v>331</v>
      </c>
      <c r="K357" t="s">
        <v>330</v>
      </c>
      <c r="L357">
        <v>1348</v>
      </c>
      <c r="N357">
        <v>1009</v>
      </c>
      <c r="O357" t="s">
        <v>278</v>
      </c>
      <c r="P357" t="s">
        <v>278</v>
      </c>
      <c r="Q357">
        <v>1000</v>
      </c>
      <c r="X357">
        <v>0</v>
      </c>
      <c r="Y357">
        <v>5989</v>
      </c>
      <c r="Z357">
        <v>0</v>
      </c>
      <c r="AA357">
        <v>0</v>
      </c>
      <c r="AB357">
        <v>0</v>
      </c>
      <c r="AC357">
        <v>1</v>
      </c>
      <c r="AD357">
        <v>0</v>
      </c>
      <c r="AE357">
        <v>0</v>
      </c>
      <c r="AF357" t="s">
        <v>327</v>
      </c>
      <c r="AG357">
        <v>0</v>
      </c>
      <c r="AH357">
        <v>2</v>
      </c>
      <c r="AI357">
        <v>43687384</v>
      </c>
      <c r="AJ357">
        <v>349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</row>
    <row r="358" spans="1:44">
      <c r="A358">
        <f>ROW(Source!A114)</f>
        <v>114</v>
      </c>
      <c r="B358">
        <v>43687394</v>
      </c>
      <c r="C358">
        <v>43687377</v>
      </c>
      <c r="D358">
        <v>37736609</v>
      </c>
      <c r="E358">
        <v>1</v>
      </c>
      <c r="F358">
        <v>1</v>
      </c>
      <c r="G358">
        <v>1</v>
      </c>
      <c r="H358">
        <v>3</v>
      </c>
      <c r="I358" t="s">
        <v>919</v>
      </c>
      <c r="J358" t="s">
        <v>920</v>
      </c>
      <c r="K358" t="s">
        <v>921</v>
      </c>
      <c r="L358">
        <v>1348</v>
      </c>
      <c r="N358">
        <v>1009</v>
      </c>
      <c r="O358" t="s">
        <v>278</v>
      </c>
      <c r="P358" t="s">
        <v>278</v>
      </c>
      <c r="Q358">
        <v>1000</v>
      </c>
      <c r="X358">
        <v>5.9999999999999995E-4</v>
      </c>
      <c r="Y358">
        <v>9750</v>
      </c>
      <c r="Z358">
        <v>0</v>
      </c>
      <c r="AA358">
        <v>0</v>
      </c>
      <c r="AB358">
        <v>0</v>
      </c>
      <c r="AC358">
        <v>0</v>
      </c>
      <c r="AD358">
        <v>1</v>
      </c>
      <c r="AE358">
        <v>0</v>
      </c>
      <c r="AF358" t="s">
        <v>327</v>
      </c>
      <c r="AG358">
        <v>1.4999999999999999E-4</v>
      </c>
      <c r="AH358">
        <v>2</v>
      </c>
      <c r="AI358">
        <v>43687385</v>
      </c>
      <c r="AJ358">
        <v>350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</row>
    <row r="359" spans="1:44">
      <c r="A359">
        <f>ROW(Source!A114)</f>
        <v>114</v>
      </c>
      <c r="B359">
        <v>43687395</v>
      </c>
      <c r="C359">
        <v>43687377</v>
      </c>
      <c r="D359">
        <v>37738229</v>
      </c>
      <c r="E359">
        <v>1</v>
      </c>
      <c r="F359">
        <v>1</v>
      </c>
      <c r="G359">
        <v>1</v>
      </c>
      <c r="H359">
        <v>3</v>
      </c>
      <c r="I359" t="s">
        <v>976</v>
      </c>
      <c r="J359" t="s">
        <v>977</v>
      </c>
      <c r="K359" t="s">
        <v>978</v>
      </c>
      <c r="L359">
        <v>1339</v>
      </c>
      <c r="N359">
        <v>1007</v>
      </c>
      <c r="O359" t="s">
        <v>48</v>
      </c>
      <c r="P359" t="s">
        <v>48</v>
      </c>
      <c r="Q359">
        <v>1</v>
      </c>
      <c r="X359">
        <v>1.9000000000000001E-4</v>
      </c>
      <c r="Y359">
        <v>919.99</v>
      </c>
      <c r="Z359">
        <v>0</v>
      </c>
      <c r="AA359">
        <v>0</v>
      </c>
      <c r="AB359">
        <v>0</v>
      </c>
      <c r="AC359">
        <v>0</v>
      </c>
      <c r="AD359">
        <v>1</v>
      </c>
      <c r="AE359">
        <v>0</v>
      </c>
      <c r="AF359" t="s">
        <v>327</v>
      </c>
      <c r="AG359">
        <v>4.7500000000000003E-5</v>
      </c>
      <c r="AH359">
        <v>2</v>
      </c>
      <c r="AI359">
        <v>43687386</v>
      </c>
      <c r="AJ359">
        <v>351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</row>
    <row r="360" spans="1:44">
      <c r="A360">
        <f>ROW(Source!A116)</f>
        <v>116</v>
      </c>
      <c r="B360">
        <v>43687401</v>
      </c>
      <c r="C360">
        <v>43687397</v>
      </c>
      <c r="D360">
        <v>23129536</v>
      </c>
      <c r="E360">
        <v>1</v>
      </c>
      <c r="F360">
        <v>1</v>
      </c>
      <c r="G360">
        <v>1</v>
      </c>
      <c r="H360">
        <v>1</v>
      </c>
      <c r="I360" t="s">
        <v>1025</v>
      </c>
      <c r="J360" t="s">
        <v>3</v>
      </c>
      <c r="K360" t="s">
        <v>1026</v>
      </c>
      <c r="L360">
        <v>1369</v>
      </c>
      <c r="N360">
        <v>1013</v>
      </c>
      <c r="O360" t="s">
        <v>653</v>
      </c>
      <c r="P360" t="s">
        <v>653</v>
      </c>
      <c r="Q360">
        <v>1</v>
      </c>
      <c r="X360">
        <v>2.2799999999999998</v>
      </c>
      <c r="Y360">
        <v>0</v>
      </c>
      <c r="Z360">
        <v>0</v>
      </c>
      <c r="AA360">
        <v>0</v>
      </c>
      <c r="AB360">
        <v>8.2799999999999994</v>
      </c>
      <c r="AC360">
        <v>0</v>
      </c>
      <c r="AD360">
        <v>1</v>
      </c>
      <c r="AE360">
        <v>1</v>
      </c>
      <c r="AF360" t="s">
        <v>3</v>
      </c>
      <c r="AG360">
        <v>2.2799999999999998</v>
      </c>
      <c r="AH360">
        <v>2</v>
      </c>
      <c r="AI360">
        <v>43687398</v>
      </c>
      <c r="AJ360">
        <v>352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</row>
    <row r="361" spans="1:44">
      <c r="A361">
        <f>ROW(Source!A116)</f>
        <v>116</v>
      </c>
      <c r="B361">
        <v>43687402</v>
      </c>
      <c r="C361">
        <v>43687397</v>
      </c>
      <c r="D361">
        <v>121548</v>
      </c>
      <c r="E361">
        <v>1</v>
      </c>
      <c r="F361">
        <v>1</v>
      </c>
      <c r="G361">
        <v>1</v>
      </c>
      <c r="H361">
        <v>1</v>
      </c>
      <c r="I361" t="s">
        <v>22</v>
      </c>
      <c r="J361" t="s">
        <v>3</v>
      </c>
      <c r="K361" t="s">
        <v>656</v>
      </c>
      <c r="L361">
        <v>608254</v>
      </c>
      <c r="N361">
        <v>1013</v>
      </c>
      <c r="O361" t="s">
        <v>657</v>
      </c>
      <c r="P361" t="s">
        <v>657</v>
      </c>
      <c r="Q361">
        <v>1</v>
      </c>
      <c r="X361">
        <v>0.74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1</v>
      </c>
      <c r="AE361">
        <v>2</v>
      </c>
      <c r="AF361" t="s">
        <v>3</v>
      </c>
      <c r="AG361">
        <v>0.74</v>
      </c>
      <c r="AH361">
        <v>2</v>
      </c>
      <c r="AI361">
        <v>43687399</v>
      </c>
      <c r="AJ361">
        <v>353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</row>
    <row r="362" spans="1:44">
      <c r="A362">
        <f>ROW(Source!A116)</f>
        <v>116</v>
      </c>
      <c r="B362">
        <v>43687403</v>
      </c>
      <c r="C362">
        <v>43687397</v>
      </c>
      <c r="D362">
        <v>37803392</v>
      </c>
      <c r="E362">
        <v>1</v>
      </c>
      <c r="F362">
        <v>1</v>
      </c>
      <c r="G362">
        <v>1</v>
      </c>
      <c r="H362">
        <v>2</v>
      </c>
      <c r="I362" t="s">
        <v>835</v>
      </c>
      <c r="J362" t="s">
        <v>836</v>
      </c>
      <c r="K362" t="s">
        <v>837</v>
      </c>
      <c r="L362">
        <v>1368</v>
      </c>
      <c r="N362">
        <v>1011</v>
      </c>
      <c r="O362" t="s">
        <v>524</v>
      </c>
      <c r="P362" t="s">
        <v>524</v>
      </c>
      <c r="Q362">
        <v>1</v>
      </c>
      <c r="X362">
        <v>0.74</v>
      </c>
      <c r="Y362">
        <v>0</v>
      </c>
      <c r="Z362">
        <v>163.89</v>
      </c>
      <c r="AA362">
        <v>12.9</v>
      </c>
      <c r="AB362">
        <v>0</v>
      </c>
      <c r="AC362">
        <v>0</v>
      </c>
      <c r="AD362">
        <v>1</v>
      </c>
      <c r="AE362">
        <v>0</v>
      </c>
      <c r="AF362" t="s">
        <v>3</v>
      </c>
      <c r="AG362">
        <v>0.74</v>
      </c>
      <c r="AH362">
        <v>2</v>
      </c>
      <c r="AI362">
        <v>43687400</v>
      </c>
      <c r="AJ362">
        <v>354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</row>
    <row r="363" spans="1:44">
      <c r="A363">
        <f>ROW(Source!A116)</f>
        <v>116</v>
      </c>
      <c r="B363">
        <v>43687404</v>
      </c>
      <c r="C363">
        <v>43687397</v>
      </c>
      <c r="D363">
        <v>37786646</v>
      </c>
      <c r="E363">
        <v>1</v>
      </c>
      <c r="F363">
        <v>1</v>
      </c>
      <c r="G363">
        <v>1</v>
      </c>
      <c r="H363">
        <v>3</v>
      </c>
      <c r="I363" t="s">
        <v>385</v>
      </c>
      <c r="J363" t="s">
        <v>387</v>
      </c>
      <c r="K363" t="s">
        <v>386</v>
      </c>
      <c r="L363">
        <v>1302</v>
      </c>
      <c r="N363">
        <v>1003</v>
      </c>
      <c r="O363" t="s">
        <v>72</v>
      </c>
      <c r="P363" t="s">
        <v>72</v>
      </c>
      <c r="Q363">
        <v>10</v>
      </c>
      <c r="X363">
        <v>10.199999999999999</v>
      </c>
      <c r="Y363">
        <v>2647</v>
      </c>
      <c r="Z363">
        <v>0</v>
      </c>
      <c r="AA363">
        <v>0</v>
      </c>
      <c r="AB363">
        <v>0</v>
      </c>
      <c r="AC363">
        <v>0</v>
      </c>
      <c r="AD363">
        <v>1</v>
      </c>
      <c r="AE363">
        <v>0</v>
      </c>
      <c r="AF363" t="s">
        <v>3</v>
      </c>
      <c r="AG363">
        <v>10.199999999999999</v>
      </c>
      <c r="AH363">
        <v>3</v>
      </c>
      <c r="AI363">
        <v>-1</v>
      </c>
      <c r="AJ363" t="s">
        <v>3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</row>
    <row r="364" spans="1:44">
      <c r="A364">
        <f>ROW(Source!A119)</f>
        <v>119</v>
      </c>
      <c r="B364">
        <v>43687414</v>
      </c>
      <c r="C364">
        <v>43687407</v>
      </c>
      <c r="D364">
        <v>23135499</v>
      </c>
      <c r="E364">
        <v>1</v>
      </c>
      <c r="F364">
        <v>1</v>
      </c>
      <c r="G364">
        <v>1</v>
      </c>
      <c r="H364">
        <v>1</v>
      </c>
      <c r="I364" t="s">
        <v>689</v>
      </c>
      <c r="J364" t="s">
        <v>3</v>
      </c>
      <c r="K364" t="s">
        <v>690</v>
      </c>
      <c r="L364">
        <v>1369</v>
      </c>
      <c r="N364">
        <v>1013</v>
      </c>
      <c r="O364" t="s">
        <v>653</v>
      </c>
      <c r="P364" t="s">
        <v>653</v>
      </c>
      <c r="Q364">
        <v>1</v>
      </c>
      <c r="X364">
        <v>84.4</v>
      </c>
      <c r="Y364">
        <v>0</v>
      </c>
      <c r="Z364">
        <v>0</v>
      </c>
      <c r="AA364">
        <v>0</v>
      </c>
      <c r="AB364">
        <v>8.99</v>
      </c>
      <c r="AC364">
        <v>0</v>
      </c>
      <c r="AD364">
        <v>1</v>
      </c>
      <c r="AE364">
        <v>1</v>
      </c>
      <c r="AF364" t="s">
        <v>3</v>
      </c>
      <c r="AG364">
        <v>84.4</v>
      </c>
      <c r="AH364">
        <v>2</v>
      </c>
      <c r="AI364">
        <v>43687408</v>
      </c>
      <c r="AJ364">
        <v>355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</row>
    <row r="365" spans="1:44">
      <c r="A365">
        <f>ROW(Source!A119)</f>
        <v>119</v>
      </c>
      <c r="B365">
        <v>43687415</v>
      </c>
      <c r="C365">
        <v>43687407</v>
      </c>
      <c r="D365">
        <v>37802537</v>
      </c>
      <c r="E365">
        <v>1</v>
      </c>
      <c r="F365">
        <v>1</v>
      </c>
      <c r="G365">
        <v>1</v>
      </c>
      <c r="H365">
        <v>2</v>
      </c>
      <c r="I365" t="s">
        <v>958</v>
      </c>
      <c r="J365" t="s">
        <v>959</v>
      </c>
      <c r="K365" t="s">
        <v>960</v>
      </c>
      <c r="L365">
        <v>1368</v>
      </c>
      <c r="N365">
        <v>1011</v>
      </c>
      <c r="O365" t="s">
        <v>524</v>
      </c>
      <c r="P365" t="s">
        <v>524</v>
      </c>
      <c r="Q365">
        <v>1</v>
      </c>
      <c r="X365">
        <v>26.08</v>
      </c>
      <c r="Y365">
        <v>0</v>
      </c>
      <c r="Z365">
        <v>0.82</v>
      </c>
      <c r="AA365">
        <v>0</v>
      </c>
      <c r="AB365">
        <v>0</v>
      </c>
      <c r="AC365">
        <v>0</v>
      </c>
      <c r="AD365">
        <v>1</v>
      </c>
      <c r="AE365">
        <v>0</v>
      </c>
      <c r="AF365" t="s">
        <v>3</v>
      </c>
      <c r="AG365">
        <v>26.08</v>
      </c>
      <c r="AH365">
        <v>2</v>
      </c>
      <c r="AI365">
        <v>43687409</v>
      </c>
      <c r="AJ365">
        <v>356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</row>
    <row r="366" spans="1:44">
      <c r="A366">
        <f>ROW(Source!A119)</f>
        <v>119</v>
      </c>
      <c r="B366">
        <v>43687416</v>
      </c>
      <c r="C366">
        <v>43687407</v>
      </c>
      <c r="D366">
        <v>37804456</v>
      </c>
      <c r="E366">
        <v>1</v>
      </c>
      <c r="F366">
        <v>1</v>
      </c>
      <c r="G366">
        <v>1</v>
      </c>
      <c r="H366">
        <v>2</v>
      </c>
      <c r="I366" t="s">
        <v>759</v>
      </c>
      <c r="J366" t="s">
        <v>760</v>
      </c>
      <c r="K366" t="s">
        <v>761</v>
      </c>
      <c r="L366">
        <v>1368</v>
      </c>
      <c r="N366">
        <v>1011</v>
      </c>
      <c r="O366" t="s">
        <v>524</v>
      </c>
      <c r="P366" t="s">
        <v>524</v>
      </c>
      <c r="Q366">
        <v>1</v>
      </c>
      <c r="X366">
        <v>0.17</v>
      </c>
      <c r="Y366">
        <v>0</v>
      </c>
      <c r="Z366">
        <v>91.76</v>
      </c>
      <c r="AA366">
        <v>10.35</v>
      </c>
      <c r="AB366">
        <v>0</v>
      </c>
      <c r="AC366">
        <v>0</v>
      </c>
      <c r="AD366">
        <v>1</v>
      </c>
      <c r="AE366">
        <v>0</v>
      </c>
      <c r="AF366" t="s">
        <v>3</v>
      </c>
      <c r="AG366">
        <v>0.17</v>
      </c>
      <c r="AH366">
        <v>2</v>
      </c>
      <c r="AI366">
        <v>43687410</v>
      </c>
      <c r="AJ366">
        <v>357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</row>
    <row r="367" spans="1:44">
      <c r="A367">
        <f>ROW(Source!A119)</f>
        <v>119</v>
      </c>
      <c r="B367">
        <v>43687417</v>
      </c>
      <c r="C367">
        <v>43687407</v>
      </c>
      <c r="D367">
        <v>37735405</v>
      </c>
      <c r="E367">
        <v>1</v>
      </c>
      <c r="F367">
        <v>1</v>
      </c>
      <c r="G367">
        <v>1</v>
      </c>
      <c r="H367">
        <v>3</v>
      </c>
      <c r="I367" t="s">
        <v>329</v>
      </c>
      <c r="J367" t="s">
        <v>331</v>
      </c>
      <c r="K367" t="s">
        <v>330</v>
      </c>
      <c r="L367">
        <v>1348</v>
      </c>
      <c r="N367">
        <v>1009</v>
      </c>
      <c r="O367" t="s">
        <v>278</v>
      </c>
      <c r="P367" t="s">
        <v>278</v>
      </c>
      <c r="Q367">
        <v>1000</v>
      </c>
      <c r="X367">
        <v>5.3800000000000001E-2</v>
      </c>
      <c r="Y367">
        <v>5989</v>
      </c>
      <c r="Z367">
        <v>0</v>
      </c>
      <c r="AA367">
        <v>0</v>
      </c>
      <c r="AB367">
        <v>0</v>
      </c>
      <c r="AC367">
        <v>0</v>
      </c>
      <c r="AD367">
        <v>1</v>
      </c>
      <c r="AE367">
        <v>0</v>
      </c>
      <c r="AF367" t="s">
        <v>3</v>
      </c>
      <c r="AG367">
        <v>5.3800000000000001E-2</v>
      </c>
      <c r="AH367">
        <v>2</v>
      </c>
      <c r="AI367">
        <v>43687411</v>
      </c>
      <c r="AJ367">
        <v>358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</row>
    <row r="368" spans="1:44">
      <c r="A368">
        <f>ROW(Source!A119)</f>
        <v>119</v>
      </c>
      <c r="B368">
        <v>43687418</v>
      </c>
      <c r="C368">
        <v>43687407</v>
      </c>
      <c r="D368">
        <v>37732224</v>
      </c>
      <c r="E368">
        <v>1</v>
      </c>
      <c r="F368">
        <v>1</v>
      </c>
      <c r="G368">
        <v>1</v>
      </c>
      <c r="H368">
        <v>3</v>
      </c>
      <c r="I368" t="s">
        <v>961</v>
      </c>
      <c r="J368" t="s">
        <v>962</v>
      </c>
      <c r="K368" t="s">
        <v>963</v>
      </c>
      <c r="L368">
        <v>1346</v>
      </c>
      <c r="N368">
        <v>1009</v>
      </c>
      <c r="O368" t="s">
        <v>717</v>
      </c>
      <c r="P368" t="s">
        <v>717</v>
      </c>
      <c r="Q368">
        <v>1</v>
      </c>
      <c r="X368">
        <v>22.6</v>
      </c>
      <c r="Y368">
        <v>24.86</v>
      </c>
      <c r="Z368">
        <v>0</v>
      </c>
      <c r="AA368">
        <v>0</v>
      </c>
      <c r="AB368">
        <v>0</v>
      </c>
      <c r="AC368">
        <v>0</v>
      </c>
      <c r="AD368">
        <v>1</v>
      </c>
      <c r="AE368">
        <v>0</v>
      </c>
      <c r="AF368" t="s">
        <v>3</v>
      </c>
      <c r="AG368">
        <v>22.6</v>
      </c>
      <c r="AH368">
        <v>2</v>
      </c>
      <c r="AI368">
        <v>43687412</v>
      </c>
      <c r="AJ368">
        <v>359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</row>
    <row r="369" spans="1:44">
      <c r="A369">
        <f>ROW(Source!A119)</f>
        <v>119</v>
      </c>
      <c r="B369">
        <v>43687419</v>
      </c>
      <c r="C369">
        <v>43687407</v>
      </c>
      <c r="D369">
        <v>37729879</v>
      </c>
      <c r="E369">
        <v>1</v>
      </c>
      <c r="F369">
        <v>1</v>
      </c>
      <c r="G369">
        <v>1</v>
      </c>
      <c r="H369">
        <v>3</v>
      </c>
      <c r="I369" t="s">
        <v>964</v>
      </c>
      <c r="J369" t="s">
        <v>965</v>
      </c>
      <c r="K369" t="s">
        <v>966</v>
      </c>
      <c r="L369">
        <v>1348</v>
      </c>
      <c r="N369">
        <v>1009</v>
      </c>
      <c r="O369" t="s">
        <v>278</v>
      </c>
      <c r="P369" t="s">
        <v>278</v>
      </c>
      <c r="Q369">
        <v>1000</v>
      </c>
      <c r="X369">
        <v>3.7000000000000002E-3</v>
      </c>
      <c r="Y369">
        <v>9662</v>
      </c>
      <c r="Z369">
        <v>0</v>
      </c>
      <c r="AA369">
        <v>0</v>
      </c>
      <c r="AB369">
        <v>0</v>
      </c>
      <c r="AC369">
        <v>0</v>
      </c>
      <c r="AD369">
        <v>1</v>
      </c>
      <c r="AE369">
        <v>0</v>
      </c>
      <c r="AF369" t="s">
        <v>3</v>
      </c>
      <c r="AG369">
        <v>3.7000000000000002E-3</v>
      </c>
      <c r="AH369">
        <v>2</v>
      </c>
      <c r="AI369">
        <v>43687413</v>
      </c>
      <c r="AJ369">
        <v>360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</row>
    <row r="370" spans="1:44">
      <c r="A370">
        <f>ROW(Source!A120)</f>
        <v>120</v>
      </c>
      <c r="B370">
        <v>43687430</v>
      </c>
      <c r="C370">
        <v>43687420</v>
      </c>
      <c r="D370">
        <v>23134555</v>
      </c>
      <c r="E370">
        <v>1</v>
      </c>
      <c r="F370">
        <v>1</v>
      </c>
      <c r="G370">
        <v>1</v>
      </c>
      <c r="H370">
        <v>1</v>
      </c>
      <c r="I370" t="s">
        <v>862</v>
      </c>
      <c r="J370" t="s">
        <v>3</v>
      </c>
      <c r="K370" t="s">
        <v>863</v>
      </c>
      <c r="L370">
        <v>1369</v>
      </c>
      <c r="N370">
        <v>1013</v>
      </c>
      <c r="O370" t="s">
        <v>653</v>
      </c>
      <c r="P370" t="s">
        <v>653</v>
      </c>
      <c r="Q370">
        <v>1</v>
      </c>
      <c r="X370">
        <v>2.89</v>
      </c>
      <c r="Y370">
        <v>0</v>
      </c>
      <c r="Z370">
        <v>0</v>
      </c>
      <c r="AA370">
        <v>0</v>
      </c>
      <c r="AB370">
        <v>8.3800000000000008</v>
      </c>
      <c r="AC370">
        <v>0</v>
      </c>
      <c r="AD370">
        <v>1</v>
      </c>
      <c r="AE370">
        <v>1</v>
      </c>
      <c r="AF370" t="s">
        <v>391</v>
      </c>
      <c r="AG370">
        <v>1.1560000000000001</v>
      </c>
      <c r="AH370">
        <v>2</v>
      </c>
      <c r="AI370">
        <v>43687421</v>
      </c>
      <c r="AJ370">
        <v>361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</row>
    <row r="371" spans="1:44">
      <c r="A371">
        <f>ROW(Source!A120)</f>
        <v>120</v>
      </c>
      <c r="B371">
        <v>43687431</v>
      </c>
      <c r="C371">
        <v>43687420</v>
      </c>
      <c r="D371">
        <v>37802644</v>
      </c>
      <c r="E371">
        <v>1</v>
      </c>
      <c r="F371">
        <v>1</v>
      </c>
      <c r="G371">
        <v>1</v>
      </c>
      <c r="H371">
        <v>2</v>
      </c>
      <c r="I371" t="s">
        <v>747</v>
      </c>
      <c r="J371" t="s">
        <v>748</v>
      </c>
      <c r="K371" t="s">
        <v>749</v>
      </c>
      <c r="L371">
        <v>1368</v>
      </c>
      <c r="N371">
        <v>1011</v>
      </c>
      <c r="O371" t="s">
        <v>524</v>
      </c>
      <c r="P371" t="s">
        <v>524</v>
      </c>
      <c r="Q371">
        <v>1</v>
      </c>
      <c r="X371">
        <v>0.47</v>
      </c>
      <c r="Y371">
        <v>0</v>
      </c>
      <c r="Z371">
        <v>14.14</v>
      </c>
      <c r="AA371">
        <v>0</v>
      </c>
      <c r="AB371">
        <v>0</v>
      </c>
      <c r="AC371">
        <v>0</v>
      </c>
      <c r="AD371">
        <v>1</v>
      </c>
      <c r="AE371">
        <v>0</v>
      </c>
      <c r="AF371" t="s">
        <v>391</v>
      </c>
      <c r="AG371">
        <v>0.188</v>
      </c>
      <c r="AH371">
        <v>2</v>
      </c>
      <c r="AI371">
        <v>43687422</v>
      </c>
      <c r="AJ371">
        <v>362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</row>
    <row r="372" spans="1:44">
      <c r="A372">
        <f>ROW(Source!A120)</f>
        <v>120</v>
      </c>
      <c r="B372">
        <v>43687432</v>
      </c>
      <c r="C372">
        <v>43687420</v>
      </c>
      <c r="D372">
        <v>37803075</v>
      </c>
      <c r="E372">
        <v>1</v>
      </c>
      <c r="F372">
        <v>1</v>
      </c>
      <c r="G372">
        <v>1</v>
      </c>
      <c r="H372">
        <v>2</v>
      </c>
      <c r="I372" t="s">
        <v>967</v>
      </c>
      <c r="J372" t="s">
        <v>968</v>
      </c>
      <c r="K372" t="s">
        <v>969</v>
      </c>
      <c r="L372">
        <v>1368</v>
      </c>
      <c r="N372">
        <v>1011</v>
      </c>
      <c r="O372" t="s">
        <v>524</v>
      </c>
      <c r="P372" t="s">
        <v>524</v>
      </c>
      <c r="Q372">
        <v>1</v>
      </c>
      <c r="X372">
        <v>1.1499999999999999</v>
      </c>
      <c r="Y372">
        <v>0</v>
      </c>
      <c r="Z372">
        <v>33.19</v>
      </c>
      <c r="AA372">
        <v>0</v>
      </c>
      <c r="AB372">
        <v>0</v>
      </c>
      <c r="AC372">
        <v>0</v>
      </c>
      <c r="AD372">
        <v>1</v>
      </c>
      <c r="AE372">
        <v>0</v>
      </c>
      <c r="AF372" t="s">
        <v>391</v>
      </c>
      <c r="AG372">
        <v>0.45999999999999996</v>
      </c>
      <c r="AH372">
        <v>2</v>
      </c>
      <c r="AI372">
        <v>43687423</v>
      </c>
      <c r="AJ372">
        <v>363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</row>
    <row r="373" spans="1:44">
      <c r="A373">
        <f>ROW(Source!A120)</f>
        <v>120</v>
      </c>
      <c r="B373">
        <v>43687433</v>
      </c>
      <c r="C373">
        <v>43687420</v>
      </c>
      <c r="D373">
        <v>37804456</v>
      </c>
      <c r="E373">
        <v>1</v>
      </c>
      <c r="F373">
        <v>1</v>
      </c>
      <c r="G373">
        <v>1</v>
      </c>
      <c r="H373">
        <v>2</v>
      </c>
      <c r="I373" t="s">
        <v>759</v>
      </c>
      <c r="J373" t="s">
        <v>760</v>
      </c>
      <c r="K373" t="s">
        <v>761</v>
      </c>
      <c r="L373">
        <v>1368</v>
      </c>
      <c r="N373">
        <v>1011</v>
      </c>
      <c r="O373" t="s">
        <v>524</v>
      </c>
      <c r="P373" t="s">
        <v>524</v>
      </c>
      <c r="Q373">
        <v>1</v>
      </c>
      <c r="X373">
        <v>0.04</v>
      </c>
      <c r="Y373">
        <v>0</v>
      </c>
      <c r="Z373">
        <v>91.76</v>
      </c>
      <c r="AA373">
        <v>10.35</v>
      </c>
      <c r="AB373">
        <v>0</v>
      </c>
      <c r="AC373">
        <v>0</v>
      </c>
      <c r="AD373">
        <v>1</v>
      </c>
      <c r="AE373">
        <v>0</v>
      </c>
      <c r="AF373" t="s">
        <v>391</v>
      </c>
      <c r="AG373">
        <v>1.6E-2</v>
      </c>
      <c r="AH373">
        <v>2</v>
      </c>
      <c r="AI373">
        <v>43687424</v>
      </c>
      <c r="AJ373">
        <v>364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</row>
    <row r="374" spans="1:44">
      <c r="A374">
        <f>ROW(Source!A120)</f>
        <v>120</v>
      </c>
      <c r="B374">
        <v>43687434</v>
      </c>
      <c r="C374">
        <v>43687420</v>
      </c>
      <c r="D374">
        <v>37730431</v>
      </c>
      <c r="E374">
        <v>1</v>
      </c>
      <c r="F374">
        <v>1</v>
      </c>
      <c r="G374">
        <v>1</v>
      </c>
      <c r="H374">
        <v>3</v>
      </c>
      <c r="I374" t="s">
        <v>970</v>
      </c>
      <c r="J374" t="s">
        <v>971</v>
      </c>
      <c r="K374" t="s">
        <v>972</v>
      </c>
      <c r="L374">
        <v>1348</v>
      </c>
      <c r="N374">
        <v>1009</v>
      </c>
      <c r="O374" t="s">
        <v>278</v>
      </c>
      <c r="P374" t="s">
        <v>278</v>
      </c>
      <c r="Q374">
        <v>1000</v>
      </c>
      <c r="X374">
        <v>1.2E-2</v>
      </c>
      <c r="Y374">
        <v>1631</v>
      </c>
      <c r="Z374">
        <v>0</v>
      </c>
      <c r="AA374">
        <v>0</v>
      </c>
      <c r="AB374">
        <v>0</v>
      </c>
      <c r="AC374">
        <v>0</v>
      </c>
      <c r="AD374">
        <v>1</v>
      </c>
      <c r="AE374">
        <v>0</v>
      </c>
      <c r="AF374" t="s">
        <v>391</v>
      </c>
      <c r="AG374">
        <v>4.8000000000000004E-3</v>
      </c>
      <c r="AH374">
        <v>2</v>
      </c>
      <c r="AI374">
        <v>43687425</v>
      </c>
      <c r="AJ374">
        <v>365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</row>
    <row r="375" spans="1:44">
      <c r="A375">
        <f>ROW(Source!A120)</f>
        <v>120</v>
      </c>
      <c r="B375">
        <v>43687435</v>
      </c>
      <c r="C375">
        <v>43687420</v>
      </c>
      <c r="D375">
        <v>37730045</v>
      </c>
      <c r="E375">
        <v>1</v>
      </c>
      <c r="F375">
        <v>1</v>
      </c>
      <c r="G375">
        <v>1</v>
      </c>
      <c r="H375">
        <v>3</v>
      </c>
      <c r="I375" t="s">
        <v>973</v>
      </c>
      <c r="J375" t="s">
        <v>974</v>
      </c>
      <c r="K375" t="s">
        <v>975</v>
      </c>
      <c r="L375">
        <v>1348</v>
      </c>
      <c r="N375">
        <v>1009</v>
      </c>
      <c r="O375" t="s">
        <v>278</v>
      </c>
      <c r="P375" t="s">
        <v>278</v>
      </c>
      <c r="Q375">
        <v>1000</v>
      </c>
      <c r="X375">
        <v>4.1999999999999997E-3</v>
      </c>
      <c r="Y375">
        <v>30030</v>
      </c>
      <c r="Z375">
        <v>0</v>
      </c>
      <c r="AA375">
        <v>0</v>
      </c>
      <c r="AB375">
        <v>0</v>
      </c>
      <c r="AC375">
        <v>0</v>
      </c>
      <c r="AD375">
        <v>1</v>
      </c>
      <c r="AE375">
        <v>0</v>
      </c>
      <c r="AF375" t="s">
        <v>391</v>
      </c>
      <c r="AG375">
        <v>1.6800000000000001E-3</v>
      </c>
      <c r="AH375">
        <v>2</v>
      </c>
      <c r="AI375">
        <v>43687426</v>
      </c>
      <c r="AJ375">
        <v>366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</row>
    <row r="376" spans="1:44">
      <c r="A376">
        <f>ROW(Source!A120)</f>
        <v>120</v>
      </c>
      <c r="B376">
        <v>43687436</v>
      </c>
      <c r="C376">
        <v>43687420</v>
      </c>
      <c r="D376">
        <v>37735405</v>
      </c>
      <c r="E376">
        <v>1</v>
      </c>
      <c r="F376">
        <v>1</v>
      </c>
      <c r="G376">
        <v>1</v>
      </c>
      <c r="H376">
        <v>3</v>
      </c>
      <c r="I376" t="s">
        <v>329</v>
      </c>
      <c r="J376" t="s">
        <v>331</v>
      </c>
      <c r="K376" t="s">
        <v>330</v>
      </c>
      <c r="L376">
        <v>1348</v>
      </c>
      <c r="N376">
        <v>1009</v>
      </c>
      <c r="O376" t="s">
        <v>278</v>
      </c>
      <c r="P376" t="s">
        <v>278</v>
      </c>
      <c r="Q376">
        <v>1000</v>
      </c>
      <c r="X376">
        <v>0</v>
      </c>
      <c r="Y376">
        <v>5989</v>
      </c>
      <c r="Z376">
        <v>0</v>
      </c>
      <c r="AA376">
        <v>0</v>
      </c>
      <c r="AB376">
        <v>0</v>
      </c>
      <c r="AC376">
        <v>1</v>
      </c>
      <c r="AD376">
        <v>0</v>
      </c>
      <c r="AE376">
        <v>0</v>
      </c>
      <c r="AF376" t="s">
        <v>391</v>
      </c>
      <c r="AG376">
        <v>0</v>
      </c>
      <c r="AH376">
        <v>2</v>
      </c>
      <c r="AI376">
        <v>43687427</v>
      </c>
      <c r="AJ376">
        <v>367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</row>
    <row r="377" spans="1:44">
      <c r="A377">
        <f>ROW(Source!A120)</f>
        <v>120</v>
      </c>
      <c r="B377">
        <v>43687437</v>
      </c>
      <c r="C377">
        <v>43687420</v>
      </c>
      <c r="D377">
        <v>37736609</v>
      </c>
      <c r="E377">
        <v>1</v>
      </c>
      <c r="F377">
        <v>1</v>
      </c>
      <c r="G377">
        <v>1</v>
      </c>
      <c r="H377">
        <v>3</v>
      </c>
      <c r="I377" t="s">
        <v>919</v>
      </c>
      <c r="J377" t="s">
        <v>920</v>
      </c>
      <c r="K377" t="s">
        <v>921</v>
      </c>
      <c r="L377">
        <v>1348</v>
      </c>
      <c r="N377">
        <v>1009</v>
      </c>
      <c r="O377" t="s">
        <v>278</v>
      </c>
      <c r="P377" t="s">
        <v>278</v>
      </c>
      <c r="Q377">
        <v>1000</v>
      </c>
      <c r="X377">
        <v>5.9999999999999995E-4</v>
      </c>
      <c r="Y377">
        <v>9750</v>
      </c>
      <c r="Z377">
        <v>0</v>
      </c>
      <c r="AA377">
        <v>0</v>
      </c>
      <c r="AB377">
        <v>0</v>
      </c>
      <c r="AC377">
        <v>0</v>
      </c>
      <c r="AD377">
        <v>1</v>
      </c>
      <c r="AE377">
        <v>0</v>
      </c>
      <c r="AF377" t="s">
        <v>391</v>
      </c>
      <c r="AG377">
        <v>2.3999999999999998E-4</v>
      </c>
      <c r="AH377">
        <v>2</v>
      </c>
      <c r="AI377">
        <v>43687428</v>
      </c>
      <c r="AJ377">
        <v>368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</row>
    <row r="378" spans="1:44">
      <c r="A378">
        <f>ROW(Source!A120)</f>
        <v>120</v>
      </c>
      <c r="B378">
        <v>43687438</v>
      </c>
      <c r="C378">
        <v>43687420</v>
      </c>
      <c r="D378">
        <v>37738229</v>
      </c>
      <c r="E378">
        <v>1</v>
      </c>
      <c r="F378">
        <v>1</v>
      </c>
      <c r="G378">
        <v>1</v>
      </c>
      <c r="H378">
        <v>3</v>
      </c>
      <c r="I378" t="s">
        <v>976</v>
      </c>
      <c r="J378" t="s">
        <v>977</v>
      </c>
      <c r="K378" t="s">
        <v>978</v>
      </c>
      <c r="L378">
        <v>1339</v>
      </c>
      <c r="N378">
        <v>1007</v>
      </c>
      <c r="O378" t="s">
        <v>48</v>
      </c>
      <c r="P378" t="s">
        <v>48</v>
      </c>
      <c r="Q378">
        <v>1</v>
      </c>
      <c r="X378">
        <v>1.9000000000000001E-4</v>
      </c>
      <c r="Y378">
        <v>919.99</v>
      </c>
      <c r="Z378">
        <v>0</v>
      </c>
      <c r="AA378">
        <v>0</v>
      </c>
      <c r="AB378">
        <v>0</v>
      </c>
      <c r="AC378">
        <v>0</v>
      </c>
      <c r="AD378">
        <v>1</v>
      </c>
      <c r="AE378">
        <v>0</v>
      </c>
      <c r="AF378" t="s">
        <v>391</v>
      </c>
      <c r="AG378">
        <v>7.6000000000000004E-5</v>
      </c>
      <c r="AH378">
        <v>2</v>
      </c>
      <c r="AI378">
        <v>43687429</v>
      </c>
      <c r="AJ378">
        <v>369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</row>
    <row r="379" spans="1:44">
      <c r="A379">
        <f>ROW(Source!A122)</f>
        <v>122</v>
      </c>
      <c r="B379">
        <v>43687448</v>
      </c>
      <c r="C379">
        <v>43687440</v>
      </c>
      <c r="D379">
        <v>23176489</v>
      </c>
      <c r="E379">
        <v>1</v>
      </c>
      <c r="F379">
        <v>1</v>
      </c>
      <c r="G379">
        <v>1</v>
      </c>
      <c r="H379">
        <v>1</v>
      </c>
      <c r="I379" t="s">
        <v>694</v>
      </c>
      <c r="J379" t="s">
        <v>3</v>
      </c>
      <c r="K379" t="s">
        <v>695</v>
      </c>
      <c r="L379">
        <v>1369</v>
      </c>
      <c r="N379">
        <v>1013</v>
      </c>
      <c r="O379" t="s">
        <v>653</v>
      </c>
      <c r="P379" t="s">
        <v>653</v>
      </c>
      <c r="Q379">
        <v>1</v>
      </c>
      <c r="X379">
        <v>1.9</v>
      </c>
      <c r="Y379">
        <v>0</v>
      </c>
      <c r="Z379">
        <v>0</v>
      </c>
      <c r="AA379">
        <v>0</v>
      </c>
      <c r="AB379">
        <v>10.36</v>
      </c>
      <c r="AC379">
        <v>0</v>
      </c>
      <c r="AD379">
        <v>1</v>
      </c>
      <c r="AE379">
        <v>1</v>
      </c>
      <c r="AF379" t="s">
        <v>3</v>
      </c>
      <c r="AG379">
        <v>1.9</v>
      </c>
      <c r="AH379">
        <v>2</v>
      </c>
      <c r="AI379">
        <v>43687441</v>
      </c>
      <c r="AJ379">
        <v>370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</row>
    <row r="380" spans="1:44">
      <c r="A380">
        <f>ROW(Source!A122)</f>
        <v>122</v>
      </c>
      <c r="B380">
        <v>43687449</v>
      </c>
      <c r="C380">
        <v>43687440</v>
      </c>
      <c r="D380">
        <v>37804379</v>
      </c>
      <c r="E380">
        <v>1</v>
      </c>
      <c r="F380">
        <v>1</v>
      </c>
      <c r="G380">
        <v>1</v>
      </c>
      <c r="H380">
        <v>2</v>
      </c>
      <c r="I380" t="s">
        <v>708</v>
      </c>
      <c r="J380" t="s">
        <v>709</v>
      </c>
      <c r="K380" t="s">
        <v>710</v>
      </c>
      <c r="L380">
        <v>1368</v>
      </c>
      <c r="N380">
        <v>1011</v>
      </c>
      <c r="O380" t="s">
        <v>524</v>
      </c>
      <c r="P380" t="s">
        <v>524</v>
      </c>
      <c r="Q380">
        <v>1</v>
      </c>
      <c r="X380">
        <v>0.72</v>
      </c>
      <c r="Y380">
        <v>0</v>
      </c>
      <c r="Z380">
        <v>20.46</v>
      </c>
      <c r="AA380">
        <v>0</v>
      </c>
      <c r="AB380">
        <v>0</v>
      </c>
      <c r="AC380">
        <v>0</v>
      </c>
      <c r="AD380">
        <v>1</v>
      </c>
      <c r="AE380">
        <v>0</v>
      </c>
      <c r="AF380" t="s">
        <v>3</v>
      </c>
      <c r="AG380">
        <v>0.72</v>
      </c>
      <c r="AH380">
        <v>2</v>
      </c>
      <c r="AI380">
        <v>43687442</v>
      </c>
      <c r="AJ380">
        <v>371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</row>
    <row r="381" spans="1:44">
      <c r="A381">
        <f>ROW(Source!A122)</f>
        <v>122</v>
      </c>
      <c r="B381">
        <v>43687450</v>
      </c>
      <c r="C381">
        <v>43687440</v>
      </c>
      <c r="D381">
        <v>37804398</v>
      </c>
      <c r="E381">
        <v>1</v>
      </c>
      <c r="F381">
        <v>1</v>
      </c>
      <c r="G381">
        <v>1</v>
      </c>
      <c r="H381">
        <v>2</v>
      </c>
      <c r="I381" t="s">
        <v>699</v>
      </c>
      <c r="J381" t="s">
        <v>700</v>
      </c>
      <c r="K381" t="s">
        <v>701</v>
      </c>
      <c r="L381">
        <v>1368</v>
      </c>
      <c r="N381">
        <v>1011</v>
      </c>
      <c r="O381" t="s">
        <v>524</v>
      </c>
      <c r="P381" t="s">
        <v>524</v>
      </c>
      <c r="Q381">
        <v>1</v>
      </c>
      <c r="X381">
        <v>0.72</v>
      </c>
      <c r="Y381">
        <v>0</v>
      </c>
      <c r="Z381">
        <v>20.94</v>
      </c>
      <c r="AA381">
        <v>0</v>
      </c>
      <c r="AB381">
        <v>0</v>
      </c>
      <c r="AC381">
        <v>0</v>
      </c>
      <c r="AD381">
        <v>1</v>
      </c>
      <c r="AE381">
        <v>0</v>
      </c>
      <c r="AF381" t="s">
        <v>3</v>
      </c>
      <c r="AG381">
        <v>0.72</v>
      </c>
      <c r="AH381">
        <v>2</v>
      </c>
      <c r="AI381">
        <v>43687443</v>
      </c>
      <c r="AJ381">
        <v>372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</row>
    <row r="382" spans="1:44">
      <c r="A382">
        <f>ROW(Source!A122)</f>
        <v>122</v>
      </c>
      <c r="B382">
        <v>43687451</v>
      </c>
      <c r="C382">
        <v>43687440</v>
      </c>
      <c r="D382">
        <v>37804435</v>
      </c>
      <c r="E382">
        <v>1</v>
      </c>
      <c r="F382">
        <v>1</v>
      </c>
      <c r="G382">
        <v>1</v>
      </c>
      <c r="H382">
        <v>2</v>
      </c>
      <c r="I382" t="s">
        <v>721</v>
      </c>
      <c r="J382" t="s">
        <v>722</v>
      </c>
      <c r="K382" t="s">
        <v>723</v>
      </c>
      <c r="L382">
        <v>1368</v>
      </c>
      <c r="N382">
        <v>1011</v>
      </c>
      <c r="O382" t="s">
        <v>524</v>
      </c>
      <c r="P382" t="s">
        <v>524</v>
      </c>
      <c r="Q382">
        <v>1</v>
      </c>
      <c r="X382">
        <v>0.78</v>
      </c>
      <c r="Y382">
        <v>0</v>
      </c>
      <c r="Z382">
        <v>15.79</v>
      </c>
      <c r="AA382">
        <v>0</v>
      </c>
      <c r="AB382">
        <v>0</v>
      </c>
      <c r="AC382">
        <v>0</v>
      </c>
      <c r="AD382">
        <v>1</v>
      </c>
      <c r="AE382">
        <v>0</v>
      </c>
      <c r="AF382" t="s">
        <v>3</v>
      </c>
      <c r="AG382">
        <v>0.78</v>
      </c>
      <c r="AH382">
        <v>2</v>
      </c>
      <c r="AI382">
        <v>43687444</v>
      </c>
      <c r="AJ382">
        <v>373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</row>
    <row r="383" spans="1:44">
      <c r="A383">
        <f>ROW(Source!A122)</f>
        <v>122</v>
      </c>
      <c r="B383">
        <v>43687452</v>
      </c>
      <c r="C383">
        <v>43687440</v>
      </c>
      <c r="D383">
        <v>37745115</v>
      </c>
      <c r="E383">
        <v>1</v>
      </c>
      <c r="F383">
        <v>1</v>
      </c>
      <c r="G383">
        <v>1</v>
      </c>
      <c r="H383">
        <v>3</v>
      </c>
      <c r="I383" t="s">
        <v>714</v>
      </c>
      <c r="J383" t="s">
        <v>715</v>
      </c>
      <c r="K383" t="s">
        <v>716</v>
      </c>
      <c r="L383">
        <v>1346</v>
      </c>
      <c r="N383">
        <v>1009</v>
      </c>
      <c r="O383" t="s">
        <v>717</v>
      </c>
      <c r="P383" t="s">
        <v>717</v>
      </c>
      <c r="Q383">
        <v>1</v>
      </c>
      <c r="X383">
        <v>0.13</v>
      </c>
      <c r="Y383">
        <v>86.28</v>
      </c>
      <c r="Z383">
        <v>0</v>
      </c>
      <c r="AA383">
        <v>0</v>
      </c>
      <c r="AB383">
        <v>0</v>
      </c>
      <c r="AC383">
        <v>0</v>
      </c>
      <c r="AD383">
        <v>1</v>
      </c>
      <c r="AE383">
        <v>0</v>
      </c>
      <c r="AF383" t="s">
        <v>3</v>
      </c>
      <c r="AG383">
        <v>0.13</v>
      </c>
      <c r="AH383">
        <v>2</v>
      </c>
      <c r="AI383">
        <v>43687445</v>
      </c>
      <c r="AJ383">
        <v>374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</row>
    <row r="384" spans="1:44">
      <c r="A384">
        <f>ROW(Source!A122)</f>
        <v>122</v>
      </c>
      <c r="B384">
        <v>43687453</v>
      </c>
      <c r="C384">
        <v>43687440</v>
      </c>
      <c r="D384">
        <v>37790596</v>
      </c>
      <c r="E384">
        <v>1</v>
      </c>
      <c r="F384">
        <v>1</v>
      </c>
      <c r="G384">
        <v>1</v>
      </c>
      <c r="H384">
        <v>3</v>
      </c>
      <c r="I384" t="s">
        <v>718</v>
      </c>
      <c r="J384" t="s">
        <v>719</v>
      </c>
      <c r="K384" t="s">
        <v>720</v>
      </c>
      <c r="L384">
        <v>1354</v>
      </c>
      <c r="N384">
        <v>1010</v>
      </c>
      <c r="O384" t="s">
        <v>124</v>
      </c>
      <c r="P384" t="s">
        <v>124</v>
      </c>
      <c r="Q384">
        <v>1</v>
      </c>
      <c r="X384">
        <v>1</v>
      </c>
      <c r="Y384">
        <v>285.62</v>
      </c>
      <c r="Z384">
        <v>0</v>
      </c>
      <c r="AA384">
        <v>0</v>
      </c>
      <c r="AB384">
        <v>0</v>
      </c>
      <c r="AC384">
        <v>0</v>
      </c>
      <c r="AD384">
        <v>1</v>
      </c>
      <c r="AE384">
        <v>0</v>
      </c>
      <c r="AF384" t="s">
        <v>3</v>
      </c>
      <c r="AG384">
        <v>1</v>
      </c>
      <c r="AH384">
        <v>2</v>
      </c>
      <c r="AI384">
        <v>43687446</v>
      </c>
      <c r="AJ384">
        <v>375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</row>
    <row r="385" spans="1:44">
      <c r="A385">
        <f>ROW(Source!A122)</f>
        <v>122</v>
      </c>
      <c r="B385">
        <v>43687454</v>
      </c>
      <c r="C385">
        <v>43687440</v>
      </c>
      <c r="D385">
        <v>37790860</v>
      </c>
      <c r="E385">
        <v>1</v>
      </c>
      <c r="F385">
        <v>1</v>
      </c>
      <c r="G385">
        <v>1</v>
      </c>
      <c r="H385">
        <v>3</v>
      </c>
      <c r="I385" t="s">
        <v>122</v>
      </c>
      <c r="J385" t="s">
        <v>125</v>
      </c>
      <c r="K385" t="s">
        <v>123</v>
      </c>
      <c r="L385">
        <v>1354</v>
      </c>
      <c r="N385">
        <v>1010</v>
      </c>
      <c r="O385" t="s">
        <v>124</v>
      </c>
      <c r="P385" t="s">
        <v>124</v>
      </c>
      <c r="Q385">
        <v>1</v>
      </c>
      <c r="X385">
        <v>1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 t="s">
        <v>3</v>
      </c>
      <c r="AG385">
        <v>1</v>
      </c>
      <c r="AH385">
        <v>2</v>
      </c>
      <c r="AI385">
        <v>43687447</v>
      </c>
      <c r="AJ385">
        <v>376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</row>
    <row r="386" spans="1:44">
      <c r="A386">
        <f>ROW(Source!A125)</f>
        <v>125</v>
      </c>
      <c r="B386">
        <v>43687465</v>
      </c>
      <c r="C386">
        <v>43687457</v>
      </c>
      <c r="D386">
        <v>23176489</v>
      </c>
      <c r="E386">
        <v>1</v>
      </c>
      <c r="F386">
        <v>1</v>
      </c>
      <c r="G386">
        <v>1</v>
      </c>
      <c r="H386">
        <v>1</v>
      </c>
      <c r="I386" t="s">
        <v>694</v>
      </c>
      <c r="J386" t="s">
        <v>3</v>
      </c>
      <c r="K386" t="s">
        <v>695</v>
      </c>
      <c r="L386">
        <v>1369</v>
      </c>
      <c r="N386">
        <v>1013</v>
      </c>
      <c r="O386" t="s">
        <v>653</v>
      </c>
      <c r="P386" t="s">
        <v>653</v>
      </c>
      <c r="Q386">
        <v>1</v>
      </c>
      <c r="X386">
        <v>3.04</v>
      </c>
      <c r="Y386">
        <v>0</v>
      </c>
      <c r="Z386">
        <v>0</v>
      </c>
      <c r="AA386">
        <v>0</v>
      </c>
      <c r="AB386">
        <v>10.36</v>
      </c>
      <c r="AC386">
        <v>0</v>
      </c>
      <c r="AD386">
        <v>1</v>
      </c>
      <c r="AE386">
        <v>1</v>
      </c>
      <c r="AF386" t="s">
        <v>3</v>
      </c>
      <c r="AG386">
        <v>3.04</v>
      </c>
      <c r="AH386">
        <v>2</v>
      </c>
      <c r="AI386">
        <v>43687458</v>
      </c>
      <c r="AJ386">
        <v>377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</row>
    <row r="387" spans="1:44">
      <c r="A387">
        <f>ROW(Source!A125)</f>
        <v>125</v>
      </c>
      <c r="B387">
        <v>43687466</v>
      </c>
      <c r="C387">
        <v>43687457</v>
      </c>
      <c r="D387">
        <v>37804379</v>
      </c>
      <c r="E387">
        <v>1</v>
      </c>
      <c r="F387">
        <v>1</v>
      </c>
      <c r="G387">
        <v>1</v>
      </c>
      <c r="H387">
        <v>2</v>
      </c>
      <c r="I387" t="s">
        <v>708</v>
      </c>
      <c r="J387" t="s">
        <v>709</v>
      </c>
      <c r="K387" t="s">
        <v>710</v>
      </c>
      <c r="L387">
        <v>1368</v>
      </c>
      <c r="N387">
        <v>1011</v>
      </c>
      <c r="O387" t="s">
        <v>524</v>
      </c>
      <c r="P387" t="s">
        <v>524</v>
      </c>
      <c r="Q387">
        <v>1</v>
      </c>
      <c r="X387">
        <v>1.18</v>
      </c>
      <c r="Y387">
        <v>0</v>
      </c>
      <c r="Z387">
        <v>20.46</v>
      </c>
      <c r="AA387">
        <v>0</v>
      </c>
      <c r="AB387">
        <v>0</v>
      </c>
      <c r="AC387">
        <v>0</v>
      </c>
      <c r="AD387">
        <v>1</v>
      </c>
      <c r="AE387">
        <v>0</v>
      </c>
      <c r="AF387" t="s">
        <v>3</v>
      </c>
      <c r="AG387">
        <v>1.18</v>
      </c>
      <c r="AH387">
        <v>2</v>
      </c>
      <c r="AI387">
        <v>43687459</v>
      </c>
      <c r="AJ387">
        <v>378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</row>
    <row r="388" spans="1:44">
      <c r="A388">
        <f>ROW(Source!A125)</f>
        <v>125</v>
      </c>
      <c r="B388">
        <v>43687467</v>
      </c>
      <c r="C388">
        <v>43687457</v>
      </c>
      <c r="D388">
        <v>37804398</v>
      </c>
      <c r="E388">
        <v>1</v>
      </c>
      <c r="F388">
        <v>1</v>
      </c>
      <c r="G388">
        <v>1</v>
      </c>
      <c r="H388">
        <v>2</v>
      </c>
      <c r="I388" t="s">
        <v>699</v>
      </c>
      <c r="J388" t="s">
        <v>700</v>
      </c>
      <c r="K388" t="s">
        <v>701</v>
      </c>
      <c r="L388">
        <v>1368</v>
      </c>
      <c r="N388">
        <v>1011</v>
      </c>
      <c r="O388" t="s">
        <v>524</v>
      </c>
      <c r="P388" t="s">
        <v>524</v>
      </c>
      <c r="Q388">
        <v>1</v>
      </c>
      <c r="X388">
        <v>1.18</v>
      </c>
      <c r="Y388">
        <v>0</v>
      </c>
      <c r="Z388">
        <v>20.94</v>
      </c>
      <c r="AA388">
        <v>0</v>
      </c>
      <c r="AB388">
        <v>0</v>
      </c>
      <c r="AC388">
        <v>0</v>
      </c>
      <c r="AD388">
        <v>1</v>
      </c>
      <c r="AE388">
        <v>0</v>
      </c>
      <c r="AF388" t="s">
        <v>3</v>
      </c>
      <c r="AG388">
        <v>1.18</v>
      </c>
      <c r="AH388">
        <v>2</v>
      </c>
      <c r="AI388">
        <v>43687460</v>
      </c>
      <c r="AJ388">
        <v>379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</row>
    <row r="389" spans="1:44">
      <c r="A389">
        <f>ROW(Source!A125)</f>
        <v>125</v>
      </c>
      <c r="B389">
        <v>43687468</v>
      </c>
      <c r="C389">
        <v>43687457</v>
      </c>
      <c r="D389">
        <v>37804437</v>
      </c>
      <c r="E389">
        <v>1</v>
      </c>
      <c r="F389">
        <v>1</v>
      </c>
      <c r="G389">
        <v>1</v>
      </c>
      <c r="H389">
        <v>2</v>
      </c>
      <c r="I389" t="s">
        <v>1027</v>
      </c>
      <c r="J389" t="s">
        <v>1028</v>
      </c>
      <c r="K389" t="s">
        <v>1029</v>
      </c>
      <c r="L389">
        <v>1368</v>
      </c>
      <c r="N389">
        <v>1011</v>
      </c>
      <c r="O389" t="s">
        <v>524</v>
      </c>
      <c r="P389" t="s">
        <v>524</v>
      </c>
      <c r="Q389">
        <v>1</v>
      </c>
      <c r="X389">
        <v>1.27</v>
      </c>
      <c r="Y389">
        <v>0</v>
      </c>
      <c r="Z389">
        <v>24.89</v>
      </c>
      <c r="AA389">
        <v>0</v>
      </c>
      <c r="AB389">
        <v>0</v>
      </c>
      <c r="AC389">
        <v>0</v>
      </c>
      <c r="AD389">
        <v>1</v>
      </c>
      <c r="AE389">
        <v>0</v>
      </c>
      <c r="AF389" t="s">
        <v>3</v>
      </c>
      <c r="AG389">
        <v>1.27</v>
      </c>
      <c r="AH389">
        <v>2</v>
      </c>
      <c r="AI389">
        <v>43687461</v>
      </c>
      <c r="AJ389">
        <v>380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</row>
    <row r="390" spans="1:44">
      <c r="A390">
        <f>ROW(Source!A125)</f>
        <v>125</v>
      </c>
      <c r="B390">
        <v>43687469</v>
      </c>
      <c r="C390">
        <v>43687457</v>
      </c>
      <c r="D390">
        <v>37745115</v>
      </c>
      <c r="E390">
        <v>1</v>
      </c>
      <c r="F390">
        <v>1</v>
      </c>
      <c r="G390">
        <v>1</v>
      </c>
      <c r="H390">
        <v>3</v>
      </c>
      <c r="I390" t="s">
        <v>714</v>
      </c>
      <c r="J390" t="s">
        <v>715</v>
      </c>
      <c r="K390" t="s">
        <v>716</v>
      </c>
      <c r="L390">
        <v>1346</v>
      </c>
      <c r="N390">
        <v>1009</v>
      </c>
      <c r="O390" t="s">
        <v>717</v>
      </c>
      <c r="P390" t="s">
        <v>717</v>
      </c>
      <c r="Q390">
        <v>1</v>
      </c>
      <c r="X390">
        <v>0.15</v>
      </c>
      <c r="Y390">
        <v>86.28</v>
      </c>
      <c r="Z390">
        <v>0</v>
      </c>
      <c r="AA390">
        <v>0</v>
      </c>
      <c r="AB390">
        <v>0</v>
      </c>
      <c r="AC390">
        <v>0</v>
      </c>
      <c r="AD390">
        <v>1</v>
      </c>
      <c r="AE390">
        <v>0</v>
      </c>
      <c r="AF390" t="s">
        <v>3</v>
      </c>
      <c r="AG390">
        <v>0.15</v>
      </c>
      <c r="AH390">
        <v>2</v>
      </c>
      <c r="AI390">
        <v>43687462</v>
      </c>
      <c r="AJ390">
        <v>381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</row>
    <row r="391" spans="1:44">
      <c r="A391">
        <f>ROW(Source!A125)</f>
        <v>125</v>
      </c>
      <c r="B391">
        <v>43687470</v>
      </c>
      <c r="C391">
        <v>43687457</v>
      </c>
      <c r="D391">
        <v>37790597</v>
      </c>
      <c r="E391">
        <v>1</v>
      </c>
      <c r="F391">
        <v>1</v>
      </c>
      <c r="G391">
        <v>1</v>
      </c>
      <c r="H391">
        <v>3</v>
      </c>
      <c r="I391" t="s">
        <v>1030</v>
      </c>
      <c r="J391" t="s">
        <v>1031</v>
      </c>
      <c r="K391" t="s">
        <v>1032</v>
      </c>
      <c r="L391">
        <v>1354</v>
      </c>
      <c r="N391">
        <v>1010</v>
      </c>
      <c r="O391" t="s">
        <v>124</v>
      </c>
      <c r="P391" t="s">
        <v>124</v>
      </c>
      <c r="Q391">
        <v>1</v>
      </c>
      <c r="X391">
        <v>1</v>
      </c>
      <c r="Y391">
        <v>394.26</v>
      </c>
      <c r="Z391">
        <v>0</v>
      </c>
      <c r="AA391">
        <v>0</v>
      </c>
      <c r="AB391">
        <v>0</v>
      </c>
      <c r="AC391">
        <v>0</v>
      </c>
      <c r="AD391">
        <v>1</v>
      </c>
      <c r="AE391">
        <v>0</v>
      </c>
      <c r="AF391" t="s">
        <v>3</v>
      </c>
      <c r="AG391">
        <v>1</v>
      </c>
      <c r="AH391">
        <v>2</v>
      </c>
      <c r="AI391">
        <v>43687463</v>
      </c>
      <c r="AJ391">
        <v>382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</row>
    <row r="392" spans="1:44">
      <c r="A392">
        <f>ROW(Source!A125)</f>
        <v>125</v>
      </c>
      <c r="B392">
        <v>43687471</v>
      </c>
      <c r="C392">
        <v>43687457</v>
      </c>
      <c r="D392">
        <v>37790860</v>
      </c>
      <c r="E392">
        <v>1</v>
      </c>
      <c r="F392">
        <v>1</v>
      </c>
      <c r="G392">
        <v>1</v>
      </c>
      <c r="H392">
        <v>3</v>
      </c>
      <c r="I392" t="s">
        <v>122</v>
      </c>
      <c r="J392" t="s">
        <v>125</v>
      </c>
      <c r="K392" t="s">
        <v>123</v>
      </c>
      <c r="L392">
        <v>1354</v>
      </c>
      <c r="N392">
        <v>1010</v>
      </c>
      <c r="O392" t="s">
        <v>124</v>
      </c>
      <c r="P392" t="s">
        <v>124</v>
      </c>
      <c r="Q392">
        <v>1</v>
      </c>
      <c r="X392">
        <v>1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 t="s">
        <v>3</v>
      </c>
      <c r="AG392">
        <v>1</v>
      </c>
      <c r="AH392">
        <v>2</v>
      </c>
      <c r="AI392">
        <v>43687464</v>
      </c>
      <c r="AJ392">
        <v>383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</row>
    <row r="393" spans="1:44">
      <c r="A393">
        <f>ROW(Source!A128)</f>
        <v>128</v>
      </c>
      <c r="B393">
        <v>43687482</v>
      </c>
      <c r="C393">
        <v>43687474</v>
      </c>
      <c r="D393">
        <v>23176489</v>
      </c>
      <c r="E393">
        <v>1</v>
      </c>
      <c r="F393">
        <v>1</v>
      </c>
      <c r="G393">
        <v>1</v>
      </c>
      <c r="H393">
        <v>1</v>
      </c>
      <c r="I393" t="s">
        <v>694</v>
      </c>
      <c r="J393" t="s">
        <v>3</v>
      </c>
      <c r="K393" t="s">
        <v>695</v>
      </c>
      <c r="L393">
        <v>1369</v>
      </c>
      <c r="N393">
        <v>1013</v>
      </c>
      <c r="O393" t="s">
        <v>653</v>
      </c>
      <c r="P393" t="s">
        <v>653</v>
      </c>
      <c r="Q393">
        <v>1</v>
      </c>
      <c r="X393">
        <v>1.9</v>
      </c>
      <c r="Y393">
        <v>0</v>
      </c>
      <c r="Z393">
        <v>0</v>
      </c>
      <c r="AA393">
        <v>0</v>
      </c>
      <c r="AB393">
        <v>10.36</v>
      </c>
      <c r="AC393">
        <v>0</v>
      </c>
      <c r="AD393">
        <v>1</v>
      </c>
      <c r="AE393">
        <v>1</v>
      </c>
      <c r="AF393" t="s">
        <v>3</v>
      </c>
      <c r="AG393">
        <v>1.9</v>
      </c>
      <c r="AH393">
        <v>2</v>
      </c>
      <c r="AI393">
        <v>43687475</v>
      </c>
      <c r="AJ393">
        <v>384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</row>
    <row r="394" spans="1:44">
      <c r="A394">
        <f>ROW(Source!A128)</f>
        <v>128</v>
      </c>
      <c r="B394">
        <v>43687483</v>
      </c>
      <c r="C394">
        <v>43687474</v>
      </c>
      <c r="D394">
        <v>37804379</v>
      </c>
      <c r="E394">
        <v>1</v>
      </c>
      <c r="F394">
        <v>1</v>
      </c>
      <c r="G394">
        <v>1</v>
      </c>
      <c r="H394">
        <v>2</v>
      </c>
      <c r="I394" t="s">
        <v>708</v>
      </c>
      <c r="J394" t="s">
        <v>709</v>
      </c>
      <c r="K394" t="s">
        <v>710</v>
      </c>
      <c r="L394">
        <v>1368</v>
      </c>
      <c r="N394">
        <v>1011</v>
      </c>
      <c r="O394" t="s">
        <v>524</v>
      </c>
      <c r="P394" t="s">
        <v>524</v>
      </c>
      <c r="Q394">
        <v>1</v>
      </c>
      <c r="X394">
        <v>0.72</v>
      </c>
      <c r="Y394">
        <v>0</v>
      </c>
      <c r="Z394">
        <v>20.46</v>
      </c>
      <c r="AA394">
        <v>0</v>
      </c>
      <c r="AB394">
        <v>0</v>
      </c>
      <c r="AC394">
        <v>0</v>
      </c>
      <c r="AD394">
        <v>1</v>
      </c>
      <c r="AE394">
        <v>0</v>
      </c>
      <c r="AF394" t="s">
        <v>3</v>
      </c>
      <c r="AG394">
        <v>0.72</v>
      </c>
      <c r="AH394">
        <v>2</v>
      </c>
      <c r="AI394">
        <v>43687476</v>
      </c>
      <c r="AJ394">
        <v>385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</row>
    <row r="395" spans="1:44">
      <c r="A395">
        <f>ROW(Source!A128)</f>
        <v>128</v>
      </c>
      <c r="B395">
        <v>43687484</v>
      </c>
      <c r="C395">
        <v>43687474</v>
      </c>
      <c r="D395">
        <v>37804398</v>
      </c>
      <c r="E395">
        <v>1</v>
      </c>
      <c r="F395">
        <v>1</v>
      </c>
      <c r="G395">
        <v>1</v>
      </c>
      <c r="H395">
        <v>2</v>
      </c>
      <c r="I395" t="s">
        <v>699</v>
      </c>
      <c r="J395" t="s">
        <v>700</v>
      </c>
      <c r="K395" t="s">
        <v>701</v>
      </c>
      <c r="L395">
        <v>1368</v>
      </c>
      <c r="N395">
        <v>1011</v>
      </c>
      <c r="O395" t="s">
        <v>524</v>
      </c>
      <c r="P395" t="s">
        <v>524</v>
      </c>
      <c r="Q395">
        <v>1</v>
      </c>
      <c r="X395">
        <v>0.72</v>
      </c>
      <c r="Y395">
        <v>0</v>
      </c>
      <c r="Z395">
        <v>20.94</v>
      </c>
      <c r="AA395">
        <v>0</v>
      </c>
      <c r="AB395">
        <v>0</v>
      </c>
      <c r="AC395">
        <v>0</v>
      </c>
      <c r="AD395">
        <v>1</v>
      </c>
      <c r="AE395">
        <v>0</v>
      </c>
      <c r="AF395" t="s">
        <v>3</v>
      </c>
      <c r="AG395">
        <v>0.72</v>
      </c>
      <c r="AH395">
        <v>2</v>
      </c>
      <c r="AI395">
        <v>43687477</v>
      </c>
      <c r="AJ395">
        <v>386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</row>
    <row r="396" spans="1:44">
      <c r="A396">
        <f>ROW(Source!A128)</f>
        <v>128</v>
      </c>
      <c r="B396">
        <v>43687485</v>
      </c>
      <c r="C396">
        <v>43687474</v>
      </c>
      <c r="D396">
        <v>37804435</v>
      </c>
      <c r="E396">
        <v>1</v>
      </c>
      <c r="F396">
        <v>1</v>
      </c>
      <c r="G396">
        <v>1</v>
      </c>
      <c r="H396">
        <v>2</v>
      </c>
      <c r="I396" t="s">
        <v>721</v>
      </c>
      <c r="J396" t="s">
        <v>722</v>
      </c>
      <c r="K396" t="s">
        <v>723</v>
      </c>
      <c r="L396">
        <v>1368</v>
      </c>
      <c r="N396">
        <v>1011</v>
      </c>
      <c r="O396" t="s">
        <v>524</v>
      </c>
      <c r="P396" t="s">
        <v>524</v>
      </c>
      <c r="Q396">
        <v>1</v>
      </c>
      <c r="X396">
        <v>0.78</v>
      </c>
      <c r="Y396">
        <v>0</v>
      </c>
      <c r="Z396">
        <v>15.79</v>
      </c>
      <c r="AA396">
        <v>0</v>
      </c>
      <c r="AB396">
        <v>0</v>
      </c>
      <c r="AC396">
        <v>0</v>
      </c>
      <c r="AD396">
        <v>1</v>
      </c>
      <c r="AE396">
        <v>0</v>
      </c>
      <c r="AF396" t="s">
        <v>3</v>
      </c>
      <c r="AG396">
        <v>0.78</v>
      </c>
      <c r="AH396">
        <v>2</v>
      </c>
      <c r="AI396">
        <v>43687478</v>
      </c>
      <c r="AJ396">
        <v>387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</row>
    <row r="397" spans="1:44">
      <c r="A397">
        <f>ROW(Source!A128)</f>
        <v>128</v>
      </c>
      <c r="B397">
        <v>43687486</v>
      </c>
      <c r="C397">
        <v>43687474</v>
      </c>
      <c r="D397">
        <v>37745115</v>
      </c>
      <c r="E397">
        <v>1</v>
      </c>
      <c r="F397">
        <v>1</v>
      </c>
      <c r="G397">
        <v>1</v>
      </c>
      <c r="H397">
        <v>3</v>
      </c>
      <c r="I397" t="s">
        <v>714</v>
      </c>
      <c r="J397" t="s">
        <v>715</v>
      </c>
      <c r="K397" t="s">
        <v>716</v>
      </c>
      <c r="L397">
        <v>1346</v>
      </c>
      <c r="N397">
        <v>1009</v>
      </c>
      <c r="O397" t="s">
        <v>717</v>
      </c>
      <c r="P397" t="s">
        <v>717</v>
      </c>
      <c r="Q397">
        <v>1</v>
      </c>
      <c r="X397">
        <v>0.13</v>
      </c>
      <c r="Y397">
        <v>86.28</v>
      </c>
      <c r="Z397">
        <v>0</v>
      </c>
      <c r="AA397">
        <v>0</v>
      </c>
      <c r="AB397">
        <v>0</v>
      </c>
      <c r="AC397">
        <v>0</v>
      </c>
      <c r="AD397">
        <v>1</v>
      </c>
      <c r="AE397">
        <v>0</v>
      </c>
      <c r="AF397" t="s">
        <v>3</v>
      </c>
      <c r="AG397">
        <v>0.13</v>
      </c>
      <c r="AH397">
        <v>2</v>
      </c>
      <c r="AI397">
        <v>43687479</v>
      </c>
      <c r="AJ397">
        <v>388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</row>
    <row r="398" spans="1:44">
      <c r="A398">
        <f>ROW(Source!A128)</f>
        <v>128</v>
      </c>
      <c r="B398">
        <v>43687487</v>
      </c>
      <c r="C398">
        <v>43687474</v>
      </c>
      <c r="D398">
        <v>37790596</v>
      </c>
      <c r="E398">
        <v>1</v>
      </c>
      <c r="F398">
        <v>1</v>
      </c>
      <c r="G398">
        <v>1</v>
      </c>
      <c r="H398">
        <v>3</v>
      </c>
      <c r="I398" t="s">
        <v>718</v>
      </c>
      <c r="J398" t="s">
        <v>719</v>
      </c>
      <c r="K398" t="s">
        <v>720</v>
      </c>
      <c r="L398">
        <v>1354</v>
      </c>
      <c r="N398">
        <v>1010</v>
      </c>
      <c r="O398" t="s">
        <v>124</v>
      </c>
      <c r="P398" t="s">
        <v>124</v>
      </c>
      <c r="Q398">
        <v>1</v>
      </c>
      <c r="X398">
        <v>1</v>
      </c>
      <c r="Y398">
        <v>285.62</v>
      </c>
      <c r="Z398">
        <v>0</v>
      </c>
      <c r="AA398">
        <v>0</v>
      </c>
      <c r="AB398">
        <v>0</v>
      </c>
      <c r="AC398">
        <v>0</v>
      </c>
      <c r="AD398">
        <v>1</v>
      </c>
      <c r="AE398">
        <v>0</v>
      </c>
      <c r="AF398" t="s">
        <v>3</v>
      </c>
      <c r="AG398">
        <v>1</v>
      </c>
      <c r="AH398">
        <v>2</v>
      </c>
      <c r="AI398">
        <v>43687480</v>
      </c>
      <c r="AJ398">
        <v>389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</row>
    <row r="399" spans="1:44">
      <c r="A399">
        <f>ROW(Source!A128)</f>
        <v>128</v>
      </c>
      <c r="B399">
        <v>43687488</v>
      </c>
      <c r="C399">
        <v>43687474</v>
      </c>
      <c r="D399">
        <v>37790860</v>
      </c>
      <c r="E399">
        <v>1</v>
      </c>
      <c r="F399">
        <v>1</v>
      </c>
      <c r="G399">
        <v>1</v>
      </c>
      <c r="H399">
        <v>3</v>
      </c>
      <c r="I399" t="s">
        <v>122</v>
      </c>
      <c r="J399" t="s">
        <v>125</v>
      </c>
      <c r="K399" t="s">
        <v>123</v>
      </c>
      <c r="L399">
        <v>1354</v>
      </c>
      <c r="N399">
        <v>1010</v>
      </c>
      <c r="O399" t="s">
        <v>124</v>
      </c>
      <c r="P399" t="s">
        <v>124</v>
      </c>
      <c r="Q399">
        <v>1</v>
      </c>
      <c r="X399">
        <v>1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 t="s">
        <v>3</v>
      </c>
      <c r="AG399">
        <v>1</v>
      </c>
      <c r="AH399">
        <v>2</v>
      </c>
      <c r="AI399">
        <v>43687481</v>
      </c>
      <c r="AJ399">
        <v>390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</row>
    <row r="400" spans="1:44">
      <c r="A400">
        <f>ROW(Source!A131)</f>
        <v>131</v>
      </c>
      <c r="B400">
        <v>43687499</v>
      </c>
      <c r="C400">
        <v>43687491</v>
      </c>
      <c r="D400">
        <v>23176489</v>
      </c>
      <c r="E400">
        <v>1</v>
      </c>
      <c r="F400">
        <v>1</v>
      </c>
      <c r="G400">
        <v>1</v>
      </c>
      <c r="H400">
        <v>1</v>
      </c>
      <c r="I400" t="s">
        <v>694</v>
      </c>
      <c r="J400" t="s">
        <v>3</v>
      </c>
      <c r="K400" t="s">
        <v>695</v>
      </c>
      <c r="L400">
        <v>1369</v>
      </c>
      <c r="N400">
        <v>1013</v>
      </c>
      <c r="O400" t="s">
        <v>653</v>
      </c>
      <c r="P400" t="s">
        <v>653</v>
      </c>
      <c r="Q400">
        <v>1</v>
      </c>
      <c r="X400">
        <v>1.18</v>
      </c>
      <c r="Y400">
        <v>0</v>
      </c>
      <c r="Z400">
        <v>0</v>
      </c>
      <c r="AA400">
        <v>0</v>
      </c>
      <c r="AB400">
        <v>10.36</v>
      </c>
      <c r="AC400">
        <v>0</v>
      </c>
      <c r="AD400">
        <v>1</v>
      </c>
      <c r="AE400">
        <v>1</v>
      </c>
      <c r="AF400" t="s">
        <v>3</v>
      </c>
      <c r="AG400">
        <v>1.18</v>
      </c>
      <c r="AH400">
        <v>2</v>
      </c>
      <c r="AI400">
        <v>43687492</v>
      </c>
      <c r="AJ400">
        <v>391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</row>
    <row r="401" spans="1:44">
      <c r="A401">
        <f>ROW(Source!A131)</f>
        <v>131</v>
      </c>
      <c r="B401">
        <v>43687500</v>
      </c>
      <c r="C401">
        <v>43687491</v>
      </c>
      <c r="D401">
        <v>37804379</v>
      </c>
      <c r="E401">
        <v>1</v>
      </c>
      <c r="F401">
        <v>1</v>
      </c>
      <c r="G401">
        <v>1</v>
      </c>
      <c r="H401">
        <v>2</v>
      </c>
      <c r="I401" t="s">
        <v>708</v>
      </c>
      <c r="J401" t="s">
        <v>709</v>
      </c>
      <c r="K401" t="s">
        <v>710</v>
      </c>
      <c r="L401">
        <v>1368</v>
      </c>
      <c r="N401">
        <v>1011</v>
      </c>
      <c r="O401" t="s">
        <v>524</v>
      </c>
      <c r="P401" t="s">
        <v>524</v>
      </c>
      <c r="Q401">
        <v>1</v>
      </c>
      <c r="X401">
        <v>0.4</v>
      </c>
      <c r="Y401">
        <v>0</v>
      </c>
      <c r="Z401">
        <v>20.46</v>
      </c>
      <c r="AA401">
        <v>0</v>
      </c>
      <c r="AB401">
        <v>0</v>
      </c>
      <c r="AC401">
        <v>0</v>
      </c>
      <c r="AD401">
        <v>1</v>
      </c>
      <c r="AE401">
        <v>0</v>
      </c>
      <c r="AF401" t="s">
        <v>3</v>
      </c>
      <c r="AG401">
        <v>0.4</v>
      </c>
      <c r="AH401">
        <v>2</v>
      </c>
      <c r="AI401">
        <v>43687493</v>
      </c>
      <c r="AJ401">
        <v>392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</row>
    <row r="402" spans="1:44">
      <c r="A402">
        <f>ROW(Source!A131)</f>
        <v>131</v>
      </c>
      <c r="B402">
        <v>43687501</v>
      </c>
      <c r="C402">
        <v>43687491</v>
      </c>
      <c r="D402">
        <v>37804398</v>
      </c>
      <c r="E402">
        <v>1</v>
      </c>
      <c r="F402">
        <v>1</v>
      </c>
      <c r="G402">
        <v>1</v>
      </c>
      <c r="H402">
        <v>2</v>
      </c>
      <c r="I402" t="s">
        <v>699</v>
      </c>
      <c r="J402" t="s">
        <v>700</v>
      </c>
      <c r="K402" t="s">
        <v>701</v>
      </c>
      <c r="L402">
        <v>1368</v>
      </c>
      <c r="N402">
        <v>1011</v>
      </c>
      <c r="O402" t="s">
        <v>524</v>
      </c>
      <c r="P402" t="s">
        <v>524</v>
      </c>
      <c r="Q402">
        <v>1</v>
      </c>
      <c r="X402">
        <v>0.4</v>
      </c>
      <c r="Y402">
        <v>0</v>
      </c>
      <c r="Z402">
        <v>20.94</v>
      </c>
      <c r="AA402">
        <v>0</v>
      </c>
      <c r="AB402">
        <v>0</v>
      </c>
      <c r="AC402">
        <v>0</v>
      </c>
      <c r="AD402">
        <v>1</v>
      </c>
      <c r="AE402">
        <v>0</v>
      </c>
      <c r="AF402" t="s">
        <v>3</v>
      </c>
      <c r="AG402">
        <v>0.4</v>
      </c>
      <c r="AH402">
        <v>2</v>
      </c>
      <c r="AI402">
        <v>43687494</v>
      </c>
      <c r="AJ402">
        <v>393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</row>
    <row r="403" spans="1:44">
      <c r="A403">
        <f>ROW(Source!A131)</f>
        <v>131</v>
      </c>
      <c r="B403">
        <v>43687502</v>
      </c>
      <c r="C403">
        <v>43687491</v>
      </c>
      <c r="D403">
        <v>37804433</v>
      </c>
      <c r="E403">
        <v>1</v>
      </c>
      <c r="F403">
        <v>1</v>
      </c>
      <c r="G403">
        <v>1</v>
      </c>
      <c r="H403">
        <v>2</v>
      </c>
      <c r="I403" t="s">
        <v>724</v>
      </c>
      <c r="J403" t="s">
        <v>725</v>
      </c>
      <c r="K403" t="s">
        <v>726</v>
      </c>
      <c r="L403">
        <v>1368</v>
      </c>
      <c r="N403">
        <v>1011</v>
      </c>
      <c r="O403" t="s">
        <v>524</v>
      </c>
      <c r="P403" t="s">
        <v>524</v>
      </c>
      <c r="Q403">
        <v>1</v>
      </c>
      <c r="X403">
        <v>0.45</v>
      </c>
      <c r="Y403">
        <v>0</v>
      </c>
      <c r="Z403">
        <v>10.09</v>
      </c>
      <c r="AA403">
        <v>0</v>
      </c>
      <c r="AB403">
        <v>0</v>
      </c>
      <c r="AC403">
        <v>0</v>
      </c>
      <c r="AD403">
        <v>1</v>
      </c>
      <c r="AE403">
        <v>0</v>
      </c>
      <c r="AF403" t="s">
        <v>3</v>
      </c>
      <c r="AG403">
        <v>0.45</v>
      </c>
      <c r="AH403">
        <v>2</v>
      </c>
      <c r="AI403">
        <v>43687495</v>
      </c>
      <c r="AJ403">
        <v>394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</row>
    <row r="404" spans="1:44">
      <c r="A404">
        <f>ROW(Source!A131)</f>
        <v>131</v>
      </c>
      <c r="B404">
        <v>43687503</v>
      </c>
      <c r="C404">
        <v>43687491</v>
      </c>
      <c r="D404">
        <v>37745115</v>
      </c>
      <c r="E404">
        <v>1</v>
      </c>
      <c r="F404">
        <v>1</v>
      </c>
      <c r="G404">
        <v>1</v>
      </c>
      <c r="H404">
        <v>3</v>
      </c>
      <c r="I404" t="s">
        <v>714</v>
      </c>
      <c r="J404" t="s">
        <v>715</v>
      </c>
      <c r="K404" t="s">
        <v>716</v>
      </c>
      <c r="L404">
        <v>1346</v>
      </c>
      <c r="N404">
        <v>1009</v>
      </c>
      <c r="O404" t="s">
        <v>717</v>
      </c>
      <c r="P404" t="s">
        <v>717</v>
      </c>
      <c r="Q404">
        <v>1</v>
      </c>
      <c r="X404">
        <v>0.1</v>
      </c>
      <c r="Y404">
        <v>86.28</v>
      </c>
      <c r="Z404">
        <v>0</v>
      </c>
      <c r="AA404">
        <v>0</v>
      </c>
      <c r="AB404">
        <v>0</v>
      </c>
      <c r="AC404">
        <v>0</v>
      </c>
      <c r="AD404">
        <v>1</v>
      </c>
      <c r="AE404">
        <v>0</v>
      </c>
      <c r="AF404" t="s">
        <v>3</v>
      </c>
      <c r="AG404">
        <v>0.1</v>
      </c>
      <c r="AH404">
        <v>2</v>
      </c>
      <c r="AI404">
        <v>43687496</v>
      </c>
      <c r="AJ404">
        <v>395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</row>
    <row r="405" spans="1:44">
      <c r="A405">
        <f>ROW(Source!A131)</f>
        <v>131</v>
      </c>
      <c r="B405">
        <v>43687504</v>
      </c>
      <c r="C405">
        <v>43687491</v>
      </c>
      <c r="D405">
        <v>37790595</v>
      </c>
      <c r="E405">
        <v>1</v>
      </c>
      <c r="F405">
        <v>1</v>
      </c>
      <c r="G405">
        <v>1</v>
      </c>
      <c r="H405">
        <v>3</v>
      </c>
      <c r="I405" t="s">
        <v>727</v>
      </c>
      <c r="J405" t="s">
        <v>728</v>
      </c>
      <c r="K405" t="s">
        <v>729</v>
      </c>
      <c r="L405">
        <v>1354</v>
      </c>
      <c r="N405">
        <v>1010</v>
      </c>
      <c r="O405" t="s">
        <v>124</v>
      </c>
      <c r="P405" t="s">
        <v>124</v>
      </c>
      <c r="Q405">
        <v>1</v>
      </c>
      <c r="X405">
        <v>1</v>
      </c>
      <c r="Y405">
        <v>135.97</v>
      </c>
      <c r="Z405">
        <v>0</v>
      </c>
      <c r="AA405">
        <v>0</v>
      </c>
      <c r="AB405">
        <v>0</v>
      </c>
      <c r="AC405">
        <v>0</v>
      </c>
      <c r="AD405">
        <v>1</v>
      </c>
      <c r="AE405">
        <v>0</v>
      </c>
      <c r="AF405" t="s">
        <v>3</v>
      </c>
      <c r="AG405">
        <v>1</v>
      </c>
      <c r="AH405">
        <v>2</v>
      </c>
      <c r="AI405">
        <v>43687497</v>
      </c>
      <c r="AJ405">
        <v>396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</row>
    <row r="406" spans="1:44">
      <c r="A406">
        <f>ROW(Source!A131)</f>
        <v>131</v>
      </c>
      <c r="B406">
        <v>43687505</v>
      </c>
      <c r="C406">
        <v>43687491</v>
      </c>
      <c r="D406">
        <v>37790860</v>
      </c>
      <c r="E406">
        <v>1</v>
      </c>
      <c r="F406">
        <v>1</v>
      </c>
      <c r="G406">
        <v>1</v>
      </c>
      <c r="H406">
        <v>3</v>
      </c>
      <c r="I406" t="s">
        <v>122</v>
      </c>
      <c r="J406" t="s">
        <v>125</v>
      </c>
      <c r="K406" t="s">
        <v>123</v>
      </c>
      <c r="L406">
        <v>1354</v>
      </c>
      <c r="N406">
        <v>1010</v>
      </c>
      <c r="O406" t="s">
        <v>124</v>
      </c>
      <c r="P406" t="s">
        <v>124</v>
      </c>
      <c r="Q406">
        <v>1</v>
      </c>
      <c r="X406">
        <v>1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 t="s">
        <v>3</v>
      </c>
      <c r="AG406">
        <v>1</v>
      </c>
      <c r="AH406">
        <v>2</v>
      </c>
      <c r="AI406">
        <v>43687498</v>
      </c>
      <c r="AJ406">
        <v>397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</row>
    <row r="407" spans="1:44">
      <c r="A407">
        <f>ROW(Source!A134)</f>
        <v>134</v>
      </c>
      <c r="B407">
        <v>43687524</v>
      </c>
      <c r="C407">
        <v>43687508</v>
      </c>
      <c r="D407">
        <v>23129438</v>
      </c>
      <c r="E407">
        <v>1</v>
      </c>
      <c r="F407">
        <v>1</v>
      </c>
      <c r="G407">
        <v>1</v>
      </c>
      <c r="H407">
        <v>1</v>
      </c>
      <c r="I407" t="s">
        <v>988</v>
      </c>
      <c r="J407" t="s">
        <v>3</v>
      </c>
      <c r="K407" t="s">
        <v>989</v>
      </c>
      <c r="L407">
        <v>1369</v>
      </c>
      <c r="N407">
        <v>1013</v>
      </c>
      <c r="O407" t="s">
        <v>653</v>
      </c>
      <c r="P407" t="s">
        <v>653</v>
      </c>
      <c r="Q407">
        <v>1</v>
      </c>
      <c r="X407">
        <v>1.54</v>
      </c>
      <c r="Y407">
        <v>0</v>
      </c>
      <c r="Z407">
        <v>0</v>
      </c>
      <c r="AA407">
        <v>0</v>
      </c>
      <c r="AB407">
        <v>8.7899999999999991</v>
      </c>
      <c r="AC407">
        <v>0</v>
      </c>
      <c r="AD407">
        <v>1</v>
      </c>
      <c r="AE407">
        <v>1</v>
      </c>
      <c r="AF407" t="s">
        <v>3</v>
      </c>
      <c r="AG407">
        <v>1.54</v>
      </c>
      <c r="AH407">
        <v>2</v>
      </c>
      <c r="AI407">
        <v>43687509</v>
      </c>
      <c r="AJ407">
        <v>398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</row>
    <row r="408" spans="1:44">
      <c r="A408">
        <f>ROW(Source!A134)</f>
        <v>134</v>
      </c>
      <c r="B408">
        <v>43687525</v>
      </c>
      <c r="C408">
        <v>43687508</v>
      </c>
      <c r="D408">
        <v>121548</v>
      </c>
      <c r="E408">
        <v>1</v>
      </c>
      <c r="F408">
        <v>1</v>
      </c>
      <c r="G408">
        <v>1</v>
      </c>
      <c r="H408">
        <v>1</v>
      </c>
      <c r="I408" t="s">
        <v>22</v>
      </c>
      <c r="J408" t="s">
        <v>3</v>
      </c>
      <c r="K408" t="s">
        <v>656</v>
      </c>
      <c r="L408">
        <v>608254</v>
      </c>
      <c r="N408">
        <v>1013</v>
      </c>
      <c r="O408" t="s">
        <v>657</v>
      </c>
      <c r="P408" t="s">
        <v>657</v>
      </c>
      <c r="Q408">
        <v>1</v>
      </c>
      <c r="X408">
        <v>0.25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1</v>
      </c>
      <c r="AE408">
        <v>2</v>
      </c>
      <c r="AF408" t="s">
        <v>3</v>
      </c>
      <c r="AG408">
        <v>0.25</v>
      </c>
      <c r="AH408">
        <v>2</v>
      </c>
      <c r="AI408">
        <v>43687510</v>
      </c>
      <c r="AJ408">
        <v>399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</row>
    <row r="409" spans="1:44">
      <c r="A409">
        <f>ROW(Source!A134)</f>
        <v>134</v>
      </c>
      <c r="B409">
        <v>43687526</v>
      </c>
      <c r="C409">
        <v>43687508</v>
      </c>
      <c r="D409">
        <v>37802443</v>
      </c>
      <c r="E409">
        <v>1</v>
      </c>
      <c r="F409">
        <v>1</v>
      </c>
      <c r="G409">
        <v>1</v>
      </c>
      <c r="H409">
        <v>2</v>
      </c>
      <c r="I409" t="s">
        <v>803</v>
      </c>
      <c r="J409" t="s">
        <v>804</v>
      </c>
      <c r="K409" t="s">
        <v>805</v>
      </c>
      <c r="L409">
        <v>1368</v>
      </c>
      <c r="N409">
        <v>1011</v>
      </c>
      <c r="O409" t="s">
        <v>524</v>
      </c>
      <c r="P409" t="s">
        <v>524</v>
      </c>
      <c r="Q409">
        <v>1</v>
      </c>
      <c r="X409">
        <v>0.25</v>
      </c>
      <c r="Y409">
        <v>0</v>
      </c>
      <c r="Z409">
        <v>124.14</v>
      </c>
      <c r="AA409">
        <v>12.1</v>
      </c>
      <c r="AB409">
        <v>0</v>
      </c>
      <c r="AC409">
        <v>0</v>
      </c>
      <c r="AD409">
        <v>1</v>
      </c>
      <c r="AE409">
        <v>0</v>
      </c>
      <c r="AF409" t="s">
        <v>3</v>
      </c>
      <c r="AG409">
        <v>0.25</v>
      </c>
      <c r="AH409">
        <v>2</v>
      </c>
      <c r="AI409">
        <v>43687511</v>
      </c>
      <c r="AJ409">
        <v>400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</row>
    <row r="410" spans="1:44">
      <c r="A410">
        <f>ROW(Source!A134)</f>
        <v>134</v>
      </c>
      <c r="B410">
        <v>43687527</v>
      </c>
      <c r="C410">
        <v>43687508</v>
      </c>
      <c r="D410">
        <v>37802644</v>
      </c>
      <c r="E410">
        <v>1</v>
      </c>
      <c r="F410">
        <v>1</v>
      </c>
      <c r="G410">
        <v>1</v>
      </c>
      <c r="H410">
        <v>2</v>
      </c>
      <c r="I410" t="s">
        <v>747</v>
      </c>
      <c r="J410" t="s">
        <v>748</v>
      </c>
      <c r="K410" t="s">
        <v>749</v>
      </c>
      <c r="L410">
        <v>1368</v>
      </c>
      <c r="N410">
        <v>1011</v>
      </c>
      <c r="O410" t="s">
        <v>524</v>
      </c>
      <c r="P410" t="s">
        <v>524</v>
      </c>
      <c r="Q410">
        <v>1</v>
      </c>
      <c r="X410">
        <v>0.41</v>
      </c>
      <c r="Y410">
        <v>0</v>
      </c>
      <c r="Z410">
        <v>14.14</v>
      </c>
      <c r="AA410">
        <v>0</v>
      </c>
      <c r="AB410">
        <v>0</v>
      </c>
      <c r="AC410">
        <v>0</v>
      </c>
      <c r="AD410">
        <v>1</v>
      </c>
      <c r="AE410">
        <v>0</v>
      </c>
      <c r="AF410" t="s">
        <v>3</v>
      </c>
      <c r="AG410">
        <v>0.41</v>
      </c>
      <c r="AH410">
        <v>2</v>
      </c>
      <c r="AI410">
        <v>43687512</v>
      </c>
      <c r="AJ410">
        <v>401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</row>
    <row r="411" spans="1:44">
      <c r="A411">
        <f>ROW(Source!A134)</f>
        <v>134</v>
      </c>
      <c r="B411">
        <v>43687528</v>
      </c>
      <c r="C411">
        <v>43687508</v>
      </c>
      <c r="D411">
        <v>37802659</v>
      </c>
      <c r="E411">
        <v>1</v>
      </c>
      <c r="F411">
        <v>1</v>
      </c>
      <c r="G411">
        <v>1</v>
      </c>
      <c r="H411">
        <v>2</v>
      </c>
      <c r="I411" t="s">
        <v>823</v>
      </c>
      <c r="J411" t="s">
        <v>824</v>
      </c>
      <c r="K411" t="s">
        <v>825</v>
      </c>
      <c r="L411">
        <v>1368</v>
      </c>
      <c r="N411">
        <v>1011</v>
      </c>
      <c r="O411" t="s">
        <v>524</v>
      </c>
      <c r="P411" t="s">
        <v>524</v>
      </c>
      <c r="Q411">
        <v>1</v>
      </c>
      <c r="X411">
        <v>0.01</v>
      </c>
      <c r="Y411">
        <v>0</v>
      </c>
      <c r="Z411">
        <v>1.43</v>
      </c>
      <c r="AA411">
        <v>0</v>
      </c>
      <c r="AB411">
        <v>0</v>
      </c>
      <c r="AC411">
        <v>0</v>
      </c>
      <c r="AD411">
        <v>1</v>
      </c>
      <c r="AE411">
        <v>0</v>
      </c>
      <c r="AF411" t="s">
        <v>3</v>
      </c>
      <c r="AG411">
        <v>0.01</v>
      </c>
      <c r="AH411">
        <v>2</v>
      </c>
      <c r="AI411">
        <v>43687513</v>
      </c>
      <c r="AJ411">
        <v>402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</row>
    <row r="412" spans="1:44">
      <c r="A412">
        <f>ROW(Source!A134)</f>
        <v>134</v>
      </c>
      <c r="B412">
        <v>43687529</v>
      </c>
      <c r="C412">
        <v>43687508</v>
      </c>
      <c r="D412">
        <v>37804071</v>
      </c>
      <c r="E412">
        <v>1</v>
      </c>
      <c r="F412">
        <v>1</v>
      </c>
      <c r="G412">
        <v>1</v>
      </c>
      <c r="H412">
        <v>2</v>
      </c>
      <c r="I412" t="s">
        <v>756</v>
      </c>
      <c r="J412" t="s">
        <v>757</v>
      </c>
      <c r="K412" t="s">
        <v>758</v>
      </c>
      <c r="L412">
        <v>1368</v>
      </c>
      <c r="N412">
        <v>1011</v>
      </c>
      <c r="O412" t="s">
        <v>524</v>
      </c>
      <c r="P412" t="s">
        <v>524</v>
      </c>
      <c r="Q412">
        <v>1</v>
      </c>
      <c r="X412">
        <v>0.18</v>
      </c>
      <c r="Y412">
        <v>0</v>
      </c>
      <c r="Z412">
        <v>5.4</v>
      </c>
      <c r="AA412">
        <v>0</v>
      </c>
      <c r="AB412">
        <v>0</v>
      </c>
      <c r="AC412">
        <v>0</v>
      </c>
      <c r="AD412">
        <v>1</v>
      </c>
      <c r="AE412">
        <v>0</v>
      </c>
      <c r="AF412" t="s">
        <v>3</v>
      </c>
      <c r="AG412">
        <v>0.18</v>
      </c>
      <c r="AH412">
        <v>2</v>
      </c>
      <c r="AI412">
        <v>43687514</v>
      </c>
      <c r="AJ412">
        <v>403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</row>
    <row r="413" spans="1:44">
      <c r="A413">
        <f>ROW(Source!A134)</f>
        <v>134</v>
      </c>
      <c r="B413">
        <v>43687530</v>
      </c>
      <c r="C413">
        <v>43687508</v>
      </c>
      <c r="D413">
        <v>37804456</v>
      </c>
      <c r="E413">
        <v>1</v>
      </c>
      <c r="F413">
        <v>1</v>
      </c>
      <c r="G413">
        <v>1</v>
      </c>
      <c r="H413">
        <v>2</v>
      </c>
      <c r="I413" t="s">
        <v>759</v>
      </c>
      <c r="J413" t="s">
        <v>760</v>
      </c>
      <c r="K413" t="s">
        <v>761</v>
      </c>
      <c r="L413">
        <v>1368</v>
      </c>
      <c r="N413">
        <v>1011</v>
      </c>
      <c r="O413" t="s">
        <v>524</v>
      </c>
      <c r="P413" t="s">
        <v>524</v>
      </c>
      <c r="Q413">
        <v>1</v>
      </c>
      <c r="X413">
        <v>0.23</v>
      </c>
      <c r="Y413">
        <v>0</v>
      </c>
      <c r="Z413">
        <v>91.76</v>
      </c>
      <c r="AA413">
        <v>10.35</v>
      </c>
      <c r="AB413">
        <v>0</v>
      </c>
      <c r="AC413">
        <v>0</v>
      </c>
      <c r="AD413">
        <v>1</v>
      </c>
      <c r="AE413">
        <v>0</v>
      </c>
      <c r="AF413" t="s">
        <v>3</v>
      </c>
      <c r="AG413">
        <v>0.23</v>
      </c>
      <c r="AH413">
        <v>2</v>
      </c>
      <c r="AI413">
        <v>43687515</v>
      </c>
      <c r="AJ413">
        <v>404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</row>
    <row r="414" spans="1:44">
      <c r="A414">
        <f>ROW(Source!A134)</f>
        <v>134</v>
      </c>
      <c r="B414">
        <v>43687531</v>
      </c>
      <c r="C414">
        <v>43687508</v>
      </c>
      <c r="D414">
        <v>37729659</v>
      </c>
      <c r="E414">
        <v>1</v>
      </c>
      <c r="F414">
        <v>1</v>
      </c>
      <c r="G414">
        <v>1</v>
      </c>
      <c r="H414">
        <v>3</v>
      </c>
      <c r="I414" t="s">
        <v>826</v>
      </c>
      <c r="J414" t="s">
        <v>827</v>
      </c>
      <c r="K414" t="s">
        <v>828</v>
      </c>
      <c r="L414">
        <v>1339</v>
      </c>
      <c r="N414">
        <v>1007</v>
      </c>
      <c r="O414" t="s">
        <v>48</v>
      </c>
      <c r="P414" t="s">
        <v>48</v>
      </c>
      <c r="Q414">
        <v>1</v>
      </c>
      <c r="X414">
        <v>1.4999999999999999E-2</v>
      </c>
      <c r="Y414">
        <v>6.22</v>
      </c>
      <c r="Z414">
        <v>0</v>
      </c>
      <c r="AA414">
        <v>0</v>
      </c>
      <c r="AB414">
        <v>0</v>
      </c>
      <c r="AC414">
        <v>0</v>
      </c>
      <c r="AD414">
        <v>1</v>
      </c>
      <c r="AE414">
        <v>0</v>
      </c>
      <c r="AF414" t="s">
        <v>3</v>
      </c>
      <c r="AG414">
        <v>1.4999999999999999E-2</v>
      </c>
      <c r="AH414">
        <v>2</v>
      </c>
      <c r="AI414">
        <v>43687516</v>
      </c>
      <c r="AJ414">
        <v>405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</row>
    <row r="415" spans="1:44">
      <c r="A415">
        <f>ROW(Source!A134)</f>
        <v>134</v>
      </c>
      <c r="B415">
        <v>43687532</v>
      </c>
      <c r="C415">
        <v>43687508</v>
      </c>
      <c r="D415">
        <v>37736615</v>
      </c>
      <c r="E415">
        <v>1</v>
      </c>
      <c r="F415">
        <v>1</v>
      </c>
      <c r="G415">
        <v>1</v>
      </c>
      <c r="H415">
        <v>3</v>
      </c>
      <c r="I415" t="s">
        <v>768</v>
      </c>
      <c r="J415" t="s">
        <v>769</v>
      </c>
      <c r="K415" t="s">
        <v>770</v>
      </c>
      <c r="L415">
        <v>1348</v>
      </c>
      <c r="N415">
        <v>1009</v>
      </c>
      <c r="O415" t="s">
        <v>278</v>
      </c>
      <c r="P415" t="s">
        <v>278</v>
      </c>
      <c r="Q415">
        <v>1000</v>
      </c>
      <c r="X415">
        <v>9.0000000000000006E-5</v>
      </c>
      <c r="Y415">
        <v>12650</v>
      </c>
      <c r="Z415">
        <v>0</v>
      </c>
      <c r="AA415">
        <v>0</v>
      </c>
      <c r="AB415">
        <v>0</v>
      </c>
      <c r="AC415">
        <v>0</v>
      </c>
      <c r="AD415">
        <v>1</v>
      </c>
      <c r="AE415">
        <v>0</v>
      </c>
      <c r="AF415" t="s">
        <v>3</v>
      </c>
      <c r="AG415">
        <v>9.0000000000000006E-5</v>
      </c>
      <c r="AH415">
        <v>2</v>
      </c>
      <c r="AI415">
        <v>43687517</v>
      </c>
      <c r="AJ415">
        <v>406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</row>
    <row r="416" spans="1:44">
      <c r="A416">
        <f>ROW(Source!A134)</f>
        <v>134</v>
      </c>
      <c r="B416">
        <v>43687533</v>
      </c>
      <c r="C416">
        <v>43687508</v>
      </c>
      <c r="D416">
        <v>37729662</v>
      </c>
      <c r="E416">
        <v>1</v>
      </c>
      <c r="F416">
        <v>1</v>
      </c>
      <c r="G416">
        <v>1</v>
      </c>
      <c r="H416">
        <v>3</v>
      </c>
      <c r="I416" t="s">
        <v>774</v>
      </c>
      <c r="J416" t="s">
        <v>775</v>
      </c>
      <c r="K416" t="s">
        <v>776</v>
      </c>
      <c r="L416">
        <v>1346</v>
      </c>
      <c r="N416">
        <v>1009</v>
      </c>
      <c r="O416" t="s">
        <v>717</v>
      </c>
      <c r="P416" t="s">
        <v>717</v>
      </c>
      <c r="Q416">
        <v>1</v>
      </c>
      <c r="X416">
        <v>3.5</v>
      </c>
      <c r="Y416">
        <v>6.62</v>
      </c>
      <c r="Z416">
        <v>0</v>
      </c>
      <c r="AA416">
        <v>0</v>
      </c>
      <c r="AB416">
        <v>0</v>
      </c>
      <c r="AC416">
        <v>0</v>
      </c>
      <c r="AD416">
        <v>1</v>
      </c>
      <c r="AE416">
        <v>0</v>
      </c>
      <c r="AF416" t="s">
        <v>3</v>
      </c>
      <c r="AG416">
        <v>3.5</v>
      </c>
      <c r="AH416">
        <v>2</v>
      </c>
      <c r="AI416">
        <v>43687518</v>
      </c>
      <c r="AJ416">
        <v>407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</row>
    <row r="417" spans="1:44">
      <c r="A417">
        <f>ROW(Source!A134)</f>
        <v>134</v>
      </c>
      <c r="B417">
        <v>43687534</v>
      </c>
      <c r="C417">
        <v>43687508</v>
      </c>
      <c r="D417">
        <v>37762779</v>
      </c>
      <c r="E417">
        <v>1</v>
      </c>
      <c r="F417">
        <v>1</v>
      </c>
      <c r="G417">
        <v>1</v>
      </c>
      <c r="H417">
        <v>3</v>
      </c>
      <c r="I417" t="s">
        <v>789</v>
      </c>
      <c r="J417" t="s">
        <v>790</v>
      </c>
      <c r="K417" t="s">
        <v>791</v>
      </c>
      <c r="L417">
        <v>1354</v>
      </c>
      <c r="N417">
        <v>1010</v>
      </c>
      <c r="O417" t="s">
        <v>124</v>
      </c>
      <c r="P417" t="s">
        <v>124</v>
      </c>
      <c r="Q417">
        <v>1</v>
      </c>
      <c r="X417">
        <v>1</v>
      </c>
      <c r="Y417">
        <v>20.3</v>
      </c>
      <c r="Z417">
        <v>0</v>
      </c>
      <c r="AA417">
        <v>0</v>
      </c>
      <c r="AB417">
        <v>0</v>
      </c>
      <c r="AC417">
        <v>0</v>
      </c>
      <c r="AD417">
        <v>1</v>
      </c>
      <c r="AE417">
        <v>0</v>
      </c>
      <c r="AF417" t="s">
        <v>3</v>
      </c>
      <c r="AG417">
        <v>1</v>
      </c>
      <c r="AH417">
        <v>2</v>
      </c>
      <c r="AI417">
        <v>43687519</v>
      </c>
      <c r="AJ417">
        <v>408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</row>
    <row r="418" spans="1:44">
      <c r="A418">
        <f>ROW(Source!A134)</f>
        <v>134</v>
      </c>
      <c r="B418">
        <v>43687535</v>
      </c>
      <c r="C418">
        <v>43687508</v>
      </c>
      <c r="D418">
        <v>37762918</v>
      </c>
      <c r="E418">
        <v>1</v>
      </c>
      <c r="F418">
        <v>1</v>
      </c>
      <c r="G418">
        <v>1</v>
      </c>
      <c r="H418">
        <v>3</v>
      </c>
      <c r="I418" t="s">
        <v>1033</v>
      </c>
      <c r="J418" t="s">
        <v>1034</v>
      </c>
      <c r="K418" t="s">
        <v>1035</v>
      </c>
      <c r="L418">
        <v>1035</v>
      </c>
      <c r="N418">
        <v>1013</v>
      </c>
      <c r="O418" t="s">
        <v>1036</v>
      </c>
      <c r="P418" t="s">
        <v>1036</v>
      </c>
      <c r="Q418">
        <v>1</v>
      </c>
      <c r="X418">
        <v>1</v>
      </c>
      <c r="Y418">
        <v>96.43</v>
      </c>
      <c r="Z418">
        <v>0</v>
      </c>
      <c r="AA418">
        <v>0</v>
      </c>
      <c r="AB418">
        <v>0</v>
      </c>
      <c r="AC418">
        <v>0</v>
      </c>
      <c r="AD418">
        <v>1</v>
      </c>
      <c r="AE418">
        <v>0</v>
      </c>
      <c r="AF418" t="s">
        <v>3</v>
      </c>
      <c r="AG418">
        <v>1</v>
      </c>
      <c r="AH418">
        <v>2</v>
      </c>
      <c r="AI418">
        <v>43687520</v>
      </c>
      <c r="AJ418">
        <v>409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</row>
    <row r="419" spans="1:44">
      <c r="A419">
        <f>ROW(Source!A134)</f>
        <v>134</v>
      </c>
      <c r="B419">
        <v>43687536</v>
      </c>
      <c r="C419">
        <v>43687508</v>
      </c>
      <c r="D419">
        <v>37767812</v>
      </c>
      <c r="E419">
        <v>1</v>
      </c>
      <c r="F419">
        <v>1</v>
      </c>
      <c r="G419">
        <v>1</v>
      </c>
      <c r="H419">
        <v>3</v>
      </c>
      <c r="I419" t="s">
        <v>1037</v>
      </c>
      <c r="J419" t="s">
        <v>1038</v>
      </c>
      <c r="K419" t="s">
        <v>1039</v>
      </c>
      <c r="L419">
        <v>1339</v>
      </c>
      <c r="N419">
        <v>1007</v>
      </c>
      <c r="O419" t="s">
        <v>48</v>
      </c>
      <c r="P419" t="s">
        <v>48</v>
      </c>
      <c r="Q419">
        <v>1</v>
      </c>
      <c r="X419">
        <v>1E-3</v>
      </c>
      <c r="Y419">
        <v>594</v>
      </c>
      <c r="Z419">
        <v>0</v>
      </c>
      <c r="AA419">
        <v>0</v>
      </c>
      <c r="AB419">
        <v>0</v>
      </c>
      <c r="AC419">
        <v>0</v>
      </c>
      <c r="AD419">
        <v>1</v>
      </c>
      <c r="AE419">
        <v>0</v>
      </c>
      <c r="AF419" t="s">
        <v>3</v>
      </c>
      <c r="AG419">
        <v>1E-3</v>
      </c>
      <c r="AH419">
        <v>2</v>
      </c>
      <c r="AI419">
        <v>43687521</v>
      </c>
      <c r="AJ419">
        <v>410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</row>
    <row r="420" spans="1:44">
      <c r="A420">
        <f>ROW(Source!A134)</f>
        <v>134</v>
      </c>
      <c r="B420">
        <v>43687537</v>
      </c>
      <c r="C420">
        <v>43687508</v>
      </c>
      <c r="D420">
        <v>37775154</v>
      </c>
      <c r="E420">
        <v>1</v>
      </c>
      <c r="F420">
        <v>1</v>
      </c>
      <c r="G420">
        <v>1</v>
      </c>
      <c r="H420">
        <v>3</v>
      </c>
      <c r="I420" t="s">
        <v>795</v>
      </c>
      <c r="J420" t="s">
        <v>796</v>
      </c>
      <c r="K420" t="s">
        <v>797</v>
      </c>
      <c r="L420">
        <v>1339</v>
      </c>
      <c r="N420">
        <v>1007</v>
      </c>
      <c r="O420" t="s">
        <v>48</v>
      </c>
      <c r="P420" t="s">
        <v>48</v>
      </c>
      <c r="Q420">
        <v>1</v>
      </c>
      <c r="X420">
        <v>0.04</v>
      </c>
      <c r="Y420">
        <v>1036</v>
      </c>
      <c r="Z420">
        <v>0</v>
      </c>
      <c r="AA420">
        <v>0</v>
      </c>
      <c r="AB420">
        <v>0</v>
      </c>
      <c r="AC420">
        <v>0</v>
      </c>
      <c r="AD420">
        <v>1</v>
      </c>
      <c r="AE420">
        <v>0</v>
      </c>
      <c r="AF420" t="s">
        <v>3</v>
      </c>
      <c r="AG420">
        <v>0.04</v>
      </c>
      <c r="AH420">
        <v>2</v>
      </c>
      <c r="AI420">
        <v>43687522</v>
      </c>
      <c r="AJ420">
        <v>411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</row>
    <row r="421" spans="1:44">
      <c r="A421">
        <f>ROW(Source!A134)</f>
        <v>134</v>
      </c>
      <c r="B421">
        <v>43687538</v>
      </c>
      <c r="C421">
        <v>43687508</v>
      </c>
      <c r="D421">
        <v>37777376</v>
      </c>
      <c r="E421">
        <v>1</v>
      </c>
      <c r="F421">
        <v>1</v>
      </c>
      <c r="G421">
        <v>1</v>
      </c>
      <c r="H421">
        <v>3</v>
      </c>
      <c r="I421" t="s">
        <v>46</v>
      </c>
      <c r="J421" t="s">
        <v>49</v>
      </c>
      <c r="K421" t="s">
        <v>47</v>
      </c>
      <c r="L421">
        <v>1339</v>
      </c>
      <c r="N421">
        <v>1007</v>
      </c>
      <c r="O421" t="s">
        <v>48</v>
      </c>
      <c r="P421" t="s">
        <v>48</v>
      </c>
      <c r="Q421">
        <v>1</v>
      </c>
      <c r="X421">
        <v>0.02</v>
      </c>
      <c r="Y421">
        <v>65</v>
      </c>
      <c r="Z421">
        <v>0</v>
      </c>
      <c r="AA421">
        <v>0</v>
      </c>
      <c r="AB421">
        <v>0</v>
      </c>
      <c r="AC421">
        <v>0</v>
      </c>
      <c r="AD421">
        <v>1</v>
      </c>
      <c r="AE421">
        <v>0</v>
      </c>
      <c r="AF421" t="s">
        <v>3</v>
      </c>
      <c r="AG421">
        <v>0.02</v>
      </c>
      <c r="AH421">
        <v>2</v>
      </c>
      <c r="AI421">
        <v>43687523</v>
      </c>
      <c r="AJ421">
        <v>412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</row>
    <row r="422" spans="1:44">
      <c r="A422">
        <f>ROW(Source!A138)</f>
        <v>138</v>
      </c>
      <c r="B422">
        <v>46797084</v>
      </c>
      <c r="C422">
        <v>46797063</v>
      </c>
      <c r="D422">
        <v>23129805</v>
      </c>
      <c r="E422">
        <v>1</v>
      </c>
      <c r="F422">
        <v>1</v>
      </c>
      <c r="G422">
        <v>1</v>
      </c>
      <c r="H422">
        <v>1</v>
      </c>
      <c r="I422" t="s">
        <v>669</v>
      </c>
      <c r="J422" t="s">
        <v>3</v>
      </c>
      <c r="K422" t="s">
        <v>670</v>
      </c>
      <c r="L422">
        <v>1369</v>
      </c>
      <c r="N422">
        <v>1013</v>
      </c>
      <c r="O422" t="s">
        <v>653</v>
      </c>
      <c r="P422" t="s">
        <v>653</v>
      </c>
      <c r="Q422">
        <v>1</v>
      </c>
      <c r="X422">
        <v>1.44</v>
      </c>
      <c r="Y422">
        <v>0</v>
      </c>
      <c r="Z422">
        <v>0</v>
      </c>
      <c r="AA422">
        <v>0</v>
      </c>
      <c r="AB422">
        <v>7.97</v>
      </c>
      <c r="AC422">
        <v>0</v>
      </c>
      <c r="AD422">
        <v>1</v>
      </c>
      <c r="AE422">
        <v>1</v>
      </c>
      <c r="AF422" t="s">
        <v>3</v>
      </c>
      <c r="AG422">
        <v>1.44</v>
      </c>
      <c r="AH422">
        <v>2</v>
      </c>
      <c r="AI422">
        <v>46797084</v>
      </c>
      <c r="AJ422">
        <v>413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</row>
    <row r="423" spans="1:44">
      <c r="A423">
        <f>ROW(Source!A138)</f>
        <v>138</v>
      </c>
      <c r="B423">
        <v>46797085</v>
      </c>
      <c r="C423">
        <v>46797063</v>
      </c>
      <c r="D423">
        <v>121548</v>
      </c>
      <c r="E423">
        <v>1</v>
      </c>
      <c r="F423">
        <v>1</v>
      </c>
      <c r="G423">
        <v>1</v>
      </c>
      <c r="H423">
        <v>1</v>
      </c>
      <c r="I423" t="s">
        <v>22</v>
      </c>
      <c r="J423" t="s">
        <v>3</v>
      </c>
      <c r="K423" t="s">
        <v>656</v>
      </c>
      <c r="L423">
        <v>608254</v>
      </c>
      <c r="N423">
        <v>1013</v>
      </c>
      <c r="O423" t="s">
        <v>657</v>
      </c>
      <c r="P423" t="s">
        <v>657</v>
      </c>
      <c r="Q423">
        <v>1</v>
      </c>
      <c r="X423">
        <v>0.11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1</v>
      </c>
      <c r="AE423">
        <v>2</v>
      </c>
      <c r="AF423" t="s">
        <v>3</v>
      </c>
      <c r="AG423">
        <v>0.11</v>
      </c>
      <c r="AH423">
        <v>2</v>
      </c>
      <c r="AI423">
        <v>46797085</v>
      </c>
      <c r="AJ423">
        <v>414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</row>
    <row r="424" spans="1:44">
      <c r="A424">
        <f>ROW(Source!A138)</f>
        <v>138</v>
      </c>
      <c r="B424">
        <v>46797086</v>
      </c>
      <c r="C424">
        <v>46797063</v>
      </c>
      <c r="D424">
        <v>37803393</v>
      </c>
      <c r="E424">
        <v>1</v>
      </c>
      <c r="F424">
        <v>1</v>
      </c>
      <c r="G424">
        <v>1</v>
      </c>
      <c r="H424">
        <v>2</v>
      </c>
      <c r="I424" t="s">
        <v>1040</v>
      </c>
      <c r="J424" t="s">
        <v>1041</v>
      </c>
      <c r="K424" t="s">
        <v>1042</v>
      </c>
      <c r="L424">
        <v>1368</v>
      </c>
      <c r="N424">
        <v>1011</v>
      </c>
      <c r="O424" t="s">
        <v>524</v>
      </c>
      <c r="P424" t="s">
        <v>524</v>
      </c>
      <c r="Q424">
        <v>1</v>
      </c>
      <c r="X424">
        <v>0.11</v>
      </c>
      <c r="Y424">
        <v>0</v>
      </c>
      <c r="Z424">
        <v>222</v>
      </c>
      <c r="AA424">
        <v>12.9</v>
      </c>
      <c r="AB424">
        <v>0</v>
      </c>
      <c r="AC424">
        <v>0</v>
      </c>
      <c r="AD424">
        <v>1</v>
      </c>
      <c r="AE424">
        <v>0</v>
      </c>
      <c r="AF424" t="s">
        <v>3</v>
      </c>
      <c r="AG424">
        <v>0.11</v>
      </c>
      <c r="AH424">
        <v>2</v>
      </c>
      <c r="AI424">
        <v>46797086</v>
      </c>
      <c r="AJ424">
        <v>415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</row>
    <row r="425" spans="1:44">
      <c r="A425">
        <f>ROW(Source!A138)</f>
        <v>138</v>
      </c>
      <c r="B425">
        <v>46797087</v>
      </c>
      <c r="C425">
        <v>46797063</v>
      </c>
      <c r="D425">
        <v>37804456</v>
      </c>
      <c r="E425">
        <v>1</v>
      </c>
      <c r="F425">
        <v>1</v>
      </c>
      <c r="G425">
        <v>1</v>
      </c>
      <c r="H425">
        <v>2</v>
      </c>
      <c r="I425" t="s">
        <v>759</v>
      </c>
      <c r="J425" t="s">
        <v>760</v>
      </c>
      <c r="K425" t="s">
        <v>761</v>
      </c>
      <c r="L425">
        <v>1368</v>
      </c>
      <c r="N425">
        <v>1011</v>
      </c>
      <c r="O425" t="s">
        <v>524</v>
      </c>
      <c r="P425" t="s">
        <v>524</v>
      </c>
      <c r="Q425">
        <v>1</v>
      </c>
      <c r="X425">
        <v>0.16</v>
      </c>
      <c r="Y425">
        <v>0</v>
      </c>
      <c r="Z425">
        <v>91.76</v>
      </c>
      <c r="AA425">
        <v>10.35</v>
      </c>
      <c r="AB425">
        <v>0</v>
      </c>
      <c r="AC425">
        <v>0</v>
      </c>
      <c r="AD425">
        <v>1</v>
      </c>
      <c r="AE425">
        <v>0</v>
      </c>
      <c r="AF425" t="s">
        <v>3</v>
      </c>
      <c r="AG425">
        <v>0.16</v>
      </c>
      <c r="AH425">
        <v>2</v>
      </c>
      <c r="AI425">
        <v>46797087</v>
      </c>
      <c r="AJ425">
        <v>416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</row>
    <row r="426" spans="1:44">
      <c r="A426">
        <f>ROW(Source!A138)</f>
        <v>138</v>
      </c>
      <c r="B426">
        <v>46797088</v>
      </c>
      <c r="C426">
        <v>46797063</v>
      </c>
      <c r="D426">
        <v>37736264</v>
      </c>
      <c r="E426">
        <v>1</v>
      </c>
      <c r="F426">
        <v>1</v>
      </c>
      <c r="G426">
        <v>1</v>
      </c>
      <c r="H426">
        <v>3</v>
      </c>
      <c r="I426" t="s">
        <v>943</v>
      </c>
      <c r="J426" t="s">
        <v>944</v>
      </c>
      <c r="K426" t="s">
        <v>945</v>
      </c>
      <c r="L426">
        <v>1348</v>
      </c>
      <c r="N426">
        <v>1009</v>
      </c>
      <c r="O426" t="s">
        <v>278</v>
      </c>
      <c r="P426" t="s">
        <v>278</v>
      </c>
      <c r="Q426">
        <v>1000</v>
      </c>
      <c r="X426">
        <v>2.0999999999999999E-3</v>
      </c>
      <c r="Y426">
        <v>4455</v>
      </c>
      <c r="Z426">
        <v>0</v>
      </c>
      <c r="AA426">
        <v>0</v>
      </c>
      <c r="AB426">
        <v>0</v>
      </c>
      <c r="AC426">
        <v>0</v>
      </c>
      <c r="AD426">
        <v>1</v>
      </c>
      <c r="AE426">
        <v>0</v>
      </c>
      <c r="AF426" t="s">
        <v>434</v>
      </c>
      <c r="AG426">
        <v>0</v>
      </c>
      <c r="AH426">
        <v>2</v>
      </c>
      <c r="AI426">
        <v>46797088</v>
      </c>
      <c r="AJ426">
        <v>417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</row>
    <row r="427" spans="1:44">
      <c r="A427">
        <f>ROW(Source!A138)</f>
        <v>138</v>
      </c>
      <c r="B427">
        <v>46797089</v>
      </c>
      <c r="C427">
        <v>46797063</v>
      </c>
      <c r="D427">
        <v>37736933</v>
      </c>
      <c r="E427">
        <v>1</v>
      </c>
      <c r="F427">
        <v>1</v>
      </c>
      <c r="G427">
        <v>1</v>
      </c>
      <c r="H427">
        <v>3</v>
      </c>
      <c r="I427" t="s">
        <v>952</v>
      </c>
      <c r="J427" t="s">
        <v>953</v>
      </c>
      <c r="K427" t="s">
        <v>954</v>
      </c>
      <c r="L427">
        <v>1348</v>
      </c>
      <c r="N427">
        <v>1009</v>
      </c>
      <c r="O427" t="s">
        <v>278</v>
      </c>
      <c r="P427" t="s">
        <v>278</v>
      </c>
      <c r="Q427">
        <v>1000</v>
      </c>
      <c r="X427">
        <v>2.7999999999999998E-4</v>
      </c>
      <c r="Y427">
        <v>12936</v>
      </c>
      <c r="Z427">
        <v>0</v>
      </c>
      <c r="AA427">
        <v>0</v>
      </c>
      <c r="AB427">
        <v>0</v>
      </c>
      <c r="AC427">
        <v>0</v>
      </c>
      <c r="AD427">
        <v>1</v>
      </c>
      <c r="AE427">
        <v>0</v>
      </c>
      <c r="AF427" t="s">
        <v>434</v>
      </c>
      <c r="AG427">
        <v>0</v>
      </c>
      <c r="AH427">
        <v>2</v>
      </c>
      <c r="AI427">
        <v>46797089</v>
      </c>
      <c r="AJ427">
        <v>418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</row>
    <row r="428" spans="1:44">
      <c r="A428">
        <f>ROW(Source!A138)</f>
        <v>138</v>
      </c>
      <c r="B428">
        <v>46797090</v>
      </c>
      <c r="C428">
        <v>46797063</v>
      </c>
      <c r="D428">
        <v>37738341</v>
      </c>
      <c r="E428">
        <v>1</v>
      </c>
      <c r="F428">
        <v>1</v>
      </c>
      <c r="G428">
        <v>1</v>
      </c>
      <c r="H428">
        <v>3</v>
      </c>
      <c r="I428" t="s">
        <v>1007</v>
      </c>
      <c r="J428" t="s">
        <v>1008</v>
      </c>
      <c r="K428" t="s">
        <v>1009</v>
      </c>
      <c r="L428">
        <v>1339</v>
      </c>
      <c r="N428">
        <v>1007</v>
      </c>
      <c r="O428" t="s">
        <v>48</v>
      </c>
      <c r="P428" t="s">
        <v>48</v>
      </c>
      <c r="Q428">
        <v>1</v>
      </c>
      <c r="X428">
        <v>3.5999999999999997E-2</v>
      </c>
      <c r="Y428">
        <v>473</v>
      </c>
      <c r="Z428">
        <v>0</v>
      </c>
      <c r="AA428">
        <v>0</v>
      </c>
      <c r="AB428">
        <v>0</v>
      </c>
      <c r="AC428">
        <v>0</v>
      </c>
      <c r="AD428">
        <v>1</v>
      </c>
      <c r="AE428">
        <v>0</v>
      </c>
      <c r="AF428" t="s">
        <v>434</v>
      </c>
      <c r="AG428">
        <v>0</v>
      </c>
      <c r="AH428">
        <v>2</v>
      </c>
      <c r="AI428">
        <v>46797090</v>
      </c>
      <c r="AJ428">
        <v>419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</row>
    <row r="429" spans="1:44">
      <c r="A429">
        <f>ROW(Source!A138)</f>
        <v>138</v>
      </c>
      <c r="B429">
        <v>46797091</v>
      </c>
      <c r="C429">
        <v>46797063</v>
      </c>
      <c r="D429">
        <v>37738205</v>
      </c>
      <c r="E429">
        <v>1</v>
      </c>
      <c r="F429">
        <v>1</v>
      </c>
      <c r="G429">
        <v>1</v>
      </c>
      <c r="H429">
        <v>3</v>
      </c>
      <c r="I429" t="s">
        <v>1043</v>
      </c>
      <c r="J429" t="s">
        <v>1044</v>
      </c>
      <c r="K429" t="s">
        <v>1045</v>
      </c>
      <c r="L429">
        <v>1339</v>
      </c>
      <c r="N429">
        <v>1007</v>
      </c>
      <c r="O429" t="s">
        <v>48</v>
      </c>
      <c r="P429" t="s">
        <v>48</v>
      </c>
      <c r="Q429">
        <v>1</v>
      </c>
      <c r="X429">
        <v>5.2999999999999999E-2</v>
      </c>
      <c r="Y429">
        <v>919.99</v>
      </c>
      <c r="Z429">
        <v>0</v>
      </c>
      <c r="AA429">
        <v>0</v>
      </c>
      <c r="AB429">
        <v>0</v>
      </c>
      <c r="AC429">
        <v>0</v>
      </c>
      <c r="AD429">
        <v>1</v>
      </c>
      <c r="AE429">
        <v>0</v>
      </c>
      <c r="AF429" t="s">
        <v>434</v>
      </c>
      <c r="AG429">
        <v>0</v>
      </c>
      <c r="AH429">
        <v>2</v>
      </c>
      <c r="AI429">
        <v>46797091</v>
      </c>
      <c r="AJ429">
        <v>420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</row>
    <row r="430" spans="1:44">
      <c r="A430">
        <f>ROW(Source!A138)</f>
        <v>138</v>
      </c>
      <c r="B430">
        <v>46797092</v>
      </c>
      <c r="C430">
        <v>46797063</v>
      </c>
      <c r="D430">
        <v>37738073</v>
      </c>
      <c r="E430">
        <v>1</v>
      </c>
      <c r="F430">
        <v>1</v>
      </c>
      <c r="G430">
        <v>1</v>
      </c>
      <c r="H430">
        <v>3</v>
      </c>
      <c r="I430" t="s">
        <v>1046</v>
      </c>
      <c r="J430" t="s">
        <v>1047</v>
      </c>
      <c r="K430" t="s">
        <v>1048</v>
      </c>
      <c r="L430">
        <v>1339</v>
      </c>
      <c r="N430">
        <v>1007</v>
      </c>
      <c r="O430" t="s">
        <v>48</v>
      </c>
      <c r="P430" t="s">
        <v>48</v>
      </c>
      <c r="Q430">
        <v>1</v>
      </c>
      <c r="X430">
        <v>2.5000000000000001E-3</v>
      </c>
      <c r="Y430">
        <v>1045</v>
      </c>
      <c r="Z430">
        <v>0</v>
      </c>
      <c r="AA430">
        <v>0</v>
      </c>
      <c r="AB430">
        <v>0</v>
      </c>
      <c r="AC430">
        <v>0</v>
      </c>
      <c r="AD430">
        <v>1</v>
      </c>
      <c r="AE430">
        <v>0</v>
      </c>
      <c r="AF430" t="s">
        <v>434</v>
      </c>
      <c r="AG430">
        <v>0</v>
      </c>
      <c r="AH430">
        <v>2</v>
      </c>
      <c r="AI430">
        <v>46797092</v>
      </c>
      <c r="AJ430">
        <v>421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</row>
    <row r="431" spans="1:44">
      <c r="A431">
        <f>ROW(Source!A142)</f>
        <v>142</v>
      </c>
      <c r="B431">
        <v>43687559</v>
      </c>
      <c r="C431">
        <v>43687544</v>
      </c>
      <c r="D431">
        <v>23134664</v>
      </c>
      <c r="E431">
        <v>1</v>
      </c>
      <c r="F431">
        <v>1</v>
      </c>
      <c r="G431">
        <v>1</v>
      </c>
      <c r="H431">
        <v>1</v>
      </c>
      <c r="I431" t="s">
        <v>1049</v>
      </c>
      <c r="J431" t="s">
        <v>3</v>
      </c>
      <c r="K431" t="s">
        <v>1050</v>
      </c>
      <c r="L431">
        <v>1369</v>
      </c>
      <c r="N431">
        <v>1013</v>
      </c>
      <c r="O431" t="s">
        <v>653</v>
      </c>
      <c r="P431" t="s">
        <v>653</v>
      </c>
      <c r="Q431">
        <v>1</v>
      </c>
      <c r="X431">
        <v>154.78</v>
      </c>
      <c r="Y431">
        <v>0</v>
      </c>
      <c r="Z431">
        <v>0</v>
      </c>
      <c r="AA431">
        <v>0</v>
      </c>
      <c r="AB431">
        <v>8.89</v>
      </c>
      <c r="AC431">
        <v>0</v>
      </c>
      <c r="AD431">
        <v>1</v>
      </c>
      <c r="AE431">
        <v>1</v>
      </c>
      <c r="AF431" t="s">
        <v>3</v>
      </c>
      <c r="AG431">
        <v>154.78</v>
      </c>
      <c r="AH431">
        <v>2</v>
      </c>
      <c r="AI431">
        <v>43687545</v>
      </c>
      <c r="AJ431">
        <v>422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</row>
    <row r="432" spans="1:44">
      <c r="A432">
        <f>ROW(Source!A142)</f>
        <v>142</v>
      </c>
      <c r="B432">
        <v>43687560</v>
      </c>
      <c r="C432">
        <v>43687544</v>
      </c>
      <c r="D432">
        <v>121548</v>
      </c>
      <c r="E432">
        <v>1</v>
      </c>
      <c r="F432">
        <v>1</v>
      </c>
      <c r="G432">
        <v>1</v>
      </c>
      <c r="H432">
        <v>1</v>
      </c>
      <c r="I432" t="s">
        <v>22</v>
      </c>
      <c r="J432" t="s">
        <v>3</v>
      </c>
      <c r="K432" t="s">
        <v>656</v>
      </c>
      <c r="L432">
        <v>608254</v>
      </c>
      <c r="N432">
        <v>1013</v>
      </c>
      <c r="O432" t="s">
        <v>657</v>
      </c>
      <c r="P432" t="s">
        <v>657</v>
      </c>
      <c r="Q432">
        <v>1</v>
      </c>
      <c r="X432">
        <v>22.94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1</v>
      </c>
      <c r="AE432">
        <v>2</v>
      </c>
      <c r="AF432" t="s">
        <v>3</v>
      </c>
      <c r="AG432">
        <v>22.94</v>
      </c>
      <c r="AH432">
        <v>2</v>
      </c>
      <c r="AI432">
        <v>43687546</v>
      </c>
      <c r="AJ432">
        <v>423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</row>
    <row r="433" spans="1:44">
      <c r="A433">
        <f>ROW(Source!A142)</f>
        <v>142</v>
      </c>
      <c r="B433">
        <v>43687561</v>
      </c>
      <c r="C433">
        <v>43687544</v>
      </c>
      <c r="D433">
        <v>37802443</v>
      </c>
      <c r="E433">
        <v>1</v>
      </c>
      <c r="F433">
        <v>1</v>
      </c>
      <c r="G433">
        <v>1</v>
      </c>
      <c r="H433">
        <v>2</v>
      </c>
      <c r="I433" t="s">
        <v>803</v>
      </c>
      <c r="J433" t="s">
        <v>804</v>
      </c>
      <c r="K433" t="s">
        <v>805</v>
      </c>
      <c r="L433">
        <v>1368</v>
      </c>
      <c r="N433">
        <v>1011</v>
      </c>
      <c r="O433" t="s">
        <v>524</v>
      </c>
      <c r="P433" t="s">
        <v>524</v>
      </c>
      <c r="Q433">
        <v>1</v>
      </c>
      <c r="X433">
        <v>22.94</v>
      </c>
      <c r="Y433">
        <v>0</v>
      </c>
      <c r="Z433">
        <v>124.14</v>
      </c>
      <c r="AA433">
        <v>12.1</v>
      </c>
      <c r="AB433">
        <v>0</v>
      </c>
      <c r="AC433">
        <v>0</v>
      </c>
      <c r="AD433">
        <v>1</v>
      </c>
      <c r="AE433">
        <v>0</v>
      </c>
      <c r="AF433" t="s">
        <v>3</v>
      </c>
      <c r="AG433">
        <v>22.94</v>
      </c>
      <c r="AH433">
        <v>2</v>
      </c>
      <c r="AI433">
        <v>43687547</v>
      </c>
      <c r="AJ433">
        <v>424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</row>
    <row r="434" spans="1:44">
      <c r="A434">
        <f>ROW(Source!A142)</f>
        <v>142</v>
      </c>
      <c r="B434">
        <v>43687562</v>
      </c>
      <c r="C434">
        <v>43687544</v>
      </c>
      <c r="D434">
        <v>37802643</v>
      </c>
      <c r="E434">
        <v>1</v>
      </c>
      <c r="F434">
        <v>1</v>
      </c>
      <c r="G434">
        <v>1</v>
      </c>
      <c r="H434">
        <v>2</v>
      </c>
      <c r="I434" t="s">
        <v>1051</v>
      </c>
      <c r="J434" t="s">
        <v>1052</v>
      </c>
      <c r="K434" t="s">
        <v>1053</v>
      </c>
      <c r="L434">
        <v>1368</v>
      </c>
      <c r="N434">
        <v>1011</v>
      </c>
      <c r="O434" t="s">
        <v>524</v>
      </c>
      <c r="P434" t="s">
        <v>524</v>
      </c>
      <c r="Q434">
        <v>1</v>
      </c>
      <c r="X434">
        <v>7.55</v>
      </c>
      <c r="Y434">
        <v>0</v>
      </c>
      <c r="Z434">
        <v>20.350000000000001</v>
      </c>
      <c r="AA434">
        <v>0</v>
      </c>
      <c r="AB434">
        <v>0</v>
      </c>
      <c r="AC434">
        <v>0</v>
      </c>
      <c r="AD434">
        <v>1</v>
      </c>
      <c r="AE434">
        <v>0</v>
      </c>
      <c r="AF434" t="s">
        <v>3</v>
      </c>
      <c r="AG434">
        <v>7.55</v>
      </c>
      <c r="AH434">
        <v>2</v>
      </c>
      <c r="AI434">
        <v>43687548</v>
      </c>
      <c r="AJ434">
        <v>425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</row>
    <row r="435" spans="1:44">
      <c r="A435">
        <f>ROW(Source!A142)</f>
        <v>142</v>
      </c>
      <c r="B435">
        <v>43687563</v>
      </c>
      <c r="C435">
        <v>43687544</v>
      </c>
      <c r="D435">
        <v>37802894</v>
      </c>
      <c r="E435">
        <v>1</v>
      </c>
      <c r="F435">
        <v>1</v>
      </c>
      <c r="G435">
        <v>1</v>
      </c>
      <c r="H435">
        <v>2</v>
      </c>
      <c r="I435" t="s">
        <v>1054</v>
      </c>
      <c r="J435" t="s">
        <v>1055</v>
      </c>
      <c r="K435" t="s">
        <v>1056</v>
      </c>
      <c r="L435">
        <v>1368</v>
      </c>
      <c r="N435">
        <v>1011</v>
      </c>
      <c r="O435" t="s">
        <v>524</v>
      </c>
      <c r="P435" t="s">
        <v>524</v>
      </c>
      <c r="Q435">
        <v>1</v>
      </c>
      <c r="X435">
        <v>0.52</v>
      </c>
      <c r="Y435">
        <v>0</v>
      </c>
      <c r="Z435">
        <v>8.0299999999999994</v>
      </c>
      <c r="AA435">
        <v>0</v>
      </c>
      <c r="AB435">
        <v>0</v>
      </c>
      <c r="AC435">
        <v>0</v>
      </c>
      <c r="AD435">
        <v>1</v>
      </c>
      <c r="AE435">
        <v>0</v>
      </c>
      <c r="AF435" t="s">
        <v>3</v>
      </c>
      <c r="AG435">
        <v>0.52</v>
      </c>
      <c r="AH435">
        <v>2</v>
      </c>
      <c r="AI435">
        <v>43687549</v>
      </c>
      <c r="AJ435">
        <v>426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</row>
    <row r="436" spans="1:44">
      <c r="A436">
        <f>ROW(Source!A142)</f>
        <v>142</v>
      </c>
      <c r="B436">
        <v>43687564</v>
      </c>
      <c r="C436">
        <v>43687544</v>
      </c>
      <c r="D436">
        <v>37804456</v>
      </c>
      <c r="E436">
        <v>1</v>
      </c>
      <c r="F436">
        <v>1</v>
      </c>
      <c r="G436">
        <v>1</v>
      </c>
      <c r="H436">
        <v>2</v>
      </c>
      <c r="I436" t="s">
        <v>759</v>
      </c>
      <c r="J436" t="s">
        <v>760</v>
      </c>
      <c r="K436" t="s">
        <v>761</v>
      </c>
      <c r="L436">
        <v>1368</v>
      </c>
      <c r="N436">
        <v>1011</v>
      </c>
      <c r="O436" t="s">
        <v>524</v>
      </c>
      <c r="P436" t="s">
        <v>524</v>
      </c>
      <c r="Q436">
        <v>1</v>
      </c>
      <c r="X436">
        <v>0.57999999999999996</v>
      </c>
      <c r="Y436">
        <v>0</v>
      </c>
      <c r="Z436">
        <v>91.76</v>
      </c>
      <c r="AA436">
        <v>10.35</v>
      </c>
      <c r="AB436">
        <v>0</v>
      </c>
      <c r="AC436">
        <v>0</v>
      </c>
      <c r="AD436">
        <v>1</v>
      </c>
      <c r="AE436">
        <v>0</v>
      </c>
      <c r="AF436" t="s">
        <v>3</v>
      </c>
      <c r="AG436">
        <v>0.57999999999999996</v>
      </c>
      <c r="AH436">
        <v>2</v>
      </c>
      <c r="AI436">
        <v>43687550</v>
      </c>
      <c r="AJ436">
        <v>427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</row>
    <row r="437" spans="1:44">
      <c r="A437">
        <f>ROW(Source!A142)</f>
        <v>142</v>
      </c>
      <c r="B437">
        <v>43687565</v>
      </c>
      <c r="C437">
        <v>43687544</v>
      </c>
      <c r="D437">
        <v>37736279</v>
      </c>
      <c r="E437">
        <v>1</v>
      </c>
      <c r="F437">
        <v>1</v>
      </c>
      <c r="G437">
        <v>1</v>
      </c>
      <c r="H437">
        <v>3</v>
      </c>
      <c r="I437" t="s">
        <v>1057</v>
      </c>
      <c r="J437" t="s">
        <v>1058</v>
      </c>
      <c r="K437" t="s">
        <v>1059</v>
      </c>
      <c r="L437">
        <v>1348</v>
      </c>
      <c r="N437">
        <v>1009</v>
      </c>
      <c r="O437" t="s">
        <v>278</v>
      </c>
      <c r="P437" t="s">
        <v>278</v>
      </c>
      <c r="Q437">
        <v>1000</v>
      </c>
      <c r="X437">
        <v>1E-3</v>
      </c>
      <c r="Y437">
        <v>10200</v>
      </c>
      <c r="Z437">
        <v>0</v>
      </c>
      <c r="AA437">
        <v>0</v>
      </c>
      <c r="AB437">
        <v>0</v>
      </c>
      <c r="AC437">
        <v>0</v>
      </c>
      <c r="AD437">
        <v>1</v>
      </c>
      <c r="AE437">
        <v>0</v>
      </c>
      <c r="AF437" t="s">
        <v>3</v>
      </c>
      <c r="AG437">
        <v>1E-3</v>
      </c>
      <c r="AH437">
        <v>2</v>
      </c>
      <c r="AI437">
        <v>43687551</v>
      </c>
      <c r="AJ437">
        <v>428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</row>
    <row r="438" spans="1:44">
      <c r="A438">
        <f>ROW(Source!A142)</f>
        <v>142</v>
      </c>
      <c r="B438">
        <v>43687566</v>
      </c>
      <c r="C438">
        <v>43687544</v>
      </c>
      <c r="D438">
        <v>37736612</v>
      </c>
      <c r="E438">
        <v>1</v>
      </c>
      <c r="F438">
        <v>1</v>
      </c>
      <c r="G438">
        <v>1</v>
      </c>
      <c r="H438">
        <v>3</v>
      </c>
      <c r="I438" t="s">
        <v>1060</v>
      </c>
      <c r="J438" t="s">
        <v>1061</v>
      </c>
      <c r="K438" t="s">
        <v>1062</v>
      </c>
      <c r="L438">
        <v>1348</v>
      </c>
      <c r="N438">
        <v>1009</v>
      </c>
      <c r="O438" t="s">
        <v>278</v>
      </c>
      <c r="P438" t="s">
        <v>278</v>
      </c>
      <c r="Q438">
        <v>1000</v>
      </c>
      <c r="X438">
        <v>1.2E-2</v>
      </c>
      <c r="Y438">
        <v>9424</v>
      </c>
      <c r="Z438">
        <v>0</v>
      </c>
      <c r="AA438">
        <v>0</v>
      </c>
      <c r="AB438">
        <v>0</v>
      </c>
      <c r="AC438">
        <v>0</v>
      </c>
      <c r="AD438">
        <v>1</v>
      </c>
      <c r="AE438">
        <v>0</v>
      </c>
      <c r="AF438" t="s">
        <v>3</v>
      </c>
      <c r="AG438">
        <v>1.2E-2</v>
      </c>
      <c r="AH438">
        <v>2</v>
      </c>
      <c r="AI438">
        <v>43687552</v>
      </c>
      <c r="AJ438">
        <v>429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</row>
    <row r="439" spans="1:44">
      <c r="A439">
        <f>ROW(Source!A142)</f>
        <v>142</v>
      </c>
      <c r="B439">
        <v>43687567</v>
      </c>
      <c r="C439">
        <v>43687544</v>
      </c>
      <c r="D439">
        <v>37751329</v>
      </c>
      <c r="E439">
        <v>1</v>
      </c>
      <c r="F439">
        <v>1</v>
      </c>
      <c r="G439">
        <v>1</v>
      </c>
      <c r="H439">
        <v>3</v>
      </c>
      <c r="I439" t="s">
        <v>1063</v>
      </c>
      <c r="J439" t="s">
        <v>1064</v>
      </c>
      <c r="K439" t="s">
        <v>1065</v>
      </c>
      <c r="L439">
        <v>1348</v>
      </c>
      <c r="N439">
        <v>1009</v>
      </c>
      <c r="O439" t="s">
        <v>278</v>
      </c>
      <c r="P439" t="s">
        <v>278</v>
      </c>
      <c r="Q439">
        <v>1000</v>
      </c>
      <c r="X439">
        <v>2E-3</v>
      </c>
      <c r="Y439">
        <v>10045</v>
      </c>
      <c r="Z439">
        <v>0</v>
      </c>
      <c r="AA439">
        <v>0</v>
      </c>
      <c r="AB439">
        <v>0</v>
      </c>
      <c r="AC439">
        <v>0</v>
      </c>
      <c r="AD439">
        <v>1</v>
      </c>
      <c r="AE439">
        <v>0</v>
      </c>
      <c r="AF439" t="s">
        <v>3</v>
      </c>
      <c r="AG439">
        <v>2E-3</v>
      </c>
      <c r="AH439">
        <v>2</v>
      </c>
      <c r="AI439">
        <v>43687553</v>
      </c>
      <c r="AJ439">
        <v>430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</row>
    <row r="440" spans="1:44">
      <c r="A440">
        <f>ROW(Source!A142)</f>
        <v>142</v>
      </c>
      <c r="B440">
        <v>43687568</v>
      </c>
      <c r="C440">
        <v>43687544</v>
      </c>
      <c r="D440">
        <v>37750163</v>
      </c>
      <c r="E440">
        <v>1</v>
      </c>
      <c r="F440">
        <v>1</v>
      </c>
      <c r="G440">
        <v>1</v>
      </c>
      <c r="H440">
        <v>3</v>
      </c>
      <c r="I440" t="s">
        <v>473</v>
      </c>
      <c r="J440" t="s">
        <v>475</v>
      </c>
      <c r="K440" t="s">
        <v>474</v>
      </c>
      <c r="L440">
        <v>1327</v>
      </c>
      <c r="N440">
        <v>1005</v>
      </c>
      <c r="O440" t="s">
        <v>419</v>
      </c>
      <c r="P440" t="s">
        <v>419</v>
      </c>
      <c r="Q440">
        <v>1</v>
      </c>
      <c r="X440">
        <v>143</v>
      </c>
      <c r="Y440">
        <v>42.63</v>
      </c>
      <c r="Z440">
        <v>0</v>
      </c>
      <c r="AA440">
        <v>0</v>
      </c>
      <c r="AB440">
        <v>0</v>
      </c>
      <c r="AC440">
        <v>0</v>
      </c>
      <c r="AD440">
        <v>1</v>
      </c>
      <c r="AE440">
        <v>0</v>
      </c>
      <c r="AF440" t="s">
        <v>3</v>
      </c>
      <c r="AG440">
        <v>143</v>
      </c>
      <c r="AH440">
        <v>2</v>
      </c>
      <c r="AI440">
        <v>43687554</v>
      </c>
      <c r="AJ440">
        <v>431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</row>
    <row r="441" spans="1:44">
      <c r="A441">
        <f>ROW(Source!A142)</f>
        <v>142</v>
      </c>
      <c r="B441">
        <v>43687569</v>
      </c>
      <c r="C441">
        <v>43687544</v>
      </c>
      <c r="D441">
        <v>37767878</v>
      </c>
      <c r="E441">
        <v>1</v>
      </c>
      <c r="F441">
        <v>1</v>
      </c>
      <c r="G441">
        <v>1</v>
      </c>
      <c r="H441">
        <v>3</v>
      </c>
      <c r="I441" t="s">
        <v>456</v>
      </c>
      <c r="J441" t="s">
        <v>458</v>
      </c>
      <c r="K441" t="s">
        <v>457</v>
      </c>
      <c r="L441">
        <v>1339</v>
      </c>
      <c r="N441">
        <v>1007</v>
      </c>
      <c r="O441" t="s">
        <v>48</v>
      </c>
      <c r="P441" t="s">
        <v>48</v>
      </c>
      <c r="Q441">
        <v>1</v>
      </c>
      <c r="X441">
        <v>1.38</v>
      </c>
      <c r="Y441">
        <v>565</v>
      </c>
      <c r="Z441">
        <v>0</v>
      </c>
      <c r="AA441">
        <v>0</v>
      </c>
      <c r="AB441">
        <v>0</v>
      </c>
      <c r="AC441">
        <v>0</v>
      </c>
      <c r="AD441">
        <v>1</v>
      </c>
      <c r="AE441">
        <v>0</v>
      </c>
      <c r="AF441" t="s">
        <v>3</v>
      </c>
      <c r="AG441">
        <v>1.38</v>
      </c>
      <c r="AH441">
        <v>3</v>
      </c>
      <c r="AI441">
        <v>-1</v>
      </c>
      <c r="AJ441" t="s">
        <v>3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</row>
    <row r="442" spans="1:44">
      <c r="A442">
        <f>ROW(Source!A142)</f>
        <v>142</v>
      </c>
      <c r="B442">
        <v>43687570</v>
      </c>
      <c r="C442">
        <v>43687544</v>
      </c>
      <c r="D442">
        <v>37768002</v>
      </c>
      <c r="E442">
        <v>1</v>
      </c>
      <c r="F442">
        <v>1</v>
      </c>
      <c r="G442">
        <v>1</v>
      </c>
      <c r="H442">
        <v>3</v>
      </c>
      <c r="I442" t="s">
        <v>1066</v>
      </c>
      <c r="J442" t="s">
        <v>1067</v>
      </c>
      <c r="K442" t="s">
        <v>1068</v>
      </c>
      <c r="L442">
        <v>1339</v>
      </c>
      <c r="N442">
        <v>1007</v>
      </c>
      <c r="O442" t="s">
        <v>48</v>
      </c>
      <c r="P442" t="s">
        <v>48</v>
      </c>
      <c r="Q442">
        <v>1</v>
      </c>
      <c r="X442">
        <v>8.9999999999999993E-3</v>
      </c>
      <c r="Y442">
        <v>389</v>
      </c>
      <c r="Z442">
        <v>0</v>
      </c>
      <c r="AA442">
        <v>0</v>
      </c>
      <c r="AB442">
        <v>0</v>
      </c>
      <c r="AC442">
        <v>0</v>
      </c>
      <c r="AD442">
        <v>1</v>
      </c>
      <c r="AE442">
        <v>0</v>
      </c>
      <c r="AF442" t="s">
        <v>3</v>
      </c>
      <c r="AG442">
        <v>8.9999999999999993E-3</v>
      </c>
      <c r="AH442">
        <v>2</v>
      </c>
      <c r="AI442">
        <v>43687556</v>
      </c>
      <c r="AJ442">
        <v>432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</row>
    <row r="443" spans="1:44">
      <c r="A443">
        <f>ROW(Source!A142)</f>
        <v>142</v>
      </c>
      <c r="B443">
        <v>43687571</v>
      </c>
      <c r="C443">
        <v>43687544</v>
      </c>
      <c r="D443">
        <v>37776002</v>
      </c>
      <c r="E443">
        <v>1</v>
      </c>
      <c r="F443">
        <v>1</v>
      </c>
      <c r="G443">
        <v>1</v>
      </c>
      <c r="H443">
        <v>3</v>
      </c>
      <c r="I443" t="s">
        <v>452</v>
      </c>
      <c r="J443" t="s">
        <v>454</v>
      </c>
      <c r="K443" t="s">
        <v>453</v>
      </c>
      <c r="L443">
        <v>1354</v>
      </c>
      <c r="N443">
        <v>1010</v>
      </c>
      <c r="O443" t="s">
        <v>124</v>
      </c>
      <c r="P443" t="s">
        <v>124</v>
      </c>
      <c r="Q443">
        <v>1</v>
      </c>
      <c r="X443">
        <v>33.299999999999997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 t="s">
        <v>3</v>
      </c>
      <c r="AG443">
        <v>33.299999999999997</v>
      </c>
      <c r="AH443">
        <v>2</v>
      </c>
      <c r="AI443">
        <v>43687557</v>
      </c>
      <c r="AJ443">
        <v>433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</row>
    <row r="444" spans="1:44">
      <c r="A444">
        <f>ROW(Source!A142)</f>
        <v>142</v>
      </c>
      <c r="B444">
        <v>43687572</v>
      </c>
      <c r="C444">
        <v>43687544</v>
      </c>
      <c r="D444">
        <v>37776723</v>
      </c>
      <c r="E444">
        <v>1</v>
      </c>
      <c r="F444">
        <v>1</v>
      </c>
      <c r="G444">
        <v>1</v>
      </c>
      <c r="H444">
        <v>3</v>
      </c>
      <c r="I444" t="s">
        <v>1069</v>
      </c>
      <c r="J444" t="s">
        <v>1070</v>
      </c>
      <c r="K444" t="s">
        <v>1071</v>
      </c>
      <c r="L444">
        <v>1356</v>
      </c>
      <c r="N444">
        <v>1010</v>
      </c>
      <c r="O444" t="s">
        <v>1072</v>
      </c>
      <c r="P444" t="s">
        <v>1072</v>
      </c>
      <c r="Q444">
        <v>1000</v>
      </c>
      <c r="X444">
        <v>2.1000000000000001E-2</v>
      </c>
      <c r="Y444">
        <v>794</v>
      </c>
      <c r="Z444">
        <v>0</v>
      </c>
      <c r="AA444">
        <v>0</v>
      </c>
      <c r="AB444">
        <v>0</v>
      </c>
      <c r="AC444">
        <v>0</v>
      </c>
      <c r="AD444">
        <v>1</v>
      </c>
      <c r="AE444">
        <v>0</v>
      </c>
      <c r="AF444" t="s">
        <v>3</v>
      </c>
      <c r="AG444">
        <v>2.1000000000000001E-2</v>
      </c>
      <c r="AH444">
        <v>2</v>
      </c>
      <c r="AI444">
        <v>43687558</v>
      </c>
      <c r="AJ444">
        <v>434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</row>
    <row r="445" spans="1:44">
      <c r="A445">
        <f>ROW(Source!A147)</f>
        <v>147</v>
      </c>
      <c r="B445">
        <v>43687583</v>
      </c>
      <c r="C445">
        <v>43687577</v>
      </c>
      <c r="D445">
        <v>23129805</v>
      </c>
      <c r="E445">
        <v>1</v>
      </c>
      <c r="F445">
        <v>1</v>
      </c>
      <c r="G445">
        <v>1</v>
      </c>
      <c r="H445">
        <v>1</v>
      </c>
      <c r="I445" t="s">
        <v>669</v>
      </c>
      <c r="J445" t="s">
        <v>3</v>
      </c>
      <c r="K445" t="s">
        <v>670</v>
      </c>
      <c r="L445">
        <v>1369</v>
      </c>
      <c r="N445">
        <v>1013</v>
      </c>
      <c r="O445" t="s">
        <v>653</v>
      </c>
      <c r="P445" t="s">
        <v>653</v>
      </c>
      <c r="Q445">
        <v>1</v>
      </c>
      <c r="X445">
        <v>77.39</v>
      </c>
      <c r="Y445">
        <v>0</v>
      </c>
      <c r="Z445">
        <v>0</v>
      </c>
      <c r="AA445">
        <v>0</v>
      </c>
      <c r="AB445">
        <v>7.97</v>
      </c>
      <c r="AC445">
        <v>0</v>
      </c>
      <c r="AD445">
        <v>1</v>
      </c>
      <c r="AE445">
        <v>1</v>
      </c>
      <c r="AF445" t="s">
        <v>3</v>
      </c>
      <c r="AG445">
        <v>77.39</v>
      </c>
      <c r="AH445">
        <v>2</v>
      </c>
      <c r="AI445">
        <v>43687578</v>
      </c>
      <c r="AJ445">
        <v>435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</row>
    <row r="446" spans="1:44">
      <c r="A446">
        <f>ROW(Source!A147)</f>
        <v>147</v>
      </c>
      <c r="B446">
        <v>43687584</v>
      </c>
      <c r="C446">
        <v>43687577</v>
      </c>
      <c r="D446">
        <v>37802657</v>
      </c>
      <c r="E446">
        <v>1</v>
      </c>
      <c r="F446">
        <v>1</v>
      </c>
      <c r="G446">
        <v>1</v>
      </c>
      <c r="H446">
        <v>2</v>
      </c>
      <c r="I446" t="s">
        <v>866</v>
      </c>
      <c r="J446" t="s">
        <v>867</v>
      </c>
      <c r="K446" t="s">
        <v>868</v>
      </c>
      <c r="L446">
        <v>1368</v>
      </c>
      <c r="N446">
        <v>1011</v>
      </c>
      <c r="O446" t="s">
        <v>524</v>
      </c>
      <c r="P446" t="s">
        <v>524</v>
      </c>
      <c r="Q446">
        <v>1</v>
      </c>
      <c r="X446">
        <v>11.6</v>
      </c>
      <c r="Y446">
        <v>0</v>
      </c>
      <c r="Z446">
        <v>7.55</v>
      </c>
      <c r="AA446">
        <v>0</v>
      </c>
      <c r="AB446">
        <v>0</v>
      </c>
      <c r="AC446">
        <v>0</v>
      </c>
      <c r="AD446">
        <v>1</v>
      </c>
      <c r="AE446">
        <v>0</v>
      </c>
      <c r="AF446" t="s">
        <v>3</v>
      </c>
      <c r="AG446">
        <v>11.6</v>
      </c>
      <c r="AH446">
        <v>2</v>
      </c>
      <c r="AI446">
        <v>43687579</v>
      </c>
      <c r="AJ446">
        <v>436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</row>
    <row r="447" spans="1:44">
      <c r="A447">
        <f>ROW(Source!A147)</f>
        <v>147</v>
      </c>
      <c r="B447">
        <v>43687585</v>
      </c>
      <c r="C447">
        <v>43687577</v>
      </c>
      <c r="D447">
        <v>37804456</v>
      </c>
      <c r="E447">
        <v>1</v>
      </c>
      <c r="F447">
        <v>1</v>
      </c>
      <c r="G447">
        <v>1</v>
      </c>
      <c r="H447">
        <v>2</v>
      </c>
      <c r="I447" t="s">
        <v>759</v>
      </c>
      <c r="J447" t="s">
        <v>760</v>
      </c>
      <c r="K447" t="s">
        <v>761</v>
      </c>
      <c r="L447">
        <v>1368</v>
      </c>
      <c r="N447">
        <v>1011</v>
      </c>
      <c r="O447" t="s">
        <v>524</v>
      </c>
      <c r="P447" t="s">
        <v>524</v>
      </c>
      <c r="Q447">
        <v>1</v>
      </c>
      <c r="X447">
        <v>0.34</v>
      </c>
      <c r="Y447">
        <v>0</v>
      </c>
      <c r="Z447">
        <v>91.76</v>
      </c>
      <c r="AA447">
        <v>10.35</v>
      </c>
      <c r="AB447">
        <v>0</v>
      </c>
      <c r="AC447">
        <v>0</v>
      </c>
      <c r="AD447">
        <v>1</v>
      </c>
      <c r="AE447">
        <v>0</v>
      </c>
      <c r="AF447" t="s">
        <v>3</v>
      </c>
      <c r="AG447">
        <v>0.34</v>
      </c>
      <c r="AH447">
        <v>2</v>
      </c>
      <c r="AI447">
        <v>43687580</v>
      </c>
      <c r="AJ447">
        <v>437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</row>
    <row r="448" spans="1:44">
      <c r="A448">
        <f>ROW(Source!A147)</f>
        <v>147</v>
      </c>
      <c r="B448">
        <v>43687586</v>
      </c>
      <c r="C448">
        <v>43687577</v>
      </c>
      <c r="D448">
        <v>37736612</v>
      </c>
      <c r="E448">
        <v>1</v>
      </c>
      <c r="F448">
        <v>1</v>
      </c>
      <c r="G448">
        <v>1</v>
      </c>
      <c r="H448">
        <v>3</v>
      </c>
      <c r="I448" t="s">
        <v>1060</v>
      </c>
      <c r="J448" t="s">
        <v>1061</v>
      </c>
      <c r="K448" t="s">
        <v>1062</v>
      </c>
      <c r="L448">
        <v>1348</v>
      </c>
      <c r="N448">
        <v>1009</v>
      </c>
      <c r="O448" t="s">
        <v>278</v>
      </c>
      <c r="P448" t="s">
        <v>278</v>
      </c>
      <c r="Q448">
        <v>1000</v>
      </c>
      <c r="X448">
        <v>0.02</v>
      </c>
      <c r="Y448">
        <v>9424</v>
      </c>
      <c r="Z448">
        <v>0</v>
      </c>
      <c r="AA448">
        <v>0</v>
      </c>
      <c r="AB448">
        <v>0</v>
      </c>
      <c r="AC448">
        <v>0</v>
      </c>
      <c r="AD448">
        <v>1</v>
      </c>
      <c r="AE448">
        <v>0</v>
      </c>
      <c r="AF448" t="s">
        <v>3</v>
      </c>
      <c r="AG448">
        <v>0.02</v>
      </c>
      <c r="AH448">
        <v>2</v>
      </c>
      <c r="AI448">
        <v>43687581</v>
      </c>
      <c r="AJ448">
        <v>438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</row>
    <row r="449" spans="1:44">
      <c r="A449">
        <f>ROW(Source!A147)</f>
        <v>147</v>
      </c>
      <c r="B449">
        <v>43687587</v>
      </c>
      <c r="C449">
        <v>43687577</v>
      </c>
      <c r="D449">
        <v>37750135</v>
      </c>
      <c r="E449">
        <v>1</v>
      </c>
      <c r="F449">
        <v>1</v>
      </c>
      <c r="G449">
        <v>1</v>
      </c>
      <c r="H449">
        <v>3</v>
      </c>
      <c r="I449" t="s">
        <v>469</v>
      </c>
      <c r="J449" t="s">
        <v>471</v>
      </c>
      <c r="K449" t="s">
        <v>470</v>
      </c>
      <c r="L449">
        <v>1354</v>
      </c>
      <c r="N449">
        <v>1010</v>
      </c>
      <c r="O449" t="s">
        <v>124</v>
      </c>
      <c r="P449" t="s">
        <v>124</v>
      </c>
      <c r="Q449">
        <v>1</v>
      </c>
      <c r="X449">
        <v>100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 t="s">
        <v>3</v>
      </c>
      <c r="AG449">
        <v>100</v>
      </c>
      <c r="AH449">
        <v>2</v>
      </c>
      <c r="AI449">
        <v>43687582</v>
      </c>
      <c r="AJ449">
        <v>439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</row>
    <row r="450" spans="1:44">
      <c r="A450">
        <f>ROW(Source!A150)</f>
        <v>150</v>
      </c>
      <c r="B450">
        <v>43687598</v>
      </c>
      <c r="C450">
        <v>43687590</v>
      </c>
      <c r="D450">
        <v>23129536</v>
      </c>
      <c r="E450">
        <v>1</v>
      </c>
      <c r="F450">
        <v>1</v>
      </c>
      <c r="G450">
        <v>1</v>
      </c>
      <c r="H450">
        <v>1</v>
      </c>
      <c r="I450" t="s">
        <v>1025</v>
      </c>
      <c r="J450" t="s">
        <v>3</v>
      </c>
      <c r="K450" t="s">
        <v>1026</v>
      </c>
      <c r="L450">
        <v>1369</v>
      </c>
      <c r="N450">
        <v>1013</v>
      </c>
      <c r="O450" t="s">
        <v>653</v>
      </c>
      <c r="P450" t="s">
        <v>653</v>
      </c>
      <c r="Q450">
        <v>1</v>
      </c>
      <c r="X450">
        <v>71.06</v>
      </c>
      <c r="Y450">
        <v>0</v>
      </c>
      <c r="Z450">
        <v>0</v>
      </c>
      <c r="AA450">
        <v>0</v>
      </c>
      <c r="AB450">
        <v>8.2799999999999994</v>
      </c>
      <c r="AC450">
        <v>0</v>
      </c>
      <c r="AD450">
        <v>1</v>
      </c>
      <c r="AE450">
        <v>1</v>
      </c>
      <c r="AF450" t="s">
        <v>3</v>
      </c>
      <c r="AG450">
        <v>71.06</v>
      </c>
      <c r="AH450">
        <v>2</v>
      </c>
      <c r="AI450">
        <v>43687591</v>
      </c>
      <c r="AJ450">
        <v>440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</row>
    <row r="451" spans="1:44">
      <c r="A451">
        <f>ROW(Source!A150)</f>
        <v>150</v>
      </c>
      <c r="B451">
        <v>43687599</v>
      </c>
      <c r="C451">
        <v>43687590</v>
      </c>
      <c r="D451">
        <v>121548</v>
      </c>
      <c r="E451">
        <v>1</v>
      </c>
      <c r="F451">
        <v>1</v>
      </c>
      <c r="G451">
        <v>1</v>
      </c>
      <c r="H451">
        <v>1</v>
      </c>
      <c r="I451" t="s">
        <v>22</v>
      </c>
      <c r="J451" t="s">
        <v>3</v>
      </c>
      <c r="K451" t="s">
        <v>656</v>
      </c>
      <c r="L451">
        <v>608254</v>
      </c>
      <c r="N451">
        <v>1013</v>
      </c>
      <c r="O451" t="s">
        <v>657</v>
      </c>
      <c r="P451" t="s">
        <v>657</v>
      </c>
      <c r="Q451">
        <v>1</v>
      </c>
      <c r="X451">
        <v>0.01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1</v>
      </c>
      <c r="AE451">
        <v>2</v>
      </c>
      <c r="AF451" t="s">
        <v>3</v>
      </c>
      <c r="AG451">
        <v>0.01</v>
      </c>
      <c r="AH451">
        <v>2</v>
      </c>
      <c r="AI451">
        <v>43687592</v>
      </c>
      <c r="AJ451">
        <v>441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</row>
    <row r="452" spans="1:44">
      <c r="A452">
        <f>ROW(Source!A150)</f>
        <v>150</v>
      </c>
      <c r="B452">
        <v>43687600</v>
      </c>
      <c r="C452">
        <v>43687590</v>
      </c>
      <c r="D452">
        <v>37802578</v>
      </c>
      <c r="E452">
        <v>1</v>
      </c>
      <c r="F452">
        <v>1</v>
      </c>
      <c r="G452">
        <v>1</v>
      </c>
      <c r="H452">
        <v>2</v>
      </c>
      <c r="I452" t="s">
        <v>1073</v>
      </c>
      <c r="J452" t="s">
        <v>1074</v>
      </c>
      <c r="K452" t="s">
        <v>1075</v>
      </c>
      <c r="L452">
        <v>1368</v>
      </c>
      <c r="N452">
        <v>1011</v>
      </c>
      <c r="O452" t="s">
        <v>524</v>
      </c>
      <c r="P452" t="s">
        <v>524</v>
      </c>
      <c r="Q452">
        <v>1</v>
      </c>
      <c r="X452">
        <v>0.01</v>
      </c>
      <c r="Y452">
        <v>0</v>
      </c>
      <c r="Z452">
        <v>32.090000000000003</v>
      </c>
      <c r="AA452">
        <v>12.1</v>
      </c>
      <c r="AB452">
        <v>0</v>
      </c>
      <c r="AC452">
        <v>0</v>
      </c>
      <c r="AD452">
        <v>1</v>
      </c>
      <c r="AE452">
        <v>0</v>
      </c>
      <c r="AF452" t="s">
        <v>3</v>
      </c>
      <c r="AG452">
        <v>0.01</v>
      </c>
      <c r="AH452">
        <v>2</v>
      </c>
      <c r="AI452">
        <v>43687593</v>
      </c>
      <c r="AJ452">
        <v>442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</row>
    <row r="453" spans="1:44">
      <c r="A453">
        <f>ROW(Source!A150)</f>
        <v>150</v>
      </c>
      <c r="B453">
        <v>43687601</v>
      </c>
      <c r="C453">
        <v>43687590</v>
      </c>
      <c r="D453">
        <v>37804456</v>
      </c>
      <c r="E453">
        <v>1</v>
      </c>
      <c r="F453">
        <v>1</v>
      </c>
      <c r="G453">
        <v>1</v>
      </c>
      <c r="H453">
        <v>2</v>
      </c>
      <c r="I453" t="s">
        <v>759</v>
      </c>
      <c r="J453" t="s">
        <v>760</v>
      </c>
      <c r="K453" t="s">
        <v>761</v>
      </c>
      <c r="L453">
        <v>1368</v>
      </c>
      <c r="N453">
        <v>1011</v>
      </c>
      <c r="O453" t="s">
        <v>524</v>
      </c>
      <c r="P453" t="s">
        <v>524</v>
      </c>
      <c r="Q453">
        <v>1</v>
      </c>
      <c r="X453">
        <v>0.03</v>
      </c>
      <c r="Y453">
        <v>0</v>
      </c>
      <c r="Z453">
        <v>91.76</v>
      </c>
      <c r="AA453">
        <v>10.35</v>
      </c>
      <c r="AB453">
        <v>0</v>
      </c>
      <c r="AC453">
        <v>0</v>
      </c>
      <c r="AD453">
        <v>1</v>
      </c>
      <c r="AE453">
        <v>0</v>
      </c>
      <c r="AF453" t="s">
        <v>3</v>
      </c>
      <c r="AG453">
        <v>0.03</v>
      </c>
      <c r="AH453">
        <v>2</v>
      </c>
      <c r="AI453">
        <v>43687594</v>
      </c>
      <c r="AJ453">
        <v>443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</row>
    <row r="454" spans="1:44">
      <c r="A454">
        <f>ROW(Source!A150)</f>
        <v>150</v>
      </c>
      <c r="B454">
        <v>43687602</v>
      </c>
      <c r="C454">
        <v>43687590</v>
      </c>
      <c r="D454">
        <v>37732462</v>
      </c>
      <c r="E454">
        <v>1</v>
      </c>
      <c r="F454">
        <v>1</v>
      </c>
      <c r="G454">
        <v>1</v>
      </c>
      <c r="H454">
        <v>3</v>
      </c>
      <c r="I454" t="s">
        <v>1076</v>
      </c>
      <c r="J454" t="s">
        <v>1077</v>
      </c>
      <c r="K454" t="s">
        <v>1078</v>
      </c>
      <c r="L454">
        <v>1348</v>
      </c>
      <c r="N454">
        <v>1009</v>
      </c>
      <c r="O454" t="s">
        <v>278</v>
      </c>
      <c r="P454" t="s">
        <v>278</v>
      </c>
      <c r="Q454">
        <v>1000</v>
      </c>
      <c r="X454">
        <v>2.46E-2</v>
      </c>
      <c r="Y454">
        <v>16083.96</v>
      </c>
      <c r="Z454">
        <v>0</v>
      </c>
      <c r="AA454">
        <v>0</v>
      </c>
      <c r="AB454">
        <v>0</v>
      </c>
      <c r="AC454">
        <v>0</v>
      </c>
      <c r="AD454">
        <v>1</v>
      </c>
      <c r="AE454">
        <v>0</v>
      </c>
      <c r="AF454" t="s">
        <v>3</v>
      </c>
      <c r="AG454">
        <v>2.46E-2</v>
      </c>
      <c r="AH454">
        <v>2</v>
      </c>
      <c r="AI454">
        <v>43687595</v>
      </c>
      <c r="AJ454">
        <v>444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</row>
    <row r="455" spans="1:44">
      <c r="A455">
        <f>ROW(Source!A150)</f>
        <v>150</v>
      </c>
      <c r="B455">
        <v>43687603</v>
      </c>
      <c r="C455">
        <v>43687590</v>
      </c>
      <c r="D455">
        <v>37729991</v>
      </c>
      <c r="E455">
        <v>1</v>
      </c>
      <c r="F455">
        <v>1</v>
      </c>
      <c r="G455">
        <v>1</v>
      </c>
      <c r="H455">
        <v>3</v>
      </c>
      <c r="I455" t="s">
        <v>1079</v>
      </c>
      <c r="J455" t="s">
        <v>1080</v>
      </c>
      <c r="K455" t="s">
        <v>1081</v>
      </c>
      <c r="L455">
        <v>1346</v>
      </c>
      <c r="N455">
        <v>1009</v>
      </c>
      <c r="O455" t="s">
        <v>717</v>
      </c>
      <c r="P455" t="s">
        <v>717</v>
      </c>
      <c r="Q455">
        <v>1</v>
      </c>
      <c r="X455">
        <v>0.3</v>
      </c>
      <c r="Y455">
        <v>1.82</v>
      </c>
      <c r="Z455">
        <v>0</v>
      </c>
      <c r="AA455">
        <v>0</v>
      </c>
      <c r="AB455">
        <v>0</v>
      </c>
      <c r="AC455">
        <v>0</v>
      </c>
      <c r="AD455">
        <v>1</v>
      </c>
      <c r="AE455">
        <v>0</v>
      </c>
      <c r="AF455" t="s">
        <v>3</v>
      </c>
      <c r="AG455">
        <v>0.3</v>
      </c>
      <c r="AH455">
        <v>2</v>
      </c>
      <c r="AI455">
        <v>43687596</v>
      </c>
      <c r="AJ455">
        <v>445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</row>
    <row r="456" spans="1:44">
      <c r="A456">
        <f>ROW(Source!A150)</f>
        <v>150</v>
      </c>
      <c r="B456">
        <v>43687604</v>
      </c>
      <c r="C456">
        <v>43687590</v>
      </c>
      <c r="D456">
        <v>37732765</v>
      </c>
      <c r="E456">
        <v>1</v>
      </c>
      <c r="F456">
        <v>1</v>
      </c>
      <c r="G456">
        <v>1</v>
      </c>
      <c r="H456">
        <v>3</v>
      </c>
      <c r="I456" t="s">
        <v>1082</v>
      </c>
      <c r="J456" t="s">
        <v>1083</v>
      </c>
      <c r="K456" t="s">
        <v>1084</v>
      </c>
      <c r="L456">
        <v>1346</v>
      </c>
      <c r="N456">
        <v>1009</v>
      </c>
      <c r="O456" t="s">
        <v>717</v>
      </c>
      <c r="P456" t="s">
        <v>717</v>
      </c>
      <c r="Q456">
        <v>1</v>
      </c>
      <c r="X456">
        <v>2.7</v>
      </c>
      <c r="Y456">
        <v>22.27</v>
      </c>
      <c r="Z456">
        <v>0</v>
      </c>
      <c r="AA456">
        <v>0</v>
      </c>
      <c r="AB456">
        <v>0</v>
      </c>
      <c r="AC456">
        <v>0</v>
      </c>
      <c r="AD456">
        <v>1</v>
      </c>
      <c r="AE456">
        <v>0</v>
      </c>
      <c r="AF456" t="s">
        <v>3</v>
      </c>
      <c r="AG456">
        <v>2.7</v>
      </c>
      <c r="AH456">
        <v>2</v>
      </c>
      <c r="AI456">
        <v>43687597</v>
      </c>
      <c r="AJ456">
        <v>446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</row>
    <row r="457" spans="1:44">
      <c r="A457">
        <f>ROW(Source!A152)</f>
        <v>152</v>
      </c>
      <c r="B457">
        <v>43687610</v>
      </c>
      <c r="C457">
        <v>43687606</v>
      </c>
      <c r="D457">
        <v>23135499</v>
      </c>
      <c r="E457">
        <v>1</v>
      </c>
      <c r="F457">
        <v>1</v>
      </c>
      <c r="G457">
        <v>1</v>
      </c>
      <c r="H457">
        <v>1</v>
      </c>
      <c r="I457" t="s">
        <v>689</v>
      </c>
      <c r="J457" t="s">
        <v>3</v>
      </c>
      <c r="K457" t="s">
        <v>690</v>
      </c>
      <c r="L457">
        <v>1369</v>
      </c>
      <c r="N457">
        <v>1013</v>
      </c>
      <c r="O457" t="s">
        <v>653</v>
      </c>
      <c r="P457" t="s">
        <v>653</v>
      </c>
      <c r="Q457">
        <v>1</v>
      </c>
      <c r="X457">
        <v>0.41</v>
      </c>
      <c r="Y457">
        <v>0</v>
      </c>
      <c r="Z457">
        <v>0</v>
      </c>
      <c r="AA457">
        <v>0</v>
      </c>
      <c r="AB457">
        <v>8.99</v>
      </c>
      <c r="AC457">
        <v>0</v>
      </c>
      <c r="AD457">
        <v>1</v>
      </c>
      <c r="AE457">
        <v>1</v>
      </c>
      <c r="AF457" t="s">
        <v>3</v>
      </c>
      <c r="AG457">
        <v>0.41</v>
      </c>
      <c r="AH457">
        <v>2</v>
      </c>
      <c r="AI457">
        <v>43687607</v>
      </c>
      <c r="AJ457">
        <v>447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</row>
    <row r="458" spans="1:44">
      <c r="A458">
        <f>ROW(Source!A152)</f>
        <v>152</v>
      </c>
      <c r="B458">
        <v>43687611</v>
      </c>
      <c r="C458">
        <v>43687606</v>
      </c>
      <c r="D458">
        <v>121548</v>
      </c>
      <c r="E458">
        <v>1</v>
      </c>
      <c r="F458">
        <v>1</v>
      </c>
      <c r="G458">
        <v>1</v>
      </c>
      <c r="H458">
        <v>1</v>
      </c>
      <c r="I458" t="s">
        <v>22</v>
      </c>
      <c r="J458" t="s">
        <v>3</v>
      </c>
      <c r="K458" t="s">
        <v>656</v>
      </c>
      <c r="L458">
        <v>608254</v>
      </c>
      <c r="N458">
        <v>1013</v>
      </c>
      <c r="O458" t="s">
        <v>657</v>
      </c>
      <c r="P458" t="s">
        <v>657</v>
      </c>
      <c r="Q458">
        <v>1</v>
      </c>
      <c r="X458">
        <v>0.2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1</v>
      </c>
      <c r="AE458">
        <v>2</v>
      </c>
      <c r="AF458" t="s">
        <v>3</v>
      </c>
      <c r="AG458">
        <v>0.2</v>
      </c>
      <c r="AH458">
        <v>2</v>
      </c>
      <c r="AI458">
        <v>43687608</v>
      </c>
      <c r="AJ458">
        <v>448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</row>
    <row r="459" spans="1:44">
      <c r="A459">
        <f>ROW(Source!A152)</f>
        <v>152</v>
      </c>
      <c r="B459">
        <v>43687612</v>
      </c>
      <c r="C459">
        <v>43687606</v>
      </c>
      <c r="D459">
        <v>37802699</v>
      </c>
      <c r="E459">
        <v>1</v>
      </c>
      <c r="F459">
        <v>1</v>
      </c>
      <c r="G459">
        <v>1</v>
      </c>
      <c r="H459">
        <v>2</v>
      </c>
      <c r="I459" t="s">
        <v>671</v>
      </c>
      <c r="J459" t="s">
        <v>672</v>
      </c>
      <c r="K459" t="s">
        <v>673</v>
      </c>
      <c r="L459">
        <v>1368</v>
      </c>
      <c r="N459">
        <v>1011</v>
      </c>
      <c r="O459" t="s">
        <v>524</v>
      </c>
      <c r="P459" t="s">
        <v>524</v>
      </c>
      <c r="Q459">
        <v>1</v>
      </c>
      <c r="X459">
        <v>0.2</v>
      </c>
      <c r="Y459">
        <v>0</v>
      </c>
      <c r="Z459">
        <v>59.38</v>
      </c>
      <c r="AA459">
        <v>9</v>
      </c>
      <c r="AB459">
        <v>0</v>
      </c>
      <c r="AC459">
        <v>0</v>
      </c>
      <c r="AD459">
        <v>1</v>
      </c>
      <c r="AE459">
        <v>0</v>
      </c>
      <c r="AF459" t="s">
        <v>3</v>
      </c>
      <c r="AG459">
        <v>0.2</v>
      </c>
      <c r="AH459">
        <v>2</v>
      </c>
      <c r="AI459">
        <v>43687609</v>
      </c>
      <c r="AJ459">
        <v>449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</row>
    <row r="460" spans="1:44">
      <c r="A460">
        <f>ROW(Source!A153)</f>
        <v>153</v>
      </c>
      <c r="B460">
        <v>43687617</v>
      </c>
      <c r="C460">
        <v>43687613</v>
      </c>
      <c r="D460">
        <v>23135499</v>
      </c>
      <c r="E460">
        <v>1</v>
      </c>
      <c r="F460">
        <v>1</v>
      </c>
      <c r="G460">
        <v>1</v>
      </c>
      <c r="H460">
        <v>1</v>
      </c>
      <c r="I460" t="s">
        <v>689</v>
      </c>
      <c r="J460" t="s">
        <v>3</v>
      </c>
      <c r="K460" t="s">
        <v>690</v>
      </c>
      <c r="L460">
        <v>1369</v>
      </c>
      <c r="N460">
        <v>1013</v>
      </c>
      <c r="O460" t="s">
        <v>653</v>
      </c>
      <c r="P460" t="s">
        <v>653</v>
      </c>
      <c r="Q460">
        <v>1</v>
      </c>
      <c r="X460">
        <v>0.41</v>
      </c>
      <c r="Y460">
        <v>0</v>
      </c>
      <c r="Z460">
        <v>0</v>
      </c>
      <c r="AA460">
        <v>0</v>
      </c>
      <c r="AB460">
        <v>8.99</v>
      </c>
      <c r="AC460">
        <v>0</v>
      </c>
      <c r="AD460">
        <v>1</v>
      </c>
      <c r="AE460">
        <v>1</v>
      </c>
      <c r="AF460" t="s">
        <v>3</v>
      </c>
      <c r="AG460">
        <v>0.41</v>
      </c>
      <c r="AH460">
        <v>2</v>
      </c>
      <c r="AI460">
        <v>43687614</v>
      </c>
      <c r="AJ460">
        <v>450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</row>
    <row r="461" spans="1:44">
      <c r="A461">
        <f>ROW(Source!A153)</f>
        <v>153</v>
      </c>
      <c r="B461">
        <v>43687618</v>
      </c>
      <c r="C461">
        <v>43687613</v>
      </c>
      <c r="D461">
        <v>121548</v>
      </c>
      <c r="E461">
        <v>1</v>
      </c>
      <c r="F461">
        <v>1</v>
      </c>
      <c r="G461">
        <v>1</v>
      </c>
      <c r="H461">
        <v>1</v>
      </c>
      <c r="I461" t="s">
        <v>22</v>
      </c>
      <c r="J461" t="s">
        <v>3</v>
      </c>
      <c r="K461" t="s">
        <v>656</v>
      </c>
      <c r="L461">
        <v>608254</v>
      </c>
      <c r="N461">
        <v>1013</v>
      </c>
      <c r="O461" t="s">
        <v>657</v>
      </c>
      <c r="P461" t="s">
        <v>657</v>
      </c>
      <c r="Q461">
        <v>1</v>
      </c>
      <c r="X461">
        <v>0.2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1</v>
      </c>
      <c r="AE461">
        <v>2</v>
      </c>
      <c r="AF461" t="s">
        <v>3</v>
      </c>
      <c r="AG461">
        <v>0.2</v>
      </c>
      <c r="AH461">
        <v>2</v>
      </c>
      <c r="AI461">
        <v>43687615</v>
      </c>
      <c r="AJ461">
        <v>451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</row>
    <row r="462" spans="1:44">
      <c r="A462">
        <f>ROW(Source!A153)</f>
        <v>153</v>
      </c>
      <c r="B462">
        <v>43687619</v>
      </c>
      <c r="C462">
        <v>43687613</v>
      </c>
      <c r="D462">
        <v>37802699</v>
      </c>
      <c r="E462">
        <v>1</v>
      </c>
      <c r="F462">
        <v>1</v>
      </c>
      <c r="G462">
        <v>1</v>
      </c>
      <c r="H462">
        <v>2</v>
      </c>
      <c r="I462" t="s">
        <v>671</v>
      </c>
      <c r="J462" t="s">
        <v>672</v>
      </c>
      <c r="K462" t="s">
        <v>673</v>
      </c>
      <c r="L462">
        <v>1368</v>
      </c>
      <c r="N462">
        <v>1011</v>
      </c>
      <c r="O462" t="s">
        <v>524</v>
      </c>
      <c r="P462" t="s">
        <v>524</v>
      </c>
      <c r="Q462">
        <v>1</v>
      </c>
      <c r="X462">
        <v>0.2</v>
      </c>
      <c r="Y462">
        <v>0</v>
      </c>
      <c r="Z462">
        <v>59.38</v>
      </c>
      <c r="AA462">
        <v>9</v>
      </c>
      <c r="AB462">
        <v>0</v>
      </c>
      <c r="AC462">
        <v>0</v>
      </c>
      <c r="AD462">
        <v>1</v>
      </c>
      <c r="AE462">
        <v>0</v>
      </c>
      <c r="AF462" t="s">
        <v>3</v>
      </c>
      <c r="AG462">
        <v>0.2</v>
      </c>
      <c r="AH462">
        <v>2</v>
      </c>
      <c r="AI462">
        <v>43687616</v>
      </c>
      <c r="AJ462">
        <v>452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</row>
    <row r="463" spans="1:44">
      <c r="A463">
        <f>ROW(Source!A154)</f>
        <v>154</v>
      </c>
      <c r="B463">
        <v>43687632</v>
      </c>
      <c r="C463">
        <v>43687620</v>
      </c>
      <c r="D463">
        <v>23135499</v>
      </c>
      <c r="E463">
        <v>1</v>
      </c>
      <c r="F463">
        <v>1</v>
      </c>
      <c r="G463">
        <v>1</v>
      </c>
      <c r="H463">
        <v>1</v>
      </c>
      <c r="I463" t="s">
        <v>689</v>
      </c>
      <c r="J463" t="s">
        <v>3</v>
      </c>
      <c r="K463" t="s">
        <v>690</v>
      </c>
      <c r="L463">
        <v>1369</v>
      </c>
      <c r="N463">
        <v>1013</v>
      </c>
      <c r="O463" t="s">
        <v>653</v>
      </c>
      <c r="P463" t="s">
        <v>653</v>
      </c>
      <c r="Q463">
        <v>1</v>
      </c>
      <c r="X463">
        <v>5.34</v>
      </c>
      <c r="Y463">
        <v>0</v>
      </c>
      <c r="Z463">
        <v>0</v>
      </c>
      <c r="AA463">
        <v>0</v>
      </c>
      <c r="AB463">
        <v>8.99</v>
      </c>
      <c r="AC463">
        <v>0</v>
      </c>
      <c r="AD463">
        <v>1</v>
      </c>
      <c r="AE463">
        <v>1</v>
      </c>
      <c r="AF463" t="s">
        <v>3</v>
      </c>
      <c r="AG463">
        <v>5.34</v>
      </c>
      <c r="AH463">
        <v>2</v>
      </c>
      <c r="AI463">
        <v>43687621</v>
      </c>
      <c r="AJ463">
        <v>453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</row>
    <row r="464" spans="1:44">
      <c r="A464">
        <f>ROW(Source!A154)</f>
        <v>154</v>
      </c>
      <c r="B464">
        <v>43687633</v>
      </c>
      <c r="C464">
        <v>43687620</v>
      </c>
      <c r="D464">
        <v>37802644</v>
      </c>
      <c r="E464">
        <v>1</v>
      </c>
      <c r="F464">
        <v>1</v>
      </c>
      <c r="G464">
        <v>1</v>
      </c>
      <c r="H464">
        <v>2</v>
      </c>
      <c r="I464" t="s">
        <v>747</v>
      </c>
      <c r="J464" t="s">
        <v>748</v>
      </c>
      <c r="K464" t="s">
        <v>749</v>
      </c>
      <c r="L464">
        <v>1368</v>
      </c>
      <c r="N464">
        <v>1011</v>
      </c>
      <c r="O464" t="s">
        <v>524</v>
      </c>
      <c r="P464" t="s">
        <v>524</v>
      </c>
      <c r="Q464">
        <v>1</v>
      </c>
      <c r="X464">
        <v>2.02</v>
      </c>
      <c r="Y464">
        <v>0</v>
      </c>
      <c r="Z464">
        <v>14.14</v>
      </c>
      <c r="AA464">
        <v>0</v>
      </c>
      <c r="AB464">
        <v>0</v>
      </c>
      <c r="AC464">
        <v>0</v>
      </c>
      <c r="AD464">
        <v>1</v>
      </c>
      <c r="AE464">
        <v>0</v>
      </c>
      <c r="AF464" t="s">
        <v>3</v>
      </c>
      <c r="AG464">
        <v>2.02</v>
      </c>
      <c r="AH464">
        <v>2</v>
      </c>
      <c r="AI464">
        <v>43687622</v>
      </c>
      <c r="AJ464">
        <v>454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</row>
    <row r="465" spans="1:44">
      <c r="A465">
        <f>ROW(Source!A154)</f>
        <v>154</v>
      </c>
      <c r="B465">
        <v>43687634</v>
      </c>
      <c r="C465">
        <v>43687620</v>
      </c>
      <c r="D465">
        <v>37802659</v>
      </c>
      <c r="E465">
        <v>1</v>
      </c>
      <c r="F465">
        <v>1</v>
      </c>
      <c r="G465">
        <v>1</v>
      </c>
      <c r="H465">
        <v>2</v>
      </c>
      <c r="I465" t="s">
        <v>823</v>
      </c>
      <c r="J465" t="s">
        <v>824</v>
      </c>
      <c r="K465" t="s">
        <v>825</v>
      </c>
      <c r="L465">
        <v>1368</v>
      </c>
      <c r="N465">
        <v>1011</v>
      </c>
      <c r="O465" t="s">
        <v>524</v>
      </c>
      <c r="P465" t="s">
        <v>524</v>
      </c>
      <c r="Q465">
        <v>1</v>
      </c>
      <c r="X465">
        <v>0.86</v>
      </c>
      <c r="Y465">
        <v>0</v>
      </c>
      <c r="Z465">
        <v>1.43</v>
      </c>
      <c r="AA465">
        <v>0</v>
      </c>
      <c r="AB465">
        <v>0</v>
      </c>
      <c r="AC465">
        <v>0</v>
      </c>
      <c r="AD465">
        <v>1</v>
      </c>
      <c r="AE465">
        <v>0</v>
      </c>
      <c r="AF465" t="s">
        <v>3</v>
      </c>
      <c r="AG465">
        <v>0.86</v>
      </c>
      <c r="AH465">
        <v>2</v>
      </c>
      <c r="AI465">
        <v>43687623</v>
      </c>
      <c r="AJ465">
        <v>455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</row>
    <row r="466" spans="1:44">
      <c r="A466">
        <f>ROW(Source!A154)</f>
        <v>154</v>
      </c>
      <c r="B466">
        <v>43687635</v>
      </c>
      <c r="C466">
        <v>43687620</v>
      </c>
      <c r="D466">
        <v>37804071</v>
      </c>
      <c r="E466">
        <v>1</v>
      </c>
      <c r="F466">
        <v>1</v>
      </c>
      <c r="G466">
        <v>1</v>
      </c>
      <c r="H466">
        <v>2</v>
      </c>
      <c r="I466" t="s">
        <v>756</v>
      </c>
      <c r="J466" t="s">
        <v>757</v>
      </c>
      <c r="K466" t="s">
        <v>758</v>
      </c>
      <c r="L466">
        <v>1368</v>
      </c>
      <c r="N466">
        <v>1011</v>
      </c>
      <c r="O466" t="s">
        <v>524</v>
      </c>
      <c r="P466" t="s">
        <v>524</v>
      </c>
      <c r="Q466">
        <v>1</v>
      </c>
      <c r="X466">
        <v>0.5</v>
      </c>
      <c r="Y466">
        <v>0</v>
      </c>
      <c r="Z466">
        <v>5.4</v>
      </c>
      <c r="AA466">
        <v>0</v>
      </c>
      <c r="AB466">
        <v>0</v>
      </c>
      <c r="AC466">
        <v>0</v>
      </c>
      <c r="AD466">
        <v>1</v>
      </c>
      <c r="AE466">
        <v>0</v>
      </c>
      <c r="AF466" t="s">
        <v>3</v>
      </c>
      <c r="AG466">
        <v>0.5</v>
      </c>
      <c r="AH466">
        <v>2</v>
      </c>
      <c r="AI466">
        <v>43687624</v>
      </c>
      <c r="AJ466">
        <v>456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</row>
    <row r="467" spans="1:44">
      <c r="A467">
        <f>ROW(Source!A154)</f>
        <v>154</v>
      </c>
      <c r="B467">
        <v>43687636</v>
      </c>
      <c r="C467">
        <v>43687620</v>
      </c>
      <c r="D467">
        <v>37804456</v>
      </c>
      <c r="E467">
        <v>1</v>
      </c>
      <c r="F467">
        <v>1</v>
      </c>
      <c r="G467">
        <v>1</v>
      </c>
      <c r="H467">
        <v>2</v>
      </c>
      <c r="I467" t="s">
        <v>759</v>
      </c>
      <c r="J467" t="s">
        <v>760</v>
      </c>
      <c r="K467" t="s">
        <v>761</v>
      </c>
      <c r="L467">
        <v>1368</v>
      </c>
      <c r="N467">
        <v>1011</v>
      </c>
      <c r="O467" t="s">
        <v>524</v>
      </c>
      <c r="P467" t="s">
        <v>524</v>
      </c>
      <c r="Q467">
        <v>1</v>
      </c>
      <c r="X467">
        <v>0.13</v>
      </c>
      <c r="Y467">
        <v>0</v>
      </c>
      <c r="Z467">
        <v>91.76</v>
      </c>
      <c r="AA467">
        <v>10.35</v>
      </c>
      <c r="AB467">
        <v>0</v>
      </c>
      <c r="AC467">
        <v>0</v>
      </c>
      <c r="AD467">
        <v>1</v>
      </c>
      <c r="AE467">
        <v>0</v>
      </c>
      <c r="AF467" t="s">
        <v>3</v>
      </c>
      <c r="AG467">
        <v>0.13</v>
      </c>
      <c r="AH467">
        <v>2</v>
      </c>
      <c r="AI467">
        <v>43687625</v>
      </c>
      <c r="AJ467">
        <v>457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</row>
    <row r="468" spans="1:44">
      <c r="A468">
        <f>ROW(Source!A154)</f>
        <v>154</v>
      </c>
      <c r="B468">
        <v>43687637</v>
      </c>
      <c r="C468">
        <v>43687620</v>
      </c>
      <c r="D468">
        <v>37729659</v>
      </c>
      <c r="E468">
        <v>1</v>
      </c>
      <c r="F468">
        <v>1</v>
      </c>
      <c r="G468">
        <v>1</v>
      </c>
      <c r="H468">
        <v>3</v>
      </c>
      <c r="I468" t="s">
        <v>826</v>
      </c>
      <c r="J468" t="s">
        <v>827</v>
      </c>
      <c r="K468" t="s">
        <v>828</v>
      </c>
      <c r="L468">
        <v>1339</v>
      </c>
      <c r="N468">
        <v>1007</v>
      </c>
      <c r="O468" t="s">
        <v>48</v>
      </c>
      <c r="P468" t="s">
        <v>48</v>
      </c>
      <c r="Q468">
        <v>1</v>
      </c>
      <c r="X468">
        <v>0.25</v>
      </c>
      <c r="Y468">
        <v>6.22</v>
      </c>
      <c r="Z468">
        <v>0</v>
      </c>
      <c r="AA468">
        <v>0</v>
      </c>
      <c r="AB468">
        <v>0</v>
      </c>
      <c r="AC468">
        <v>0</v>
      </c>
      <c r="AD468">
        <v>1</v>
      </c>
      <c r="AE468">
        <v>0</v>
      </c>
      <c r="AF468" t="s">
        <v>3</v>
      </c>
      <c r="AG468">
        <v>0.25</v>
      </c>
      <c r="AH468">
        <v>2</v>
      </c>
      <c r="AI468">
        <v>43687626</v>
      </c>
      <c r="AJ468">
        <v>458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</row>
    <row r="469" spans="1:44">
      <c r="A469">
        <f>ROW(Source!A154)</f>
        <v>154</v>
      </c>
      <c r="B469">
        <v>43687638</v>
      </c>
      <c r="C469">
        <v>43687620</v>
      </c>
      <c r="D469">
        <v>37736617</v>
      </c>
      <c r="E469">
        <v>1</v>
      </c>
      <c r="F469">
        <v>1</v>
      </c>
      <c r="G469">
        <v>1</v>
      </c>
      <c r="H469">
        <v>3</v>
      </c>
      <c r="I469" t="s">
        <v>1085</v>
      </c>
      <c r="J469" t="s">
        <v>1086</v>
      </c>
      <c r="K469" t="s">
        <v>1087</v>
      </c>
      <c r="L469">
        <v>1348</v>
      </c>
      <c r="N469">
        <v>1009</v>
      </c>
      <c r="O469" t="s">
        <v>278</v>
      </c>
      <c r="P469" t="s">
        <v>278</v>
      </c>
      <c r="Q469">
        <v>1000</v>
      </c>
      <c r="X469">
        <v>5.1999999999999995E-4</v>
      </c>
      <c r="Y469">
        <v>11153</v>
      </c>
      <c r="Z469">
        <v>0</v>
      </c>
      <c r="AA469">
        <v>0</v>
      </c>
      <c r="AB469">
        <v>0</v>
      </c>
      <c r="AC469">
        <v>0</v>
      </c>
      <c r="AD469">
        <v>1</v>
      </c>
      <c r="AE469">
        <v>0</v>
      </c>
      <c r="AF469" t="s">
        <v>3</v>
      </c>
      <c r="AG469">
        <v>5.1999999999999995E-4</v>
      </c>
      <c r="AH469">
        <v>2</v>
      </c>
      <c r="AI469">
        <v>43687627</v>
      </c>
      <c r="AJ469">
        <v>459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</row>
    <row r="470" spans="1:44">
      <c r="A470">
        <f>ROW(Source!A154)</f>
        <v>154</v>
      </c>
      <c r="B470">
        <v>43687639</v>
      </c>
      <c r="C470">
        <v>43687620</v>
      </c>
      <c r="D470">
        <v>37729662</v>
      </c>
      <c r="E470">
        <v>1</v>
      </c>
      <c r="F470">
        <v>1</v>
      </c>
      <c r="G470">
        <v>1</v>
      </c>
      <c r="H470">
        <v>3</v>
      </c>
      <c r="I470" t="s">
        <v>774</v>
      </c>
      <c r="J470" t="s">
        <v>775</v>
      </c>
      <c r="K470" t="s">
        <v>776</v>
      </c>
      <c r="L470">
        <v>1346</v>
      </c>
      <c r="N470">
        <v>1009</v>
      </c>
      <c r="O470" t="s">
        <v>717</v>
      </c>
      <c r="P470" t="s">
        <v>717</v>
      </c>
      <c r="Q470">
        <v>1</v>
      </c>
      <c r="X470">
        <v>5.7000000000000002E-2</v>
      </c>
      <c r="Y470">
        <v>6.62</v>
      </c>
      <c r="Z470">
        <v>0</v>
      </c>
      <c r="AA470">
        <v>0</v>
      </c>
      <c r="AB470">
        <v>0</v>
      </c>
      <c r="AC470">
        <v>0</v>
      </c>
      <c r="AD470">
        <v>1</v>
      </c>
      <c r="AE470">
        <v>0</v>
      </c>
      <c r="AF470" t="s">
        <v>3</v>
      </c>
      <c r="AG470">
        <v>5.7000000000000002E-2</v>
      </c>
      <c r="AH470">
        <v>2</v>
      </c>
      <c r="AI470">
        <v>43687628</v>
      </c>
      <c r="AJ470">
        <v>460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</row>
    <row r="471" spans="1:44">
      <c r="A471">
        <f>ROW(Source!A154)</f>
        <v>154</v>
      </c>
      <c r="B471">
        <v>43687640</v>
      </c>
      <c r="C471">
        <v>43687620</v>
      </c>
      <c r="D471">
        <v>37766444</v>
      </c>
      <c r="E471">
        <v>1</v>
      </c>
      <c r="F471">
        <v>1</v>
      </c>
      <c r="G471">
        <v>1</v>
      </c>
      <c r="H471">
        <v>3</v>
      </c>
      <c r="I471" t="s">
        <v>1088</v>
      </c>
      <c r="J471" t="s">
        <v>1089</v>
      </c>
      <c r="K471" t="s">
        <v>1090</v>
      </c>
      <c r="L471">
        <v>1354</v>
      </c>
      <c r="N471">
        <v>1010</v>
      </c>
      <c r="O471" t="s">
        <v>124</v>
      </c>
      <c r="P471" t="s">
        <v>124</v>
      </c>
      <c r="Q471">
        <v>1</v>
      </c>
      <c r="X471">
        <v>0.05</v>
      </c>
      <c r="Y471">
        <v>229.13</v>
      </c>
      <c r="Z471">
        <v>0</v>
      </c>
      <c r="AA471">
        <v>0</v>
      </c>
      <c r="AB471">
        <v>0</v>
      </c>
      <c r="AC471">
        <v>0</v>
      </c>
      <c r="AD471">
        <v>1</v>
      </c>
      <c r="AE471">
        <v>0</v>
      </c>
      <c r="AF471" t="s">
        <v>3</v>
      </c>
      <c r="AG471">
        <v>0.05</v>
      </c>
      <c r="AH471">
        <v>2</v>
      </c>
      <c r="AI471">
        <v>43687629</v>
      </c>
      <c r="AJ471">
        <v>461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</row>
    <row r="472" spans="1:44">
      <c r="A472">
        <f>ROW(Source!A154)</f>
        <v>154</v>
      </c>
      <c r="B472">
        <v>43687641</v>
      </c>
      <c r="C472">
        <v>43687620</v>
      </c>
      <c r="D472">
        <v>37790328</v>
      </c>
      <c r="E472">
        <v>1</v>
      </c>
      <c r="F472">
        <v>1</v>
      </c>
      <c r="G472">
        <v>1</v>
      </c>
      <c r="H472">
        <v>3</v>
      </c>
      <c r="I472" t="s">
        <v>1091</v>
      </c>
      <c r="J472" t="s">
        <v>1092</v>
      </c>
      <c r="K472" t="s">
        <v>1093</v>
      </c>
      <c r="L472">
        <v>1348</v>
      </c>
      <c r="N472">
        <v>1009</v>
      </c>
      <c r="O472" t="s">
        <v>278</v>
      </c>
      <c r="P472" t="s">
        <v>278</v>
      </c>
      <c r="Q472">
        <v>1000</v>
      </c>
      <c r="X472">
        <v>4.4999999999999999E-4</v>
      </c>
      <c r="Y472">
        <v>23815.7</v>
      </c>
      <c r="Z472">
        <v>0</v>
      </c>
      <c r="AA472">
        <v>0</v>
      </c>
      <c r="AB472">
        <v>0</v>
      </c>
      <c r="AC472">
        <v>0</v>
      </c>
      <c r="AD472">
        <v>1</v>
      </c>
      <c r="AE472">
        <v>0</v>
      </c>
      <c r="AF472" t="s">
        <v>3</v>
      </c>
      <c r="AG472">
        <v>4.4999999999999999E-4</v>
      </c>
      <c r="AH472">
        <v>2</v>
      </c>
      <c r="AI472">
        <v>43687630</v>
      </c>
      <c r="AJ472">
        <v>462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</row>
    <row r="473" spans="1:44">
      <c r="A473">
        <f>ROW(Source!A154)</f>
        <v>154</v>
      </c>
      <c r="B473">
        <v>43687642</v>
      </c>
      <c r="C473">
        <v>43687620</v>
      </c>
      <c r="D473">
        <v>37790347</v>
      </c>
      <c r="E473">
        <v>1</v>
      </c>
      <c r="F473">
        <v>1</v>
      </c>
      <c r="G473">
        <v>1</v>
      </c>
      <c r="H473">
        <v>3</v>
      </c>
      <c r="I473" t="s">
        <v>1094</v>
      </c>
      <c r="J473" t="s">
        <v>1095</v>
      </c>
      <c r="K473" t="s">
        <v>1096</v>
      </c>
      <c r="L473">
        <v>1348</v>
      </c>
      <c r="N473">
        <v>1009</v>
      </c>
      <c r="O473" t="s">
        <v>278</v>
      </c>
      <c r="P473" t="s">
        <v>278</v>
      </c>
      <c r="Q473">
        <v>1000</v>
      </c>
      <c r="X473">
        <v>1E-3</v>
      </c>
      <c r="Y473">
        <v>17650.8</v>
      </c>
      <c r="Z473">
        <v>0</v>
      </c>
      <c r="AA473">
        <v>0</v>
      </c>
      <c r="AB473">
        <v>0</v>
      </c>
      <c r="AC473">
        <v>0</v>
      </c>
      <c r="AD473">
        <v>1</v>
      </c>
      <c r="AE473">
        <v>0</v>
      </c>
      <c r="AF473" t="s">
        <v>3</v>
      </c>
      <c r="AG473">
        <v>1E-3</v>
      </c>
      <c r="AH473">
        <v>2</v>
      </c>
      <c r="AI473">
        <v>43687631</v>
      </c>
      <c r="AJ473">
        <v>463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</row>
    <row r="474" spans="1:44">
      <c r="A474">
        <f>ROW(Source!A155)</f>
        <v>155</v>
      </c>
      <c r="B474">
        <v>43687648</v>
      </c>
      <c r="C474">
        <v>43687643</v>
      </c>
      <c r="D474">
        <v>23135499</v>
      </c>
      <c r="E474">
        <v>1</v>
      </c>
      <c r="F474">
        <v>1</v>
      </c>
      <c r="G474">
        <v>1</v>
      </c>
      <c r="H474">
        <v>1</v>
      </c>
      <c r="I474" t="s">
        <v>689</v>
      </c>
      <c r="J474" t="s">
        <v>3</v>
      </c>
      <c r="K474" t="s">
        <v>690</v>
      </c>
      <c r="L474">
        <v>1369</v>
      </c>
      <c r="N474">
        <v>1013</v>
      </c>
      <c r="O474" t="s">
        <v>653</v>
      </c>
      <c r="P474" t="s">
        <v>653</v>
      </c>
      <c r="Q474">
        <v>1</v>
      </c>
      <c r="X474">
        <v>0.08</v>
      </c>
      <c r="Y474">
        <v>0</v>
      </c>
      <c r="Z474">
        <v>0</v>
      </c>
      <c r="AA474">
        <v>0</v>
      </c>
      <c r="AB474">
        <v>8.99</v>
      </c>
      <c r="AC474">
        <v>0</v>
      </c>
      <c r="AD474">
        <v>1</v>
      </c>
      <c r="AE474">
        <v>1</v>
      </c>
      <c r="AF474" t="s">
        <v>3</v>
      </c>
      <c r="AG474">
        <v>0.08</v>
      </c>
      <c r="AH474">
        <v>2</v>
      </c>
      <c r="AI474">
        <v>43687644</v>
      </c>
      <c r="AJ474">
        <v>464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</row>
    <row r="475" spans="1:44">
      <c r="A475">
        <f>ROW(Source!A155)</f>
        <v>155</v>
      </c>
      <c r="B475">
        <v>43687649</v>
      </c>
      <c r="C475">
        <v>43687643</v>
      </c>
      <c r="D475">
        <v>121548</v>
      </c>
      <c r="E475">
        <v>1</v>
      </c>
      <c r="F475">
        <v>1</v>
      </c>
      <c r="G475">
        <v>1</v>
      </c>
      <c r="H475">
        <v>1</v>
      </c>
      <c r="I475" t="s">
        <v>22</v>
      </c>
      <c r="J475" t="s">
        <v>3</v>
      </c>
      <c r="K475" t="s">
        <v>656</v>
      </c>
      <c r="L475">
        <v>608254</v>
      </c>
      <c r="N475">
        <v>1013</v>
      </c>
      <c r="O475" t="s">
        <v>657</v>
      </c>
      <c r="P475" t="s">
        <v>657</v>
      </c>
      <c r="Q475">
        <v>1</v>
      </c>
      <c r="X475">
        <v>0.04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1</v>
      </c>
      <c r="AE475">
        <v>2</v>
      </c>
      <c r="AF475" t="s">
        <v>3</v>
      </c>
      <c r="AG475">
        <v>0.04</v>
      </c>
      <c r="AH475">
        <v>2</v>
      </c>
      <c r="AI475">
        <v>43687645</v>
      </c>
      <c r="AJ475">
        <v>465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</row>
    <row r="476" spans="1:44">
      <c r="A476">
        <f>ROW(Source!A155)</f>
        <v>155</v>
      </c>
      <c r="B476">
        <v>43687650</v>
      </c>
      <c r="C476">
        <v>43687643</v>
      </c>
      <c r="D476">
        <v>37802699</v>
      </c>
      <c r="E476">
        <v>1</v>
      </c>
      <c r="F476">
        <v>1</v>
      </c>
      <c r="G476">
        <v>1</v>
      </c>
      <c r="H476">
        <v>2</v>
      </c>
      <c r="I476" t="s">
        <v>671</v>
      </c>
      <c r="J476" t="s">
        <v>672</v>
      </c>
      <c r="K476" t="s">
        <v>673</v>
      </c>
      <c r="L476">
        <v>1368</v>
      </c>
      <c r="N476">
        <v>1011</v>
      </c>
      <c r="O476" t="s">
        <v>524</v>
      </c>
      <c r="P476" t="s">
        <v>524</v>
      </c>
      <c r="Q476">
        <v>1</v>
      </c>
      <c r="X476">
        <v>0.04</v>
      </c>
      <c r="Y476">
        <v>0</v>
      </c>
      <c r="Z476">
        <v>59.38</v>
      </c>
      <c r="AA476">
        <v>9</v>
      </c>
      <c r="AB476">
        <v>0</v>
      </c>
      <c r="AC476">
        <v>0</v>
      </c>
      <c r="AD476">
        <v>1</v>
      </c>
      <c r="AE476">
        <v>0</v>
      </c>
      <c r="AF476" t="s">
        <v>3</v>
      </c>
      <c r="AG476">
        <v>0.04</v>
      </c>
      <c r="AH476">
        <v>2</v>
      </c>
      <c r="AI476">
        <v>43687646</v>
      </c>
      <c r="AJ476">
        <v>466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</row>
    <row r="477" spans="1:44">
      <c r="A477">
        <f>ROW(Source!A155)</f>
        <v>155</v>
      </c>
      <c r="B477">
        <v>43687651</v>
      </c>
      <c r="C477">
        <v>43687643</v>
      </c>
      <c r="D477">
        <v>37804487</v>
      </c>
      <c r="E477">
        <v>1</v>
      </c>
      <c r="F477">
        <v>1</v>
      </c>
      <c r="G477">
        <v>1</v>
      </c>
      <c r="H477">
        <v>2</v>
      </c>
      <c r="I477" t="s">
        <v>1097</v>
      </c>
      <c r="J477" t="s">
        <v>1098</v>
      </c>
      <c r="K477" t="s">
        <v>1099</v>
      </c>
      <c r="L477">
        <v>1368</v>
      </c>
      <c r="N477">
        <v>1011</v>
      </c>
      <c r="O477" t="s">
        <v>524</v>
      </c>
      <c r="P477" t="s">
        <v>524</v>
      </c>
      <c r="Q477">
        <v>1</v>
      </c>
      <c r="X477">
        <v>0.02</v>
      </c>
      <c r="Y477">
        <v>0</v>
      </c>
      <c r="Z477">
        <v>229.57</v>
      </c>
      <c r="AA477">
        <v>12.1</v>
      </c>
      <c r="AB477">
        <v>0</v>
      </c>
      <c r="AC477">
        <v>0</v>
      </c>
      <c r="AD477">
        <v>1</v>
      </c>
      <c r="AE477">
        <v>0</v>
      </c>
      <c r="AF477" t="s">
        <v>3</v>
      </c>
      <c r="AG477">
        <v>0.02</v>
      </c>
      <c r="AH477">
        <v>2</v>
      </c>
      <c r="AI477">
        <v>43687647</v>
      </c>
      <c r="AJ477">
        <v>467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</row>
    <row r="478" spans="1:44">
      <c r="A478">
        <f>ROW(Source!A156)</f>
        <v>156</v>
      </c>
      <c r="B478">
        <v>43687657</v>
      </c>
      <c r="C478">
        <v>43687652</v>
      </c>
      <c r="D478">
        <v>23135499</v>
      </c>
      <c r="E478">
        <v>1</v>
      </c>
      <c r="F478">
        <v>1</v>
      </c>
      <c r="G478">
        <v>1</v>
      </c>
      <c r="H478">
        <v>1</v>
      </c>
      <c r="I478" t="s">
        <v>689</v>
      </c>
      <c r="J478" t="s">
        <v>3</v>
      </c>
      <c r="K478" t="s">
        <v>690</v>
      </c>
      <c r="L478">
        <v>1369</v>
      </c>
      <c r="N478">
        <v>1013</v>
      </c>
      <c r="O478" t="s">
        <v>653</v>
      </c>
      <c r="P478" t="s">
        <v>653</v>
      </c>
      <c r="Q478">
        <v>1</v>
      </c>
      <c r="X478">
        <v>0.12</v>
      </c>
      <c r="Y478">
        <v>0</v>
      </c>
      <c r="Z478">
        <v>0</v>
      </c>
      <c r="AA478">
        <v>0</v>
      </c>
      <c r="AB478">
        <v>8.99</v>
      </c>
      <c r="AC478">
        <v>0</v>
      </c>
      <c r="AD478">
        <v>1</v>
      </c>
      <c r="AE478">
        <v>1</v>
      </c>
      <c r="AF478" t="s">
        <v>3</v>
      </c>
      <c r="AG478">
        <v>0.12</v>
      </c>
      <c r="AH478">
        <v>2</v>
      </c>
      <c r="AI478">
        <v>43687653</v>
      </c>
      <c r="AJ478">
        <v>468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</row>
    <row r="479" spans="1:44">
      <c r="A479">
        <f>ROW(Source!A156)</f>
        <v>156</v>
      </c>
      <c r="B479">
        <v>43687658</v>
      </c>
      <c r="C479">
        <v>43687652</v>
      </c>
      <c r="D479">
        <v>121548</v>
      </c>
      <c r="E479">
        <v>1</v>
      </c>
      <c r="F479">
        <v>1</v>
      </c>
      <c r="G479">
        <v>1</v>
      </c>
      <c r="H479">
        <v>1</v>
      </c>
      <c r="I479" t="s">
        <v>22</v>
      </c>
      <c r="J479" t="s">
        <v>3</v>
      </c>
      <c r="K479" t="s">
        <v>656</v>
      </c>
      <c r="L479">
        <v>608254</v>
      </c>
      <c r="N479">
        <v>1013</v>
      </c>
      <c r="O479" t="s">
        <v>657</v>
      </c>
      <c r="P479" t="s">
        <v>657</v>
      </c>
      <c r="Q479">
        <v>1</v>
      </c>
      <c r="X479">
        <v>0.06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1</v>
      </c>
      <c r="AE479">
        <v>2</v>
      </c>
      <c r="AF479" t="s">
        <v>3</v>
      </c>
      <c r="AG479">
        <v>0.06</v>
      </c>
      <c r="AH479">
        <v>2</v>
      </c>
      <c r="AI479">
        <v>43687654</v>
      </c>
      <c r="AJ479">
        <v>469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</row>
    <row r="480" spans="1:44">
      <c r="A480">
        <f>ROW(Source!A156)</f>
        <v>156</v>
      </c>
      <c r="B480">
        <v>43687659</v>
      </c>
      <c r="C480">
        <v>43687652</v>
      </c>
      <c r="D480">
        <v>37802699</v>
      </c>
      <c r="E480">
        <v>1</v>
      </c>
      <c r="F480">
        <v>1</v>
      </c>
      <c r="G480">
        <v>1</v>
      </c>
      <c r="H480">
        <v>2</v>
      </c>
      <c r="I480" t="s">
        <v>671</v>
      </c>
      <c r="J480" t="s">
        <v>672</v>
      </c>
      <c r="K480" t="s">
        <v>673</v>
      </c>
      <c r="L480">
        <v>1368</v>
      </c>
      <c r="N480">
        <v>1011</v>
      </c>
      <c r="O480" t="s">
        <v>524</v>
      </c>
      <c r="P480" t="s">
        <v>524</v>
      </c>
      <c r="Q480">
        <v>1</v>
      </c>
      <c r="X480">
        <v>0.06</v>
      </c>
      <c r="Y480">
        <v>0</v>
      </c>
      <c r="Z480">
        <v>59.38</v>
      </c>
      <c r="AA480">
        <v>9</v>
      </c>
      <c r="AB480">
        <v>0</v>
      </c>
      <c r="AC480">
        <v>0</v>
      </c>
      <c r="AD480">
        <v>1</v>
      </c>
      <c r="AE480">
        <v>0</v>
      </c>
      <c r="AF480" t="s">
        <v>3</v>
      </c>
      <c r="AG480">
        <v>0.06</v>
      </c>
      <c r="AH480">
        <v>2</v>
      </c>
      <c r="AI480">
        <v>43687655</v>
      </c>
      <c r="AJ480">
        <v>470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</row>
    <row r="481" spans="1:44">
      <c r="A481">
        <f>ROW(Source!A156)</f>
        <v>156</v>
      </c>
      <c r="B481">
        <v>43687660</v>
      </c>
      <c r="C481">
        <v>43687652</v>
      </c>
      <c r="D481">
        <v>37804487</v>
      </c>
      <c r="E481">
        <v>1</v>
      </c>
      <c r="F481">
        <v>1</v>
      </c>
      <c r="G481">
        <v>1</v>
      </c>
      <c r="H481">
        <v>2</v>
      </c>
      <c r="I481" t="s">
        <v>1097</v>
      </c>
      <c r="J481" t="s">
        <v>1098</v>
      </c>
      <c r="K481" t="s">
        <v>1099</v>
      </c>
      <c r="L481">
        <v>1368</v>
      </c>
      <c r="N481">
        <v>1011</v>
      </c>
      <c r="O481" t="s">
        <v>524</v>
      </c>
      <c r="P481" t="s">
        <v>524</v>
      </c>
      <c r="Q481">
        <v>1</v>
      </c>
      <c r="X481">
        <v>0.02</v>
      </c>
      <c r="Y481">
        <v>0</v>
      </c>
      <c r="Z481">
        <v>229.57</v>
      </c>
      <c r="AA481">
        <v>12.1</v>
      </c>
      <c r="AB481">
        <v>0</v>
      </c>
      <c r="AC481">
        <v>0</v>
      </c>
      <c r="AD481">
        <v>1</v>
      </c>
      <c r="AE481">
        <v>0</v>
      </c>
      <c r="AF481" t="s">
        <v>3</v>
      </c>
      <c r="AG481">
        <v>0.02</v>
      </c>
      <c r="AH481">
        <v>2</v>
      </c>
      <c r="AI481">
        <v>43687656</v>
      </c>
      <c r="AJ481">
        <v>471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</row>
    <row r="482" spans="1:44">
      <c r="A482">
        <f>ROW(Source!A157)</f>
        <v>157</v>
      </c>
      <c r="B482">
        <v>43687666</v>
      </c>
      <c r="C482">
        <v>43687661</v>
      </c>
      <c r="D482">
        <v>23135499</v>
      </c>
      <c r="E482">
        <v>1</v>
      </c>
      <c r="F482">
        <v>1</v>
      </c>
      <c r="G482">
        <v>1</v>
      </c>
      <c r="H482">
        <v>1</v>
      </c>
      <c r="I482" t="s">
        <v>689</v>
      </c>
      <c r="J482" t="s">
        <v>3</v>
      </c>
      <c r="K482" t="s">
        <v>690</v>
      </c>
      <c r="L482">
        <v>1369</v>
      </c>
      <c r="N482">
        <v>1013</v>
      </c>
      <c r="O482" t="s">
        <v>653</v>
      </c>
      <c r="P482" t="s">
        <v>653</v>
      </c>
      <c r="Q482">
        <v>1</v>
      </c>
      <c r="X482">
        <v>14</v>
      </c>
      <c r="Y482">
        <v>0</v>
      </c>
      <c r="Z482">
        <v>0</v>
      </c>
      <c r="AA482">
        <v>0</v>
      </c>
      <c r="AB482">
        <v>8.99</v>
      </c>
      <c r="AC482">
        <v>0</v>
      </c>
      <c r="AD482">
        <v>1</v>
      </c>
      <c r="AE482">
        <v>1</v>
      </c>
      <c r="AF482" t="s">
        <v>3</v>
      </c>
      <c r="AG482">
        <v>14</v>
      </c>
      <c r="AH482">
        <v>2</v>
      </c>
      <c r="AI482">
        <v>43687662</v>
      </c>
      <c r="AJ482">
        <v>472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</row>
    <row r="483" spans="1:44">
      <c r="A483">
        <f>ROW(Source!A157)</f>
        <v>157</v>
      </c>
      <c r="B483">
        <v>43687667</v>
      </c>
      <c r="C483">
        <v>43687661</v>
      </c>
      <c r="D483">
        <v>121548</v>
      </c>
      <c r="E483">
        <v>1</v>
      </c>
      <c r="F483">
        <v>1</v>
      </c>
      <c r="G483">
        <v>1</v>
      </c>
      <c r="H483">
        <v>1</v>
      </c>
      <c r="I483" t="s">
        <v>22</v>
      </c>
      <c r="J483" t="s">
        <v>3</v>
      </c>
      <c r="K483" t="s">
        <v>656</v>
      </c>
      <c r="L483">
        <v>608254</v>
      </c>
      <c r="N483">
        <v>1013</v>
      </c>
      <c r="O483" t="s">
        <v>657</v>
      </c>
      <c r="P483" t="s">
        <v>657</v>
      </c>
      <c r="Q483">
        <v>1</v>
      </c>
      <c r="X483">
        <v>7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1</v>
      </c>
      <c r="AE483">
        <v>2</v>
      </c>
      <c r="AF483" t="s">
        <v>3</v>
      </c>
      <c r="AG483">
        <v>7</v>
      </c>
      <c r="AH483">
        <v>2</v>
      </c>
      <c r="AI483">
        <v>43687663</v>
      </c>
      <c r="AJ483">
        <v>473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</row>
    <row r="484" spans="1:44">
      <c r="A484">
        <f>ROW(Source!A157)</f>
        <v>157</v>
      </c>
      <c r="B484">
        <v>43687668</v>
      </c>
      <c r="C484">
        <v>43687661</v>
      </c>
      <c r="D484">
        <v>37802699</v>
      </c>
      <c r="E484">
        <v>1</v>
      </c>
      <c r="F484">
        <v>1</v>
      </c>
      <c r="G484">
        <v>1</v>
      </c>
      <c r="H484">
        <v>2</v>
      </c>
      <c r="I484" t="s">
        <v>671</v>
      </c>
      <c r="J484" t="s">
        <v>672</v>
      </c>
      <c r="K484" t="s">
        <v>673</v>
      </c>
      <c r="L484">
        <v>1368</v>
      </c>
      <c r="N484">
        <v>1011</v>
      </c>
      <c r="O484" t="s">
        <v>524</v>
      </c>
      <c r="P484" t="s">
        <v>524</v>
      </c>
      <c r="Q484">
        <v>1</v>
      </c>
      <c r="X484">
        <v>7</v>
      </c>
      <c r="Y484">
        <v>0</v>
      </c>
      <c r="Z484">
        <v>59.38</v>
      </c>
      <c r="AA484">
        <v>9</v>
      </c>
      <c r="AB484">
        <v>0</v>
      </c>
      <c r="AC484">
        <v>0</v>
      </c>
      <c r="AD484">
        <v>1</v>
      </c>
      <c r="AE484">
        <v>0</v>
      </c>
      <c r="AF484" t="s">
        <v>3</v>
      </c>
      <c r="AG484">
        <v>7</v>
      </c>
      <c r="AH484">
        <v>2</v>
      </c>
      <c r="AI484">
        <v>43687664</v>
      </c>
      <c r="AJ484">
        <v>474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</row>
    <row r="485" spans="1:44">
      <c r="A485">
        <f>ROW(Source!A157)</f>
        <v>157</v>
      </c>
      <c r="B485">
        <v>43687669</v>
      </c>
      <c r="C485">
        <v>43687661</v>
      </c>
      <c r="D485">
        <v>37804487</v>
      </c>
      <c r="E485">
        <v>1</v>
      </c>
      <c r="F485">
        <v>1</v>
      </c>
      <c r="G485">
        <v>1</v>
      </c>
      <c r="H485">
        <v>2</v>
      </c>
      <c r="I485" t="s">
        <v>1097</v>
      </c>
      <c r="J485" t="s">
        <v>1098</v>
      </c>
      <c r="K485" t="s">
        <v>1099</v>
      </c>
      <c r="L485">
        <v>1368</v>
      </c>
      <c r="N485">
        <v>1011</v>
      </c>
      <c r="O485" t="s">
        <v>524</v>
      </c>
      <c r="P485" t="s">
        <v>524</v>
      </c>
      <c r="Q485">
        <v>1</v>
      </c>
      <c r="X485">
        <v>2.8</v>
      </c>
      <c r="Y485">
        <v>0</v>
      </c>
      <c r="Z485">
        <v>229.57</v>
      </c>
      <c r="AA485">
        <v>12.1</v>
      </c>
      <c r="AB485">
        <v>0</v>
      </c>
      <c r="AC485">
        <v>0</v>
      </c>
      <c r="AD485">
        <v>1</v>
      </c>
      <c r="AE485">
        <v>0</v>
      </c>
      <c r="AF485" t="s">
        <v>3</v>
      </c>
      <c r="AG485">
        <v>2.8</v>
      </c>
      <c r="AH485">
        <v>2</v>
      </c>
      <c r="AI485">
        <v>43687665</v>
      </c>
      <c r="AJ485">
        <v>475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</row>
    <row r="486" spans="1:44">
      <c r="A486">
        <f>ROW(Source!A158)</f>
        <v>158</v>
      </c>
      <c r="B486">
        <v>43687680</v>
      </c>
      <c r="C486">
        <v>43687670</v>
      </c>
      <c r="D486">
        <v>23410246</v>
      </c>
      <c r="E486">
        <v>1</v>
      </c>
      <c r="F486">
        <v>1</v>
      </c>
      <c r="G486">
        <v>1</v>
      </c>
      <c r="H486">
        <v>1</v>
      </c>
      <c r="I486" t="s">
        <v>1100</v>
      </c>
      <c r="J486" t="s">
        <v>3</v>
      </c>
      <c r="K486" t="s">
        <v>1101</v>
      </c>
      <c r="L486">
        <v>1369</v>
      </c>
      <c r="N486">
        <v>1013</v>
      </c>
      <c r="O486" t="s">
        <v>653</v>
      </c>
      <c r="P486" t="s">
        <v>653</v>
      </c>
      <c r="Q486">
        <v>1</v>
      </c>
      <c r="X486">
        <v>1</v>
      </c>
      <c r="Y486">
        <v>0</v>
      </c>
      <c r="Z486">
        <v>0</v>
      </c>
      <c r="AA486">
        <v>0</v>
      </c>
      <c r="AB486">
        <v>12.08</v>
      </c>
      <c r="AC486">
        <v>0</v>
      </c>
      <c r="AD486">
        <v>1</v>
      </c>
      <c r="AE486">
        <v>1</v>
      </c>
      <c r="AF486" t="s">
        <v>3</v>
      </c>
      <c r="AG486">
        <v>1</v>
      </c>
      <c r="AH486">
        <v>2</v>
      </c>
      <c r="AI486">
        <v>43687671</v>
      </c>
      <c r="AJ486">
        <v>476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</row>
    <row r="487" spans="1:44">
      <c r="A487">
        <f>ROW(Source!A158)</f>
        <v>158</v>
      </c>
      <c r="B487">
        <v>43687681</v>
      </c>
      <c r="C487">
        <v>43687670</v>
      </c>
      <c r="D487">
        <v>37802678</v>
      </c>
      <c r="E487">
        <v>1</v>
      </c>
      <c r="F487">
        <v>1</v>
      </c>
      <c r="G487">
        <v>1</v>
      </c>
      <c r="H487">
        <v>2</v>
      </c>
      <c r="I487" t="s">
        <v>1102</v>
      </c>
      <c r="J487" t="s">
        <v>1103</v>
      </c>
      <c r="K487" t="s">
        <v>1104</v>
      </c>
      <c r="L487">
        <v>1368</v>
      </c>
      <c r="N487">
        <v>1011</v>
      </c>
      <c r="O487" t="s">
        <v>524</v>
      </c>
      <c r="P487" t="s">
        <v>524</v>
      </c>
      <c r="Q487">
        <v>1</v>
      </c>
      <c r="X487">
        <v>0.33</v>
      </c>
      <c r="Y487">
        <v>0</v>
      </c>
      <c r="Z487">
        <v>5.33</v>
      </c>
      <c r="AA487">
        <v>0</v>
      </c>
      <c r="AB487">
        <v>0</v>
      </c>
      <c r="AC487">
        <v>0</v>
      </c>
      <c r="AD487">
        <v>1</v>
      </c>
      <c r="AE487">
        <v>0</v>
      </c>
      <c r="AF487" t="s">
        <v>3</v>
      </c>
      <c r="AG487">
        <v>0.33</v>
      </c>
      <c r="AH487">
        <v>2</v>
      </c>
      <c r="AI487">
        <v>43687672</v>
      </c>
      <c r="AJ487">
        <v>477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</row>
    <row r="488" spans="1:44">
      <c r="A488">
        <f>ROW(Source!A158)</f>
        <v>158</v>
      </c>
      <c r="B488">
        <v>43687682</v>
      </c>
      <c r="C488">
        <v>43687670</v>
      </c>
      <c r="D488">
        <v>37732591</v>
      </c>
      <c r="E488">
        <v>1</v>
      </c>
      <c r="F488">
        <v>1</v>
      </c>
      <c r="G488">
        <v>1</v>
      </c>
      <c r="H488">
        <v>3</v>
      </c>
      <c r="I488" t="s">
        <v>1105</v>
      </c>
      <c r="J488" t="s">
        <v>1106</v>
      </c>
      <c r="K488" t="s">
        <v>1107</v>
      </c>
      <c r="L488">
        <v>1346</v>
      </c>
      <c r="N488">
        <v>1009</v>
      </c>
      <c r="O488" t="s">
        <v>717</v>
      </c>
      <c r="P488" t="s">
        <v>717</v>
      </c>
      <c r="Q488">
        <v>1</v>
      </c>
      <c r="X488">
        <v>1.1999999999999999E-3</v>
      </c>
      <c r="Y488">
        <v>70.31</v>
      </c>
      <c r="Z488">
        <v>0</v>
      </c>
      <c r="AA488">
        <v>0</v>
      </c>
      <c r="AB488">
        <v>0</v>
      </c>
      <c r="AC488">
        <v>0</v>
      </c>
      <c r="AD488">
        <v>1</v>
      </c>
      <c r="AE488">
        <v>0</v>
      </c>
      <c r="AF488" t="s">
        <v>3</v>
      </c>
      <c r="AG488">
        <v>1.1999999999999999E-3</v>
      </c>
      <c r="AH488">
        <v>2</v>
      </c>
      <c r="AI488">
        <v>43687673</v>
      </c>
      <c r="AJ488">
        <v>478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</row>
    <row r="489" spans="1:44">
      <c r="A489">
        <f>ROW(Source!A158)</f>
        <v>158</v>
      </c>
      <c r="B489">
        <v>43687683</v>
      </c>
      <c r="C489">
        <v>43687670</v>
      </c>
      <c r="D489">
        <v>37729925</v>
      </c>
      <c r="E489">
        <v>1</v>
      </c>
      <c r="F489">
        <v>1</v>
      </c>
      <c r="G489">
        <v>1</v>
      </c>
      <c r="H489">
        <v>3</v>
      </c>
      <c r="I489" t="s">
        <v>1108</v>
      </c>
      <c r="J489" t="s">
        <v>1109</v>
      </c>
      <c r="K489" t="s">
        <v>1110</v>
      </c>
      <c r="L489">
        <v>1332</v>
      </c>
      <c r="N489">
        <v>1005</v>
      </c>
      <c r="O489" t="s">
        <v>1111</v>
      </c>
      <c r="P489" t="s">
        <v>1111</v>
      </c>
      <c r="Q489">
        <v>0.01</v>
      </c>
      <c r="X489">
        <v>0.6</v>
      </c>
      <c r="Y489">
        <v>13.28</v>
      </c>
      <c r="Z489">
        <v>0</v>
      </c>
      <c r="AA489">
        <v>0</v>
      </c>
      <c r="AB489">
        <v>0</v>
      </c>
      <c r="AC489">
        <v>0</v>
      </c>
      <c r="AD489">
        <v>1</v>
      </c>
      <c r="AE489">
        <v>0</v>
      </c>
      <c r="AF489" t="s">
        <v>3</v>
      </c>
      <c r="AG489">
        <v>0.6</v>
      </c>
      <c r="AH489">
        <v>2</v>
      </c>
      <c r="AI489">
        <v>43687674</v>
      </c>
      <c r="AJ489">
        <v>479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</row>
    <row r="490" spans="1:44">
      <c r="A490">
        <f>ROW(Source!A158)</f>
        <v>158</v>
      </c>
      <c r="B490">
        <v>43687684</v>
      </c>
      <c r="C490">
        <v>43687670</v>
      </c>
      <c r="D490">
        <v>37729933</v>
      </c>
      <c r="E490">
        <v>1</v>
      </c>
      <c r="F490">
        <v>1</v>
      </c>
      <c r="G490">
        <v>1</v>
      </c>
      <c r="H490">
        <v>3</v>
      </c>
      <c r="I490" t="s">
        <v>1112</v>
      </c>
      <c r="J490" t="s">
        <v>1113</v>
      </c>
      <c r="K490" t="s">
        <v>1114</v>
      </c>
      <c r="L490">
        <v>1296</v>
      </c>
      <c r="N490">
        <v>1002</v>
      </c>
      <c r="O490" t="s">
        <v>1115</v>
      </c>
      <c r="P490" t="s">
        <v>1115</v>
      </c>
      <c r="Q490">
        <v>1</v>
      </c>
      <c r="X490">
        <v>6.0000000000000001E-3</v>
      </c>
      <c r="Y490">
        <v>12.28</v>
      </c>
      <c r="Z490">
        <v>0</v>
      </c>
      <c r="AA490">
        <v>0</v>
      </c>
      <c r="AB490">
        <v>0</v>
      </c>
      <c r="AC490">
        <v>0</v>
      </c>
      <c r="AD490">
        <v>1</v>
      </c>
      <c r="AE490">
        <v>0</v>
      </c>
      <c r="AF490" t="s">
        <v>3</v>
      </c>
      <c r="AG490">
        <v>6.0000000000000001E-3</v>
      </c>
      <c r="AH490">
        <v>2</v>
      </c>
      <c r="AI490">
        <v>43687675</v>
      </c>
      <c r="AJ490">
        <v>480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</row>
    <row r="491" spans="1:44">
      <c r="A491">
        <f>ROW(Source!A158)</f>
        <v>158</v>
      </c>
      <c r="B491">
        <v>43687685</v>
      </c>
      <c r="C491">
        <v>43687670</v>
      </c>
      <c r="D491">
        <v>37729935</v>
      </c>
      <c r="E491">
        <v>1</v>
      </c>
      <c r="F491">
        <v>1</v>
      </c>
      <c r="G491">
        <v>1</v>
      </c>
      <c r="H491">
        <v>3</v>
      </c>
      <c r="I491" t="s">
        <v>1116</v>
      </c>
      <c r="J491" t="s">
        <v>1117</v>
      </c>
      <c r="K491" t="s">
        <v>1118</v>
      </c>
      <c r="L491">
        <v>1296</v>
      </c>
      <c r="N491">
        <v>1002</v>
      </c>
      <c r="O491" t="s">
        <v>1115</v>
      </c>
      <c r="P491" t="s">
        <v>1115</v>
      </c>
      <c r="Q491">
        <v>1</v>
      </c>
      <c r="X491">
        <v>6.0000000000000001E-3</v>
      </c>
      <c r="Y491">
        <v>7.81</v>
      </c>
      <c r="Z491">
        <v>0</v>
      </c>
      <c r="AA491">
        <v>0</v>
      </c>
      <c r="AB491">
        <v>0</v>
      </c>
      <c r="AC491">
        <v>0</v>
      </c>
      <c r="AD491">
        <v>1</v>
      </c>
      <c r="AE491">
        <v>0</v>
      </c>
      <c r="AF491" t="s">
        <v>3</v>
      </c>
      <c r="AG491">
        <v>6.0000000000000001E-3</v>
      </c>
      <c r="AH491">
        <v>2</v>
      </c>
      <c r="AI491">
        <v>43687676</v>
      </c>
      <c r="AJ491">
        <v>481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</row>
    <row r="492" spans="1:44">
      <c r="A492">
        <f>ROW(Source!A158)</f>
        <v>158</v>
      </c>
      <c r="B492">
        <v>43687686</v>
      </c>
      <c r="C492">
        <v>43687670</v>
      </c>
      <c r="D492">
        <v>37729715</v>
      </c>
      <c r="E492">
        <v>1</v>
      </c>
      <c r="F492">
        <v>1</v>
      </c>
      <c r="G492">
        <v>1</v>
      </c>
      <c r="H492">
        <v>3</v>
      </c>
      <c r="I492" t="s">
        <v>1119</v>
      </c>
      <c r="J492" t="s">
        <v>1120</v>
      </c>
      <c r="K492" t="s">
        <v>1121</v>
      </c>
      <c r="L492">
        <v>1346</v>
      </c>
      <c r="N492">
        <v>1009</v>
      </c>
      <c r="O492" t="s">
        <v>717</v>
      </c>
      <c r="P492" t="s">
        <v>717</v>
      </c>
      <c r="Q492">
        <v>1</v>
      </c>
      <c r="X492">
        <v>1.8000000000000001E-4</v>
      </c>
      <c r="Y492">
        <v>13.28</v>
      </c>
      <c r="Z492">
        <v>0</v>
      </c>
      <c r="AA492">
        <v>0</v>
      </c>
      <c r="AB492">
        <v>0</v>
      </c>
      <c r="AC492">
        <v>0</v>
      </c>
      <c r="AD492">
        <v>1</v>
      </c>
      <c r="AE492">
        <v>0</v>
      </c>
      <c r="AF492" t="s">
        <v>3</v>
      </c>
      <c r="AG492">
        <v>1.8000000000000001E-4</v>
      </c>
      <c r="AH492">
        <v>2</v>
      </c>
      <c r="AI492">
        <v>43687677</v>
      </c>
      <c r="AJ492">
        <v>482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</row>
    <row r="493" spans="1:44">
      <c r="A493">
        <f>ROW(Source!A158)</f>
        <v>158</v>
      </c>
      <c r="B493">
        <v>43687687</v>
      </c>
      <c r="C493">
        <v>43687670</v>
      </c>
      <c r="D493">
        <v>37777803</v>
      </c>
      <c r="E493">
        <v>1</v>
      </c>
      <c r="F493">
        <v>1</v>
      </c>
      <c r="G493">
        <v>1</v>
      </c>
      <c r="H493">
        <v>3</v>
      </c>
      <c r="I493" t="s">
        <v>1122</v>
      </c>
      <c r="J493" t="s">
        <v>1123</v>
      </c>
      <c r="K493" t="s">
        <v>1124</v>
      </c>
      <c r="L493">
        <v>1339</v>
      </c>
      <c r="N493">
        <v>1007</v>
      </c>
      <c r="O493" t="s">
        <v>48</v>
      </c>
      <c r="P493" t="s">
        <v>48</v>
      </c>
      <c r="Q493">
        <v>1</v>
      </c>
      <c r="X493">
        <v>6.0000000000000002E-5</v>
      </c>
      <c r="Y493">
        <v>3.21</v>
      </c>
      <c r="Z493">
        <v>0</v>
      </c>
      <c r="AA493">
        <v>0</v>
      </c>
      <c r="AB493">
        <v>0</v>
      </c>
      <c r="AC493">
        <v>0</v>
      </c>
      <c r="AD493">
        <v>1</v>
      </c>
      <c r="AE493">
        <v>0</v>
      </c>
      <c r="AF493" t="s">
        <v>3</v>
      </c>
      <c r="AG493">
        <v>6.0000000000000002E-5</v>
      </c>
      <c r="AH493">
        <v>2</v>
      </c>
      <c r="AI493">
        <v>43687678</v>
      </c>
      <c r="AJ493">
        <v>483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</row>
    <row r="494" spans="1:44">
      <c r="A494">
        <f>ROW(Source!A158)</f>
        <v>158</v>
      </c>
      <c r="B494">
        <v>43687688</v>
      </c>
      <c r="C494">
        <v>43687670</v>
      </c>
      <c r="D494">
        <v>37801918</v>
      </c>
      <c r="E494">
        <v>1</v>
      </c>
      <c r="F494">
        <v>1</v>
      </c>
      <c r="G494">
        <v>1</v>
      </c>
      <c r="H494">
        <v>3</v>
      </c>
      <c r="I494" t="s">
        <v>741</v>
      </c>
      <c r="J494" t="s">
        <v>742</v>
      </c>
      <c r="K494" t="s">
        <v>743</v>
      </c>
      <c r="L494">
        <v>1374</v>
      </c>
      <c r="N494">
        <v>1013</v>
      </c>
      <c r="O494" t="s">
        <v>744</v>
      </c>
      <c r="P494" t="s">
        <v>744</v>
      </c>
      <c r="Q494">
        <v>1</v>
      </c>
      <c r="X494">
        <v>0.24</v>
      </c>
      <c r="Y494">
        <v>1</v>
      </c>
      <c r="Z494">
        <v>0</v>
      </c>
      <c r="AA494">
        <v>0</v>
      </c>
      <c r="AB494">
        <v>0</v>
      </c>
      <c r="AC494">
        <v>0</v>
      </c>
      <c r="AD494">
        <v>1</v>
      </c>
      <c r="AE494">
        <v>0</v>
      </c>
      <c r="AF494" t="s">
        <v>3</v>
      </c>
      <c r="AG494">
        <v>0.24</v>
      </c>
      <c r="AH494">
        <v>2</v>
      </c>
      <c r="AI494">
        <v>43687679</v>
      </c>
      <c r="AJ494">
        <v>484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</row>
    <row r="495" spans="1:44">
      <c r="A495">
        <f>ROW(Source!A159)</f>
        <v>159</v>
      </c>
      <c r="B495">
        <v>43687699</v>
      </c>
      <c r="C495">
        <v>43687689</v>
      </c>
      <c r="D495">
        <v>23410246</v>
      </c>
      <c r="E495">
        <v>1</v>
      </c>
      <c r="F495">
        <v>1</v>
      </c>
      <c r="G495">
        <v>1</v>
      </c>
      <c r="H495">
        <v>1</v>
      </c>
      <c r="I495" t="s">
        <v>1100</v>
      </c>
      <c r="J495" t="s">
        <v>3</v>
      </c>
      <c r="K495" t="s">
        <v>1101</v>
      </c>
      <c r="L495">
        <v>1369</v>
      </c>
      <c r="N495">
        <v>1013</v>
      </c>
      <c r="O495" t="s">
        <v>653</v>
      </c>
      <c r="P495" t="s">
        <v>653</v>
      </c>
      <c r="Q495">
        <v>1</v>
      </c>
      <c r="X495">
        <v>1.1000000000000001</v>
      </c>
      <c r="Y495">
        <v>0</v>
      </c>
      <c r="Z495">
        <v>0</v>
      </c>
      <c r="AA495">
        <v>0</v>
      </c>
      <c r="AB495">
        <v>12.08</v>
      </c>
      <c r="AC495">
        <v>0</v>
      </c>
      <c r="AD495">
        <v>1</v>
      </c>
      <c r="AE495">
        <v>1</v>
      </c>
      <c r="AF495" t="s">
        <v>3</v>
      </c>
      <c r="AG495">
        <v>1.1000000000000001</v>
      </c>
      <c r="AH495">
        <v>2</v>
      </c>
      <c r="AI495">
        <v>43687690</v>
      </c>
      <c r="AJ495">
        <v>485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</row>
    <row r="496" spans="1:44">
      <c r="A496">
        <f>ROW(Source!A159)</f>
        <v>159</v>
      </c>
      <c r="B496">
        <v>43687700</v>
      </c>
      <c r="C496">
        <v>43687689</v>
      </c>
      <c r="D496">
        <v>37802678</v>
      </c>
      <c r="E496">
        <v>1</v>
      </c>
      <c r="F496">
        <v>1</v>
      </c>
      <c r="G496">
        <v>1</v>
      </c>
      <c r="H496">
        <v>2</v>
      </c>
      <c r="I496" t="s">
        <v>1102</v>
      </c>
      <c r="J496" t="s">
        <v>1103</v>
      </c>
      <c r="K496" t="s">
        <v>1104</v>
      </c>
      <c r="L496">
        <v>1368</v>
      </c>
      <c r="N496">
        <v>1011</v>
      </c>
      <c r="O496" t="s">
        <v>524</v>
      </c>
      <c r="P496" t="s">
        <v>524</v>
      </c>
      <c r="Q496">
        <v>1</v>
      </c>
      <c r="X496">
        <v>0.36</v>
      </c>
      <c r="Y496">
        <v>0</v>
      </c>
      <c r="Z496">
        <v>5.33</v>
      </c>
      <c r="AA496">
        <v>0</v>
      </c>
      <c r="AB496">
        <v>0</v>
      </c>
      <c r="AC496">
        <v>0</v>
      </c>
      <c r="AD496">
        <v>1</v>
      </c>
      <c r="AE496">
        <v>0</v>
      </c>
      <c r="AF496" t="s">
        <v>3</v>
      </c>
      <c r="AG496">
        <v>0.36</v>
      </c>
      <c r="AH496">
        <v>2</v>
      </c>
      <c r="AI496">
        <v>43687691</v>
      </c>
      <c r="AJ496">
        <v>486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</row>
    <row r="497" spans="1:44">
      <c r="A497">
        <f>ROW(Source!A159)</f>
        <v>159</v>
      </c>
      <c r="B497">
        <v>43687701</v>
      </c>
      <c r="C497">
        <v>43687689</v>
      </c>
      <c r="D497">
        <v>37732591</v>
      </c>
      <c r="E497">
        <v>1</v>
      </c>
      <c r="F497">
        <v>1</v>
      </c>
      <c r="G497">
        <v>1</v>
      </c>
      <c r="H497">
        <v>3</v>
      </c>
      <c r="I497" t="s">
        <v>1105</v>
      </c>
      <c r="J497" t="s">
        <v>1106</v>
      </c>
      <c r="K497" t="s">
        <v>1107</v>
      </c>
      <c r="L497">
        <v>1346</v>
      </c>
      <c r="N497">
        <v>1009</v>
      </c>
      <c r="O497" t="s">
        <v>717</v>
      </c>
      <c r="P497" t="s">
        <v>717</v>
      </c>
      <c r="Q497">
        <v>1</v>
      </c>
      <c r="X497">
        <v>1.4E-3</v>
      </c>
      <c r="Y497">
        <v>70.31</v>
      </c>
      <c r="Z497">
        <v>0</v>
      </c>
      <c r="AA497">
        <v>0</v>
      </c>
      <c r="AB497">
        <v>0</v>
      </c>
      <c r="AC497">
        <v>0</v>
      </c>
      <c r="AD497">
        <v>1</v>
      </c>
      <c r="AE497">
        <v>0</v>
      </c>
      <c r="AF497" t="s">
        <v>3</v>
      </c>
      <c r="AG497">
        <v>1.4E-3</v>
      </c>
      <c r="AH497">
        <v>2</v>
      </c>
      <c r="AI497">
        <v>43687692</v>
      </c>
      <c r="AJ497">
        <v>487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</row>
    <row r="498" spans="1:44">
      <c r="A498">
        <f>ROW(Source!A159)</f>
        <v>159</v>
      </c>
      <c r="B498">
        <v>43687702</v>
      </c>
      <c r="C498">
        <v>43687689</v>
      </c>
      <c r="D498">
        <v>37729925</v>
      </c>
      <c r="E498">
        <v>1</v>
      </c>
      <c r="F498">
        <v>1</v>
      </c>
      <c r="G498">
        <v>1</v>
      </c>
      <c r="H498">
        <v>3</v>
      </c>
      <c r="I498" t="s">
        <v>1108</v>
      </c>
      <c r="J498" t="s">
        <v>1109</v>
      </c>
      <c r="K498" t="s">
        <v>1110</v>
      </c>
      <c r="L498">
        <v>1332</v>
      </c>
      <c r="N498">
        <v>1005</v>
      </c>
      <c r="O498" t="s">
        <v>1111</v>
      </c>
      <c r="P498" t="s">
        <v>1111</v>
      </c>
      <c r="Q498">
        <v>0.01</v>
      </c>
      <c r="X498">
        <v>0.72</v>
      </c>
      <c r="Y498">
        <v>13.28</v>
      </c>
      <c r="Z498">
        <v>0</v>
      </c>
      <c r="AA498">
        <v>0</v>
      </c>
      <c r="AB498">
        <v>0</v>
      </c>
      <c r="AC498">
        <v>0</v>
      </c>
      <c r="AD498">
        <v>1</v>
      </c>
      <c r="AE498">
        <v>0</v>
      </c>
      <c r="AF498" t="s">
        <v>3</v>
      </c>
      <c r="AG498">
        <v>0.72</v>
      </c>
      <c r="AH498">
        <v>2</v>
      </c>
      <c r="AI498">
        <v>43687693</v>
      </c>
      <c r="AJ498">
        <v>488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</row>
    <row r="499" spans="1:44">
      <c r="A499">
        <f>ROW(Source!A159)</f>
        <v>159</v>
      </c>
      <c r="B499">
        <v>43687703</v>
      </c>
      <c r="C499">
        <v>43687689</v>
      </c>
      <c r="D499">
        <v>37729933</v>
      </c>
      <c r="E499">
        <v>1</v>
      </c>
      <c r="F499">
        <v>1</v>
      </c>
      <c r="G499">
        <v>1</v>
      </c>
      <c r="H499">
        <v>3</v>
      </c>
      <c r="I499" t="s">
        <v>1112</v>
      </c>
      <c r="J499" t="s">
        <v>1113</v>
      </c>
      <c r="K499" t="s">
        <v>1114</v>
      </c>
      <c r="L499">
        <v>1296</v>
      </c>
      <c r="N499">
        <v>1002</v>
      </c>
      <c r="O499" t="s">
        <v>1115</v>
      </c>
      <c r="P499" t="s">
        <v>1115</v>
      </c>
      <c r="Q499">
        <v>1</v>
      </c>
      <c r="X499">
        <v>7.1999999999999998E-3</v>
      </c>
      <c r="Y499">
        <v>12.28</v>
      </c>
      <c r="Z499">
        <v>0</v>
      </c>
      <c r="AA499">
        <v>0</v>
      </c>
      <c r="AB499">
        <v>0</v>
      </c>
      <c r="AC499">
        <v>0</v>
      </c>
      <c r="AD499">
        <v>1</v>
      </c>
      <c r="AE499">
        <v>0</v>
      </c>
      <c r="AF499" t="s">
        <v>3</v>
      </c>
      <c r="AG499">
        <v>7.1999999999999998E-3</v>
      </c>
      <c r="AH499">
        <v>2</v>
      </c>
      <c r="AI499">
        <v>43687694</v>
      </c>
      <c r="AJ499">
        <v>489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</row>
    <row r="500" spans="1:44">
      <c r="A500">
        <f>ROW(Source!A159)</f>
        <v>159</v>
      </c>
      <c r="B500">
        <v>43687704</v>
      </c>
      <c r="C500">
        <v>43687689</v>
      </c>
      <c r="D500">
        <v>37729935</v>
      </c>
      <c r="E500">
        <v>1</v>
      </c>
      <c r="F500">
        <v>1</v>
      </c>
      <c r="G500">
        <v>1</v>
      </c>
      <c r="H500">
        <v>3</v>
      </c>
      <c r="I500" t="s">
        <v>1116</v>
      </c>
      <c r="J500" t="s">
        <v>1117</v>
      </c>
      <c r="K500" t="s">
        <v>1118</v>
      </c>
      <c r="L500">
        <v>1296</v>
      </c>
      <c r="N500">
        <v>1002</v>
      </c>
      <c r="O500" t="s">
        <v>1115</v>
      </c>
      <c r="P500" t="s">
        <v>1115</v>
      </c>
      <c r="Q500">
        <v>1</v>
      </c>
      <c r="X500">
        <v>7.1999999999999998E-3</v>
      </c>
      <c r="Y500">
        <v>7.81</v>
      </c>
      <c r="Z500">
        <v>0</v>
      </c>
      <c r="AA500">
        <v>0</v>
      </c>
      <c r="AB500">
        <v>0</v>
      </c>
      <c r="AC500">
        <v>0</v>
      </c>
      <c r="AD500">
        <v>1</v>
      </c>
      <c r="AE500">
        <v>0</v>
      </c>
      <c r="AF500" t="s">
        <v>3</v>
      </c>
      <c r="AG500">
        <v>7.1999999999999998E-3</v>
      </c>
      <c r="AH500">
        <v>2</v>
      </c>
      <c r="AI500">
        <v>43687695</v>
      </c>
      <c r="AJ500">
        <v>490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</row>
    <row r="501" spans="1:44">
      <c r="A501">
        <f>ROW(Source!A159)</f>
        <v>159</v>
      </c>
      <c r="B501">
        <v>43687705</v>
      </c>
      <c r="C501">
        <v>43687689</v>
      </c>
      <c r="D501">
        <v>37729715</v>
      </c>
      <c r="E501">
        <v>1</v>
      </c>
      <c r="F501">
        <v>1</v>
      </c>
      <c r="G501">
        <v>1</v>
      </c>
      <c r="H501">
        <v>3</v>
      </c>
      <c r="I501" t="s">
        <v>1119</v>
      </c>
      <c r="J501" t="s">
        <v>1120</v>
      </c>
      <c r="K501" t="s">
        <v>1121</v>
      </c>
      <c r="L501">
        <v>1346</v>
      </c>
      <c r="N501">
        <v>1009</v>
      </c>
      <c r="O501" t="s">
        <v>717</v>
      </c>
      <c r="P501" t="s">
        <v>717</v>
      </c>
      <c r="Q501">
        <v>1</v>
      </c>
      <c r="X501">
        <v>2.2000000000000001E-4</v>
      </c>
      <c r="Y501">
        <v>13.28</v>
      </c>
      <c r="Z501">
        <v>0</v>
      </c>
      <c r="AA501">
        <v>0</v>
      </c>
      <c r="AB501">
        <v>0</v>
      </c>
      <c r="AC501">
        <v>0</v>
      </c>
      <c r="AD501">
        <v>1</v>
      </c>
      <c r="AE501">
        <v>0</v>
      </c>
      <c r="AF501" t="s">
        <v>3</v>
      </c>
      <c r="AG501">
        <v>2.2000000000000001E-4</v>
      </c>
      <c r="AH501">
        <v>2</v>
      </c>
      <c r="AI501">
        <v>43687696</v>
      </c>
      <c r="AJ501">
        <v>491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</row>
    <row r="502" spans="1:44">
      <c r="A502">
        <f>ROW(Source!A159)</f>
        <v>159</v>
      </c>
      <c r="B502">
        <v>43687706</v>
      </c>
      <c r="C502">
        <v>43687689</v>
      </c>
      <c r="D502">
        <v>37777803</v>
      </c>
      <c r="E502">
        <v>1</v>
      </c>
      <c r="F502">
        <v>1</v>
      </c>
      <c r="G502">
        <v>1</v>
      </c>
      <c r="H502">
        <v>3</v>
      </c>
      <c r="I502" t="s">
        <v>1122</v>
      </c>
      <c r="J502" t="s">
        <v>1123</v>
      </c>
      <c r="K502" t="s">
        <v>1124</v>
      </c>
      <c r="L502">
        <v>1339</v>
      </c>
      <c r="N502">
        <v>1007</v>
      </c>
      <c r="O502" t="s">
        <v>48</v>
      </c>
      <c r="P502" t="s">
        <v>48</v>
      </c>
      <c r="Q502">
        <v>1</v>
      </c>
      <c r="X502">
        <v>6.9999999999999994E-5</v>
      </c>
      <c r="Y502">
        <v>3.21</v>
      </c>
      <c r="Z502">
        <v>0</v>
      </c>
      <c r="AA502">
        <v>0</v>
      </c>
      <c r="AB502">
        <v>0</v>
      </c>
      <c r="AC502">
        <v>0</v>
      </c>
      <c r="AD502">
        <v>1</v>
      </c>
      <c r="AE502">
        <v>0</v>
      </c>
      <c r="AF502" t="s">
        <v>3</v>
      </c>
      <c r="AG502">
        <v>6.9999999999999994E-5</v>
      </c>
      <c r="AH502">
        <v>2</v>
      </c>
      <c r="AI502">
        <v>43687697</v>
      </c>
      <c r="AJ502">
        <v>492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</row>
    <row r="503" spans="1:44">
      <c r="A503">
        <f>ROW(Source!A159)</f>
        <v>159</v>
      </c>
      <c r="B503">
        <v>43687707</v>
      </c>
      <c r="C503">
        <v>43687689</v>
      </c>
      <c r="D503">
        <v>37801918</v>
      </c>
      <c r="E503">
        <v>1</v>
      </c>
      <c r="F503">
        <v>1</v>
      </c>
      <c r="G503">
        <v>1</v>
      </c>
      <c r="H503">
        <v>3</v>
      </c>
      <c r="I503" t="s">
        <v>741</v>
      </c>
      <c r="J503" t="s">
        <v>742</v>
      </c>
      <c r="K503" t="s">
        <v>743</v>
      </c>
      <c r="L503">
        <v>1374</v>
      </c>
      <c r="N503">
        <v>1013</v>
      </c>
      <c r="O503" t="s">
        <v>744</v>
      </c>
      <c r="P503" t="s">
        <v>744</v>
      </c>
      <c r="Q503">
        <v>1</v>
      </c>
      <c r="X503">
        <v>0.27</v>
      </c>
      <c r="Y503">
        <v>1</v>
      </c>
      <c r="Z503">
        <v>0</v>
      </c>
      <c r="AA503">
        <v>0</v>
      </c>
      <c r="AB503">
        <v>0</v>
      </c>
      <c r="AC503">
        <v>0</v>
      </c>
      <c r="AD503">
        <v>1</v>
      </c>
      <c r="AE503">
        <v>0</v>
      </c>
      <c r="AF503" t="s">
        <v>3</v>
      </c>
      <c r="AG503">
        <v>0.27</v>
      </c>
      <c r="AH503">
        <v>2</v>
      </c>
      <c r="AI503">
        <v>43687698</v>
      </c>
      <c r="AJ503">
        <v>493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111</vt:lpstr>
      <vt:lpstr>1</vt:lpstr>
      <vt:lpstr>Смета 12 гр. ТЕР МО</vt:lpstr>
      <vt:lpstr>Source</vt:lpstr>
      <vt:lpstr>SourceObSm</vt:lpstr>
      <vt:lpstr>SmtRes</vt:lpstr>
      <vt:lpstr>EtalonRes</vt:lpstr>
      <vt:lpstr>'111'!Заголовки_для_печати</vt:lpstr>
      <vt:lpstr>'Смета 12 гр. ТЕР МО'!Заголовки_для_печати</vt:lpstr>
      <vt:lpstr>'111'!Область_печати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Цивильский район адм.р-на Ефимов Д.А.</dc:creator>
  <cp:lastModifiedBy>user</cp:lastModifiedBy>
  <cp:lastPrinted>2019-03-12T07:00:46Z</cp:lastPrinted>
  <dcterms:created xsi:type="dcterms:W3CDTF">2019-01-21T20:53:47Z</dcterms:created>
  <dcterms:modified xsi:type="dcterms:W3CDTF">2019-04-10T10:56:19Z</dcterms:modified>
</cp:coreProperties>
</file>