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Завод мех." sheetId="4" r:id="rId1"/>
    <sheet name="Завод мех. (2)" sheetId="5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G23" i="5" l="1"/>
  <c r="F23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I9" i="5"/>
  <c r="I30" i="4"/>
  <c r="H35" i="4" s="1"/>
  <c r="H14" i="4"/>
  <c r="I9" i="4"/>
  <c r="F38" i="5" l="1"/>
  <c r="G38" i="5" s="1"/>
  <c r="F36" i="5"/>
  <c r="F37" i="5" l="1"/>
  <c r="G37" i="5" s="1"/>
  <c r="G36" i="5"/>
  <c r="F35" i="5"/>
  <c r="G35" i="5" s="1"/>
  <c r="F27" i="5" l="1"/>
  <c r="H14" i="5"/>
  <c r="H15" i="5" s="1"/>
  <c r="H15" i="4"/>
  <c r="H16" i="4" l="1"/>
  <c r="F39" i="5"/>
  <c r="F34" i="5"/>
  <c r="G34" i="5" s="1"/>
  <c r="F32" i="5"/>
  <c r="G32" i="5" s="1"/>
  <c r="F30" i="5"/>
  <c r="G30" i="5" s="1"/>
  <c r="F28" i="5"/>
  <c r="G28" i="5" s="1"/>
  <c r="F25" i="5"/>
  <c r="G25" i="5" s="1"/>
  <c r="F26" i="5"/>
  <c r="G26" i="5" s="1"/>
  <c r="G27" i="5"/>
  <c r="F33" i="5"/>
  <c r="G33" i="5" s="1"/>
  <c r="F31" i="5"/>
  <c r="G31" i="5" s="1"/>
  <c r="F29" i="5"/>
  <c r="G29" i="5" s="1"/>
  <c r="F24" i="5"/>
  <c r="G24" i="5" s="1"/>
  <c r="H16" i="5"/>
  <c r="G39" i="5" l="1"/>
  <c r="H36" i="4"/>
  <c r="H37" i="4" s="1"/>
</calcChain>
</file>

<file path=xl/sharedStrings.xml><?xml version="1.0" encoding="utf-8"?>
<sst xmlns="http://schemas.openxmlformats.org/spreadsheetml/2006/main" count="107" uniqueCount="64">
  <si>
    <t xml:space="preserve">СМЕТА </t>
  </si>
  <si>
    <t>№ п/п</t>
  </si>
  <si>
    <t>Наименование,       вид работ</t>
  </si>
  <si>
    <t>Обоснование</t>
  </si>
  <si>
    <t xml:space="preserve">Расчет стоимости, </t>
  </si>
  <si>
    <t>Прим.</t>
  </si>
  <si>
    <t xml:space="preserve"> тыс. руб, без НДС</t>
  </si>
  <si>
    <t>C = (a+b*x)*И</t>
  </si>
  <si>
    <t>тыс.руб. с НДС</t>
  </si>
  <si>
    <t xml:space="preserve">И = </t>
  </si>
  <si>
    <t>НДС 18%</t>
  </si>
  <si>
    <t xml:space="preserve">ВСЕГО проектирование </t>
  </si>
  <si>
    <t xml:space="preserve">находящегося по адресу : </t>
  </si>
  <si>
    <t>По сборнику СБЦ</t>
  </si>
  <si>
    <t>находящегося по адресу :</t>
  </si>
  <si>
    <t xml:space="preserve">тыс.руб. </t>
  </si>
  <si>
    <t>тыс.руб.</t>
  </si>
  <si>
    <t>Итого с НДС18%</t>
  </si>
  <si>
    <t xml:space="preserve">на выполнение работ по проектированию объкта строительства  </t>
  </si>
  <si>
    <t>И=</t>
  </si>
  <si>
    <t>(2квартал 2013г)</t>
  </si>
  <si>
    <t>Стадии проектирования</t>
  </si>
  <si>
    <t>Проект (П)</t>
  </si>
  <si>
    <t>Стоимость проектирования, всего</t>
  </si>
  <si>
    <t>%</t>
  </si>
  <si>
    <t xml:space="preserve">в том числе </t>
  </si>
  <si>
    <t>Относительная стоимость разработки проектной документации (в процентах от цены)</t>
  </si>
  <si>
    <t>Составил:</t>
  </si>
  <si>
    <t xml:space="preserve">Проверил: </t>
  </si>
  <si>
    <t>30% от цены</t>
  </si>
  <si>
    <t>Итого с НДС 18%</t>
  </si>
  <si>
    <t>Всего</t>
  </si>
  <si>
    <t>Расчет</t>
  </si>
  <si>
    <t>С =(323+2,19*2,66)*(0,22)*(100%)</t>
  </si>
  <si>
    <t>С=72,342</t>
  </si>
  <si>
    <t>72,342*27,77</t>
  </si>
  <si>
    <t>С =(323+2,19*2,66)*(1,04)*(100%)</t>
  </si>
  <si>
    <t>С=341,978</t>
  </si>
  <si>
    <t>341,978*27,77</t>
  </si>
  <si>
    <t>9496,741*0,18</t>
  </si>
  <si>
    <t>9496,741+1448,655</t>
  </si>
  <si>
    <t xml:space="preserve">Завод типа "А"
I категория    до S=200 тыс. м2
</t>
  </si>
  <si>
    <t>Завод типа "А"
I категория    до S=200 тыс. м2</t>
  </si>
  <si>
    <t>СБОРНИК ЦЕН
НА ПРОЕКТНЫЕ РАБОТЫ ДЛЯ СТРОИТЕЛЬСТВА
РАЗДЕЛ 13а
МАШИНОСТРОИТЕЛЬНАЯ ПРОМЫШЛЕННОСТЬ
1990 г.Таб1 , п.1</t>
  </si>
  <si>
    <t>СБОРНИК ЦЕН
НА ПРОЕКТНЫЕ РАБОТЫ ДЛЯ СТРОИТЕЛЬСТВА
РАЗДЕЛ 13а
МАШИНОСТРОИТЕЛЬНАЯ ПРОМЫШЛЕННОСТЬ
1990 г..Таб1 , п.1</t>
  </si>
  <si>
    <t>2008,926*18%</t>
  </si>
  <si>
    <t>2008,926+361,607</t>
  </si>
  <si>
    <t>Выбор площадки 2,5%</t>
  </si>
  <si>
    <t>Электротехнический раздел 3%</t>
  </si>
  <si>
    <t>Связь и сигнализация 1,5%</t>
  </si>
  <si>
    <t>Архитектурно-строительный раздел 3%</t>
  </si>
  <si>
    <t>Водопровод и канализация 5%</t>
  </si>
  <si>
    <t xml:space="preserve">Отопление и вентиляция - 4% </t>
  </si>
  <si>
    <t>Тепловые пункты, узлы, вводы, газовые вводы 1%</t>
  </si>
  <si>
    <t>Генеральный план, транспорт 3,5%</t>
  </si>
  <si>
    <t xml:space="preserve">Технико-экономическая часть - 3% </t>
  </si>
  <si>
    <t>Механизация транспорта 12%</t>
  </si>
  <si>
    <t xml:space="preserve">Автоматизация, электроприводы 10% </t>
  </si>
  <si>
    <t xml:space="preserve">Кондиционирование 3% </t>
  </si>
  <si>
    <t>Специальные установки и устройства 4%</t>
  </si>
  <si>
    <t>Сметы - 1,5%</t>
  </si>
  <si>
    <t>ПОС, стройгенплан - 4%</t>
  </si>
  <si>
    <t>Технологический раздел 29%</t>
  </si>
  <si>
    <t>на выполнение работ по проектированию объкта строительства  Завода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</si>
</sst>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#,##0.0"/>
  </numFmts>
  <fonts count="9" x14ac:knownFonts="1">
    <font>
      <sz val="11"/>
      <color theme="1"/>
      <name val="Calibri"/>
      <family val="2"/>
      <scheme val="minor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9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name val="Arial Narrow"/>
      <family val="2"/>
      <charset val="204"/>
    </font>
    <font>
      <i/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7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vertical="center" wrapText="1"/>
    </xf>
    <xf numFmtId="166" fontId="2" fillId="0" borderId="21" xfId="0" applyNumberFormat="1" applyFont="1" applyBorder="1" applyAlignment="1">
      <alignment horizontal="center" vertical="center" wrapText="1"/>
    </xf>
    <xf numFmtId="166" fontId="2" fillId="0" borderId="22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13" xfId="0" applyNumberFormat="1" applyFont="1" applyBorder="1" applyAlignment="1">
      <alignment horizontal="center"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workbookViewId="0">
      <selection activeCell="C29" sqref="C29:C34"/>
    </sheetView>
  </sheetViews>
  <sheetFormatPr defaultRowHeight="15" x14ac:dyDescent="0.25"/>
  <cols>
    <col min="2" max="2" width="25.28515625" customWidth="1"/>
    <col min="3" max="3" width="22.42578125" customWidth="1"/>
    <col min="8" max="8" width="21.5703125" customWidth="1"/>
    <col min="9" max="9" width="12.28515625" customWidth="1"/>
  </cols>
  <sheetData>
    <row r="1" spans="1:10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76.5" customHeight="1" x14ac:dyDescent="0.25">
      <c r="A2" s="53" t="s">
        <v>63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14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1"/>
      <c r="B4" s="2"/>
      <c r="C4" s="3"/>
      <c r="D4" s="2"/>
      <c r="E4" s="4"/>
      <c r="F4" s="5"/>
      <c r="G4" s="2"/>
      <c r="H4" s="2"/>
      <c r="I4" s="2"/>
      <c r="J4" s="6"/>
    </row>
    <row r="5" spans="1:10" x14ac:dyDescent="0.25">
      <c r="A5" s="54" t="s">
        <v>1</v>
      </c>
      <c r="B5" s="54" t="s">
        <v>2</v>
      </c>
      <c r="C5" s="55" t="s">
        <v>3</v>
      </c>
      <c r="D5" s="56" t="s">
        <v>4</v>
      </c>
      <c r="E5" s="57"/>
      <c r="F5" s="57"/>
      <c r="G5" s="58"/>
      <c r="H5" s="59" t="s">
        <v>13</v>
      </c>
      <c r="I5" s="59"/>
      <c r="J5" s="61" t="s">
        <v>5</v>
      </c>
    </row>
    <row r="6" spans="1:10" x14ac:dyDescent="0.25">
      <c r="A6" s="54"/>
      <c r="B6" s="54"/>
      <c r="C6" s="55"/>
      <c r="D6" s="56" t="s">
        <v>6</v>
      </c>
      <c r="E6" s="57"/>
      <c r="F6" s="57"/>
      <c r="G6" s="58"/>
      <c r="H6" s="60"/>
      <c r="I6" s="60"/>
      <c r="J6" s="62"/>
    </row>
    <row r="7" spans="1:10" x14ac:dyDescent="0.25">
      <c r="A7" s="7">
        <v>1</v>
      </c>
      <c r="B7" s="7">
        <v>2</v>
      </c>
      <c r="C7" s="7">
        <v>3</v>
      </c>
      <c r="D7" s="63">
        <v>4</v>
      </c>
      <c r="E7" s="64"/>
      <c r="F7" s="64"/>
      <c r="G7" s="65"/>
      <c r="H7" s="8"/>
      <c r="I7" s="8"/>
      <c r="J7" s="9">
        <v>5</v>
      </c>
    </row>
    <row r="8" spans="1:10" x14ac:dyDescent="0.25">
      <c r="A8" s="66">
        <v>1</v>
      </c>
      <c r="B8" s="68" t="s">
        <v>41</v>
      </c>
      <c r="C8" s="70" t="s">
        <v>44</v>
      </c>
      <c r="D8" s="72" t="s">
        <v>7</v>
      </c>
      <c r="E8" s="73"/>
      <c r="F8" s="73"/>
      <c r="G8" s="74"/>
      <c r="H8" s="10"/>
      <c r="I8" s="10"/>
      <c r="J8" s="9"/>
    </row>
    <row r="9" spans="1:10" ht="36" customHeight="1" x14ac:dyDescent="0.25">
      <c r="A9" s="67"/>
      <c r="B9" s="69"/>
      <c r="C9" s="71"/>
      <c r="D9" s="75" t="s">
        <v>33</v>
      </c>
      <c r="E9" s="76"/>
      <c r="F9" s="76"/>
      <c r="G9" s="77"/>
      <c r="H9" s="11"/>
      <c r="I9" s="11">
        <f>(323+2.19*2.66)*(0.22)*(100%)</f>
        <v>72.341588000000002</v>
      </c>
      <c r="J9" s="9" t="s">
        <v>15</v>
      </c>
    </row>
    <row r="10" spans="1:10" x14ac:dyDescent="0.25">
      <c r="A10" s="67"/>
      <c r="B10" s="69"/>
      <c r="C10" s="71"/>
      <c r="D10" s="72" t="s">
        <v>34</v>
      </c>
      <c r="E10" s="73"/>
      <c r="F10" s="73"/>
      <c r="G10" s="74"/>
      <c r="H10" s="27"/>
      <c r="I10" s="27"/>
      <c r="J10" s="9"/>
    </row>
    <row r="11" spans="1:10" x14ac:dyDescent="0.25">
      <c r="A11" s="67"/>
      <c r="B11" s="69"/>
      <c r="C11" s="71"/>
      <c r="D11" s="12"/>
      <c r="E11" s="13"/>
      <c r="F11" s="78"/>
      <c r="G11" s="79"/>
      <c r="H11" s="27"/>
      <c r="I11" s="27"/>
      <c r="J11" s="9"/>
    </row>
    <row r="12" spans="1:10" x14ac:dyDescent="0.25">
      <c r="A12" s="67"/>
      <c r="B12" s="69"/>
      <c r="C12" s="71"/>
      <c r="D12" s="12"/>
      <c r="E12" s="13"/>
      <c r="F12" s="80"/>
      <c r="G12" s="81"/>
      <c r="H12" s="29"/>
      <c r="I12" s="29"/>
      <c r="J12" s="9" t="s">
        <v>15</v>
      </c>
    </row>
    <row r="13" spans="1:10" ht="41.25" customHeight="1" x14ac:dyDescent="0.25">
      <c r="A13" s="67"/>
      <c r="B13" s="69"/>
      <c r="C13" s="71"/>
      <c r="D13" s="12" t="s">
        <v>9</v>
      </c>
      <c r="E13" s="13">
        <v>27.77</v>
      </c>
      <c r="F13" s="80" t="s">
        <v>20</v>
      </c>
      <c r="G13" s="81"/>
      <c r="H13" s="28"/>
      <c r="I13" s="28"/>
      <c r="J13" s="9"/>
    </row>
    <row r="14" spans="1:10" x14ac:dyDescent="0.25">
      <c r="A14" s="17"/>
      <c r="B14" s="18"/>
      <c r="C14" s="19"/>
      <c r="D14" s="82" t="s">
        <v>35</v>
      </c>
      <c r="E14" s="83"/>
      <c r="F14" s="83"/>
      <c r="G14" s="84"/>
      <c r="H14" s="20">
        <f>I9*E13</f>
        <v>2008.9258987600001</v>
      </c>
      <c r="I14" s="20"/>
      <c r="J14" s="9"/>
    </row>
    <row r="15" spans="1:10" x14ac:dyDescent="0.25">
      <c r="A15" s="21">
        <v>2</v>
      </c>
      <c r="B15" s="72" t="s">
        <v>10</v>
      </c>
      <c r="C15" s="74"/>
      <c r="D15" s="82" t="s">
        <v>45</v>
      </c>
      <c r="E15" s="83"/>
      <c r="F15" s="83"/>
      <c r="G15" s="84"/>
      <c r="H15" s="20">
        <f>H14*0.18</f>
        <v>361.60666177680002</v>
      </c>
      <c r="I15" s="20"/>
      <c r="J15" s="9" t="s">
        <v>16</v>
      </c>
    </row>
    <row r="16" spans="1:10" ht="25.5" x14ac:dyDescent="0.25">
      <c r="A16" s="22">
        <v>3</v>
      </c>
      <c r="B16" s="72" t="s">
        <v>11</v>
      </c>
      <c r="C16" s="74"/>
      <c r="D16" s="85" t="s">
        <v>46</v>
      </c>
      <c r="E16" s="86"/>
      <c r="F16" s="86"/>
      <c r="G16" s="87"/>
      <c r="H16" s="23">
        <f>H14+H15</f>
        <v>2370.5325605368002</v>
      </c>
      <c r="I16" s="23"/>
      <c r="J16" s="9" t="s">
        <v>8</v>
      </c>
    </row>
    <row r="17" spans="1:10" x14ac:dyDescent="0.25">
      <c r="A17" s="1"/>
      <c r="B17" s="2"/>
      <c r="C17" s="3"/>
      <c r="D17" s="2"/>
      <c r="E17" s="4"/>
      <c r="F17" s="5"/>
      <c r="G17" s="4"/>
      <c r="H17" s="24"/>
      <c r="I17" s="24"/>
      <c r="J17" s="6"/>
    </row>
    <row r="18" spans="1:10" x14ac:dyDescent="0.25">
      <c r="A18" s="1"/>
      <c r="B18" s="2"/>
      <c r="C18" s="3"/>
      <c r="D18" s="2"/>
      <c r="E18" s="4"/>
      <c r="F18" s="5"/>
      <c r="G18" s="4"/>
      <c r="H18" s="2"/>
      <c r="I18" s="2"/>
      <c r="J18" s="6"/>
    </row>
    <row r="22" spans="1:10" x14ac:dyDescent="0.25">
      <c r="A22" s="53" t="s">
        <v>0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45.75" customHeight="1" x14ac:dyDescent="0.25">
      <c r="A23" s="53" t="s">
        <v>63</v>
      </c>
      <c r="B23" s="53"/>
      <c r="C23" s="53"/>
      <c r="D23" s="53"/>
      <c r="E23" s="53"/>
      <c r="F23" s="53"/>
      <c r="G23" s="53"/>
      <c r="H23" s="53"/>
      <c r="I23" s="53"/>
      <c r="J23" s="53"/>
    </row>
    <row r="24" spans="1:10" x14ac:dyDescent="0.25">
      <c r="A24" s="53" t="s">
        <v>12</v>
      </c>
      <c r="B24" s="53"/>
      <c r="C24" s="53"/>
      <c r="D24" s="53"/>
      <c r="E24" s="53"/>
      <c r="F24" s="53"/>
      <c r="G24" s="53"/>
      <c r="H24" s="53"/>
      <c r="I24" s="53"/>
      <c r="J24" s="53"/>
    </row>
    <row r="25" spans="1:10" x14ac:dyDescent="0.25">
      <c r="A25" s="1"/>
      <c r="B25" s="2"/>
      <c r="C25" s="3"/>
      <c r="D25" s="2"/>
      <c r="E25" s="4"/>
      <c r="F25" s="5"/>
      <c r="G25" s="2"/>
      <c r="H25" s="2"/>
      <c r="I25" s="2"/>
      <c r="J25" s="6"/>
    </row>
    <row r="26" spans="1:10" x14ac:dyDescent="0.25">
      <c r="A26" s="54" t="s">
        <v>1</v>
      </c>
      <c r="B26" s="54" t="s">
        <v>2</v>
      </c>
      <c r="C26" s="55" t="s">
        <v>3</v>
      </c>
      <c r="D26" s="56" t="s">
        <v>4</v>
      </c>
      <c r="E26" s="57"/>
      <c r="F26" s="57"/>
      <c r="G26" s="58"/>
      <c r="H26" s="59" t="s">
        <v>13</v>
      </c>
      <c r="I26" s="25"/>
      <c r="J26" s="61" t="s">
        <v>5</v>
      </c>
    </row>
    <row r="27" spans="1:10" x14ac:dyDescent="0.25">
      <c r="A27" s="54"/>
      <c r="B27" s="54"/>
      <c r="C27" s="55"/>
      <c r="D27" s="56" t="s">
        <v>6</v>
      </c>
      <c r="E27" s="57"/>
      <c r="F27" s="57"/>
      <c r="G27" s="58"/>
      <c r="H27" s="60"/>
      <c r="I27" s="26"/>
      <c r="J27" s="62"/>
    </row>
    <row r="28" spans="1:10" x14ac:dyDescent="0.25">
      <c r="A28" s="7">
        <v>1</v>
      </c>
      <c r="B28" s="7">
        <v>2</v>
      </c>
      <c r="C28" s="7">
        <v>3</v>
      </c>
      <c r="D28" s="63">
        <v>4</v>
      </c>
      <c r="E28" s="64"/>
      <c r="F28" s="64"/>
      <c r="G28" s="65"/>
      <c r="H28" s="8"/>
      <c r="I28" s="8"/>
      <c r="J28" s="9">
        <v>5</v>
      </c>
    </row>
    <row r="29" spans="1:10" x14ac:dyDescent="0.25">
      <c r="A29" s="66">
        <v>1</v>
      </c>
      <c r="B29" s="68" t="s">
        <v>42</v>
      </c>
      <c r="C29" s="70" t="s">
        <v>44</v>
      </c>
      <c r="D29" s="72" t="s">
        <v>7</v>
      </c>
      <c r="E29" s="73"/>
      <c r="F29" s="73"/>
      <c r="G29" s="74"/>
      <c r="H29" s="10"/>
      <c r="I29" s="10"/>
      <c r="J29" s="9"/>
    </row>
    <row r="30" spans="1:10" ht="25.5" x14ac:dyDescent="0.25">
      <c r="A30" s="67"/>
      <c r="B30" s="69"/>
      <c r="C30" s="71"/>
      <c r="D30" s="75" t="s">
        <v>36</v>
      </c>
      <c r="E30" s="76"/>
      <c r="F30" s="76"/>
      <c r="G30" s="77"/>
      <c r="H30" s="11"/>
      <c r="I30" s="11">
        <f>+(323+2.19*2.66)*(1.04)*(100%)</f>
        <v>341.97841600000004</v>
      </c>
      <c r="J30" s="9" t="s">
        <v>8</v>
      </c>
    </row>
    <row r="31" spans="1:10" x14ac:dyDescent="0.25">
      <c r="A31" s="67"/>
      <c r="B31" s="69"/>
      <c r="C31" s="71"/>
      <c r="D31" s="72" t="s">
        <v>37</v>
      </c>
      <c r="E31" s="73"/>
      <c r="F31" s="73"/>
      <c r="G31" s="74"/>
      <c r="H31" s="14"/>
      <c r="I31" s="14"/>
      <c r="J31" s="9"/>
    </row>
    <row r="32" spans="1:10" x14ac:dyDescent="0.25">
      <c r="A32" s="67"/>
      <c r="B32" s="69"/>
      <c r="C32" s="71"/>
      <c r="D32" s="12"/>
      <c r="E32" s="14"/>
      <c r="F32" s="78"/>
      <c r="G32" s="79"/>
      <c r="H32" s="14"/>
      <c r="I32" s="14"/>
      <c r="J32" s="9"/>
    </row>
    <row r="33" spans="1:10" x14ac:dyDescent="0.25">
      <c r="A33" s="67"/>
      <c r="B33" s="69"/>
      <c r="C33" s="71"/>
      <c r="D33" s="12"/>
      <c r="E33" s="15"/>
      <c r="F33" s="80"/>
      <c r="G33" s="81"/>
      <c r="H33" s="16"/>
      <c r="I33" s="16"/>
      <c r="J33" s="9"/>
    </row>
    <row r="34" spans="1:10" x14ac:dyDescent="0.25">
      <c r="A34" s="67"/>
      <c r="B34" s="69"/>
      <c r="C34" s="71"/>
      <c r="D34" s="12" t="s">
        <v>19</v>
      </c>
      <c r="E34" s="13">
        <v>27.77</v>
      </c>
      <c r="F34" s="80" t="s">
        <v>20</v>
      </c>
      <c r="G34" s="81"/>
      <c r="H34" s="16"/>
      <c r="I34" s="16"/>
      <c r="J34" s="9"/>
    </row>
    <row r="35" spans="1:10" x14ac:dyDescent="0.25">
      <c r="A35" s="17"/>
      <c r="B35" s="72" t="s">
        <v>17</v>
      </c>
      <c r="C35" s="74"/>
      <c r="D35" s="82" t="s">
        <v>38</v>
      </c>
      <c r="E35" s="83"/>
      <c r="F35" s="83"/>
      <c r="G35" s="84"/>
      <c r="H35" s="20">
        <f>I30*E34</f>
        <v>9496.7406123200017</v>
      </c>
      <c r="I35" s="20"/>
      <c r="J35" s="9"/>
    </row>
    <row r="36" spans="1:10" x14ac:dyDescent="0.25">
      <c r="A36" s="21">
        <v>2</v>
      </c>
      <c r="B36" s="72" t="s">
        <v>10</v>
      </c>
      <c r="C36" s="74"/>
      <c r="D36" s="82" t="s">
        <v>39</v>
      </c>
      <c r="E36" s="83"/>
      <c r="F36" s="83"/>
      <c r="G36" s="84"/>
      <c r="H36" s="20">
        <f>H35*18/118</f>
        <v>1448.6553476420343</v>
      </c>
      <c r="I36" s="20"/>
      <c r="J36" s="9" t="s">
        <v>15</v>
      </c>
    </row>
    <row r="37" spans="1:10" ht="25.5" x14ac:dyDescent="0.25">
      <c r="A37" s="22">
        <v>3</v>
      </c>
      <c r="B37" s="72" t="s">
        <v>11</v>
      </c>
      <c r="C37" s="74"/>
      <c r="D37" s="85" t="s">
        <v>40</v>
      </c>
      <c r="E37" s="86"/>
      <c r="F37" s="86"/>
      <c r="G37" s="87"/>
      <c r="H37" s="23">
        <f>H35+H36</f>
        <v>10945.395959962036</v>
      </c>
      <c r="I37" s="23"/>
      <c r="J37" s="9" t="s">
        <v>8</v>
      </c>
    </row>
  </sheetData>
  <mergeCells count="52">
    <mergeCell ref="A22:J22"/>
    <mergeCell ref="A23:J23"/>
    <mergeCell ref="A24:J24"/>
    <mergeCell ref="A26:A27"/>
    <mergeCell ref="B26:B27"/>
    <mergeCell ref="C26:C27"/>
    <mergeCell ref="D26:G26"/>
    <mergeCell ref="H26:H27"/>
    <mergeCell ref="J26:J27"/>
    <mergeCell ref="D27:G27"/>
    <mergeCell ref="B36:C36"/>
    <mergeCell ref="D36:G36"/>
    <mergeCell ref="B37:C37"/>
    <mergeCell ref="D37:G37"/>
    <mergeCell ref="D28:G28"/>
    <mergeCell ref="B35:C35"/>
    <mergeCell ref="D35:G35"/>
    <mergeCell ref="A29:A34"/>
    <mergeCell ref="B29:B34"/>
    <mergeCell ref="C29:C34"/>
    <mergeCell ref="D29:G29"/>
    <mergeCell ref="D30:G30"/>
    <mergeCell ref="F32:G32"/>
    <mergeCell ref="F33:G33"/>
    <mergeCell ref="F34:G34"/>
    <mergeCell ref="D31:G31"/>
    <mergeCell ref="D14:G14"/>
    <mergeCell ref="B15:C15"/>
    <mergeCell ref="D15:G15"/>
    <mergeCell ref="B16:C16"/>
    <mergeCell ref="D16:G16"/>
    <mergeCell ref="D7:G7"/>
    <mergeCell ref="A8:A13"/>
    <mergeCell ref="B8:B13"/>
    <mergeCell ref="C8:C13"/>
    <mergeCell ref="D8:G8"/>
    <mergeCell ref="D9:G9"/>
    <mergeCell ref="F11:G11"/>
    <mergeCell ref="F12:G12"/>
    <mergeCell ref="F13:G13"/>
    <mergeCell ref="D10:G10"/>
    <mergeCell ref="A1:J1"/>
    <mergeCell ref="A2:J2"/>
    <mergeCell ref="A3:J3"/>
    <mergeCell ref="A5:A6"/>
    <mergeCell ref="B5:B6"/>
    <mergeCell ref="C5:C6"/>
    <mergeCell ref="D5:G5"/>
    <mergeCell ref="H5:H6"/>
    <mergeCell ref="J5:J6"/>
    <mergeCell ref="D6:G6"/>
    <mergeCell ref="I5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E34" sqref="E34"/>
    </sheetView>
  </sheetViews>
  <sheetFormatPr defaultRowHeight="15" x14ac:dyDescent="0.25"/>
  <cols>
    <col min="2" max="2" width="25.28515625" customWidth="1"/>
    <col min="3" max="3" width="22.42578125" customWidth="1"/>
    <col min="5" max="5" width="17.7109375" customWidth="1"/>
    <col min="7" max="7" width="12.85546875" customWidth="1"/>
    <col min="8" max="8" width="21.5703125" customWidth="1"/>
    <col min="9" max="9" width="12.28515625" customWidth="1"/>
  </cols>
  <sheetData>
    <row r="1" spans="1:10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76.5" customHeight="1" x14ac:dyDescent="0.25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14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1"/>
      <c r="B4" s="2"/>
      <c r="C4" s="3"/>
      <c r="D4" s="2"/>
      <c r="E4" s="4"/>
      <c r="F4" s="5"/>
      <c r="G4" s="2"/>
      <c r="H4" s="2"/>
      <c r="I4" s="2"/>
      <c r="J4" s="6"/>
    </row>
    <row r="5" spans="1:10" x14ac:dyDescent="0.25">
      <c r="A5" s="54" t="s">
        <v>1</v>
      </c>
      <c r="B5" s="54" t="s">
        <v>2</v>
      </c>
      <c r="C5" s="55" t="s">
        <v>3</v>
      </c>
      <c r="D5" s="56" t="s">
        <v>4</v>
      </c>
      <c r="E5" s="57"/>
      <c r="F5" s="57"/>
      <c r="G5" s="58"/>
      <c r="H5" s="59" t="s">
        <v>13</v>
      </c>
      <c r="I5" s="59"/>
      <c r="J5" s="61" t="s">
        <v>5</v>
      </c>
    </row>
    <row r="6" spans="1:10" x14ac:dyDescent="0.25">
      <c r="A6" s="54"/>
      <c r="B6" s="54"/>
      <c r="C6" s="55"/>
      <c r="D6" s="56" t="s">
        <v>6</v>
      </c>
      <c r="E6" s="57"/>
      <c r="F6" s="57"/>
      <c r="G6" s="58"/>
      <c r="H6" s="60"/>
      <c r="I6" s="60"/>
      <c r="J6" s="62"/>
    </row>
    <row r="7" spans="1:10" x14ac:dyDescent="0.25">
      <c r="A7" s="7">
        <v>1</v>
      </c>
      <c r="B7" s="7">
        <v>2</v>
      </c>
      <c r="C7" s="7">
        <v>3</v>
      </c>
      <c r="D7" s="63">
        <v>4</v>
      </c>
      <c r="E7" s="64"/>
      <c r="F7" s="64"/>
      <c r="G7" s="65"/>
      <c r="H7" s="31"/>
      <c r="I7" s="31"/>
      <c r="J7" s="9">
        <v>5</v>
      </c>
    </row>
    <row r="8" spans="1:10" x14ac:dyDescent="0.25">
      <c r="A8" s="66">
        <v>1</v>
      </c>
      <c r="B8" s="68" t="s">
        <v>42</v>
      </c>
      <c r="C8" s="70" t="s">
        <v>43</v>
      </c>
      <c r="D8" s="72" t="s">
        <v>7</v>
      </c>
      <c r="E8" s="73"/>
      <c r="F8" s="73"/>
      <c r="G8" s="74"/>
      <c r="H8" s="30"/>
      <c r="I8" s="30"/>
      <c r="J8" s="9"/>
    </row>
    <row r="9" spans="1:10" ht="36" customHeight="1" x14ac:dyDescent="0.25">
      <c r="A9" s="67"/>
      <c r="B9" s="69"/>
      <c r="C9" s="71"/>
      <c r="D9" s="75" t="s">
        <v>33</v>
      </c>
      <c r="E9" s="76"/>
      <c r="F9" s="76"/>
      <c r="G9" s="77"/>
      <c r="H9" s="11"/>
      <c r="I9" s="11">
        <f>(323+2.19*2.66)*(0.22)*(100%)</f>
        <v>72.341588000000002</v>
      </c>
      <c r="J9" s="9" t="s">
        <v>15</v>
      </c>
    </row>
    <row r="10" spans="1:10" x14ac:dyDescent="0.25">
      <c r="A10" s="67"/>
      <c r="B10" s="69"/>
      <c r="C10" s="71"/>
      <c r="D10" s="72" t="s">
        <v>34</v>
      </c>
      <c r="E10" s="73"/>
      <c r="F10" s="73"/>
      <c r="G10" s="74"/>
      <c r="H10" s="27"/>
      <c r="I10" s="27"/>
      <c r="J10" s="9"/>
    </row>
    <row r="11" spans="1:10" x14ac:dyDescent="0.25">
      <c r="A11" s="67"/>
      <c r="B11" s="69"/>
      <c r="C11" s="71"/>
      <c r="D11" s="12"/>
      <c r="E11" s="13"/>
      <c r="F11" s="78"/>
      <c r="G11" s="79"/>
      <c r="H11" s="27"/>
      <c r="I11" s="27"/>
      <c r="J11" s="9"/>
    </row>
    <row r="12" spans="1:10" x14ac:dyDescent="0.25">
      <c r="A12" s="67"/>
      <c r="B12" s="69"/>
      <c r="C12" s="71"/>
      <c r="D12" s="12"/>
      <c r="E12" s="13"/>
      <c r="F12" s="80"/>
      <c r="G12" s="81"/>
      <c r="H12" s="29"/>
      <c r="I12" s="29"/>
      <c r="J12" s="9" t="s">
        <v>15</v>
      </c>
    </row>
    <row r="13" spans="1:10" ht="41.25" customHeight="1" x14ac:dyDescent="0.25">
      <c r="A13" s="67"/>
      <c r="B13" s="69"/>
      <c r="C13" s="71"/>
      <c r="D13" s="12" t="s">
        <v>9</v>
      </c>
      <c r="E13" s="13">
        <v>27.77</v>
      </c>
      <c r="F13" s="80" t="s">
        <v>20</v>
      </c>
      <c r="G13" s="81"/>
      <c r="H13" s="28"/>
      <c r="I13" s="28"/>
      <c r="J13" s="9"/>
    </row>
    <row r="14" spans="1:10" x14ac:dyDescent="0.25">
      <c r="A14" s="17"/>
      <c r="B14" s="18"/>
      <c r="C14" s="19"/>
      <c r="D14" s="82" t="s">
        <v>35</v>
      </c>
      <c r="E14" s="83"/>
      <c r="F14" s="83"/>
      <c r="G14" s="84"/>
      <c r="H14" s="20">
        <f>I9*E13</f>
        <v>2008.9258987600001</v>
      </c>
      <c r="I14" s="20"/>
      <c r="J14" s="9"/>
    </row>
    <row r="15" spans="1:10" x14ac:dyDescent="0.25">
      <c r="A15" s="21">
        <v>2</v>
      </c>
      <c r="B15" s="72" t="s">
        <v>10</v>
      </c>
      <c r="C15" s="74"/>
      <c r="D15" s="82" t="s">
        <v>45</v>
      </c>
      <c r="E15" s="83"/>
      <c r="F15" s="83"/>
      <c r="G15" s="84"/>
      <c r="H15" s="20">
        <f>H14*0.18</f>
        <v>361.60666177680002</v>
      </c>
      <c r="I15" s="20"/>
      <c r="J15" s="9" t="s">
        <v>16</v>
      </c>
    </row>
    <row r="16" spans="1:10" ht="25.5" x14ac:dyDescent="0.25">
      <c r="A16" s="32">
        <v>3</v>
      </c>
      <c r="B16" s="72" t="s">
        <v>11</v>
      </c>
      <c r="C16" s="74"/>
      <c r="D16" s="85" t="s">
        <v>46</v>
      </c>
      <c r="E16" s="86"/>
      <c r="F16" s="86"/>
      <c r="G16" s="87"/>
      <c r="H16" s="23">
        <f>H14+H15</f>
        <v>2370.5325605368002</v>
      </c>
      <c r="I16" s="23"/>
      <c r="J16" s="9" t="s">
        <v>8</v>
      </c>
    </row>
    <row r="17" spans="1:11" x14ac:dyDescent="0.25">
      <c r="A17" s="1"/>
      <c r="B17" s="2"/>
      <c r="C17" s="3"/>
      <c r="D17" s="2"/>
      <c r="E17" s="4"/>
      <c r="F17" s="5"/>
      <c r="G17" s="4"/>
      <c r="H17" s="24"/>
      <c r="I17" s="24"/>
      <c r="J17" s="6"/>
    </row>
    <row r="18" spans="1:11" ht="15.75" thickBot="1" x14ac:dyDescent="0.3">
      <c r="A18" s="1"/>
      <c r="B18" s="2"/>
      <c r="C18" s="3"/>
      <c r="D18" s="2"/>
      <c r="E18" s="4"/>
      <c r="F18" s="5"/>
      <c r="G18" s="4"/>
      <c r="H18" s="2"/>
      <c r="I18" s="2"/>
      <c r="J18" s="6"/>
    </row>
    <row r="19" spans="1:11" ht="43.5" customHeight="1" thickBot="1" x14ac:dyDescent="0.3">
      <c r="A19" s="59"/>
      <c r="B19" s="54" t="s">
        <v>21</v>
      </c>
      <c r="C19" s="54"/>
      <c r="D19" s="56" t="s">
        <v>22</v>
      </c>
      <c r="E19" s="57"/>
      <c r="F19" s="88" t="s">
        <v>32</v>
      </c>
      <c r="G19" s="89"/>
      <c r="H19" s="40"/>
      <c r="I19" s="2"/>
      <c r="J19" s="4"/>
      <c r="K19" s="44"/>
    </row>
    <row r="20" spans="1:11" ht="15.75" thickBot="1" x14ac:dyDescent="0.3">
      <c r="A20" s="100"/>
      <c r="B20" s="54"/>
      <c r="C20" s="54"/>
      <c r="D20" s="90" t="s">
        <v>29</v>
      </c>
      <c r="E20" s="91"/>
      <c r="F20" s="92"/>
      <c r="G20" s="93"/>
      <c r="K20" s="44"/>
    </row>
    <row r="21" spans="1:11" ht="31.5" x14ac:dyDescent="0.25">
      <c r="A21" s="60"/>
      <c r="B21" s="94" t="s">
        <v>23</v>
      </c>
      <c r="C21" s="95"/>
      <c r="D21" s="34" t="s">
        <v>24</v>
      </c>
      <c r="E21" s="42">
        <v>2370.5329999999999</v>
      </c>
      <c r="F21" s="45" t="s">
        <v>10</v>
      </c>
      <c r="G21" s="46" t="s">
        <v>30</v>
      </c>
      <c r="K21" s="44"/>
    </row>
    <row r="22" spans="1:11" ht="15.75" x14ac:dyDescent="0.25">
      <c r="A22" s="35"/>
      <c r="B22" s="56" t="s">
        <v>25</v>
      </c>
      <c r="C22" s="58"/>
      <c r="D22" s="34"/>
      <c r="E22" s="42"/>
      <c r="F22" s="47"/>
      <c r="G22" s="48"/>
      <c r="H22" s="40"/>
      <c r="I22" s="2"/>
      <c r="J22" s="4"/>
      <c r="K22" s="44"/>
    </row>
    <row r="23" spans="1:11" x14ac:dyDescent="0.25">
      <c r="A23" s="66">
        <v>1</v>
      </c>
      <c r="B23" s="97" t="s">
        <v>26</v>
      </c>
      <c r="C23" s="36" t="s">
        <v>47</v>
      </c>
      <c r="D23" s="37">
        <v>2.5</v>
      </c>
      <c r="E23" s="33">
        <f>E21*2.5%</f>
        <v>59.263325000000002</v>
      </c>
      <c r="F23" s="49">
        <f>E23*0.18</f>
        <v>10.667398499999999</v>
      </c>
      <c r="G23" s="51">
        <f>E23+F23</f>
        <v>69.930723499999999</v>
      </c>
      <c r="K23" s="44"/>
    </row>
    <row r="24" spans="1:11" ht="69" customHeight="1" x14ac:dyDescent="0.25">
      <c r="A24" s="67"/>
      <c r="B24" s="98"/>
      <c r="C24" s="36" t="s">
        <v>62</v>
      </c>
      <c r="D24" s="37">
        <v>29</v>
      </c>
      <c r="E24" s="33">
        <f>E21*29%</f>
        <v>687.45456999999988</v>
      </c>
      <c r="F24" s="49">
        <f>E24*0.18</f>
        <v>123.74182259999998</v>
      </c>
      <c r="G24" s="51">
        <f t="shared" ref="G24:G38" si="0">E24+F24</f>
        <v>811.19639259999985</v>
      </c>
      <c r="K24" s="44"/>
    </row>
    <row r="25" spans="1:11" ht="27" x14ac:dyDescent="0.25">
      <c r="A25" s="67"/>
      <c r="B25" s="98"/>
      <c r="C25" s="36" t="s">
        <v>48</v>
      </c>
      <c r="D25" s="37">
        <v>3</v>
      </c>
      <c r="E25" s="33">
        <f>E21*3%</f>
        <v>71.115989999999996</v>
      </c>
      <c r="F25" s="49">
        <f>E25*0.18</f>
        <v>12.8008782</v>
      </c>
      <c r="G25" s="51">
        <f>E25+F25</f>
        <v>83.916868199999996</v>
      </c>
      <c r="H25" s="40"/>
      <c r="I25" s="2"/>
      <c r="J25" s="4"/>
      <c r="K25" s="44"/>
    </row>
    <row r="26" spans="1:11" x14ac:dyDescent="0.25">
      <c r="A26" s="67"/>
      <c r="B26" s="98"/>
      <c r="C26" s="36" t="s">
        <v>49</v>
      </c>
      <c r="D26" s="37">
        <v>1.5</v>
      </c>
      <c r="E26" s="33">
        <f>E21*1.5%</f>
        <v>35.557994999999998</v>
      </c>
      <c r="F26" s="49">
        <f>E26*0.18</f>
        <v>6.4004390999999998</v>
      </c>
      <c r="G26" s="51">
        <f>E26+F26</f>
        <v>41.958434099999998</v>
      </c>
      <c r="K26" s="44"/>
    </row>
    <row r="27" spans="1:11" ht="27" x14ac:dyDescent="0.25">
      <c r="A27" s="67"/>
      <c r="B27" s="98"/>
      <c r="C27" s="36" t="s">
        <v>50</v>
      </c>
      <c r="D27" s="37">
        <v>3</v>
      </c>
      <c r="E27" s="33">
        <f>E21*3%</f>
        <v>71.115989999999996</v>
      </c>
      <c r="F27" s="49">
        <f>E27*0.18</f>
        <v>12.8008782</v>
      </c>
      <c r="G27" s="51">
        <f>E27+F27</f>
        <v>83.916868199999996</v>
      </c>
      <c r="K27" s="44"/>
    </row>
    <row r="28" spans="1:11" x14ac:dyDescent="0.25">
      <c r="A28" s="67"/>
      <c r="B28" s="98"/>
      <c r="C28" s="36" t="s">
        <v>51</v>
      </c>
      <c r="D28" s="37">
        <v>5</v>
      </c>
      <c r="E28" s="33">
        <f>E21*5%</f>
        <v>118.52665</v>
      </c>
      <c r="F28" s="49">
        <f t="shared" ref="F28:F39" si="1">E28*0.18</f>
        <v>21.334796999999998</v>
      </c>
      <c r="G28" s="51">
        <f t="shared" si="0"/>
        <v>139.861447</v>
      </c>
      <c r="H28" s="40"/>
      <c r="I28" s="2"/>
      <c r="J28" s="4"/>
      <c r="K28" s="44"/>
    </row>
    <row r="29" spans="1:11" x14ac:dyDescent="0.25">
      <c r="A29" s="67"/>
      <c r="B29" s="98"/>
      <c r="C29" s="36" t="s">
        <v>52</v>
      </c>
      <c r="D29" s="37">
        <v>4</v>
      </c>
      <c r="E29" s="33">
        <f>E21*4%</f>
        <v>94.82132</v>
      </c>
      <c r="F29" s="49">
        <f t="shared" si="1"/>
        <v>17.067837600000001</v>
      </c>
      <c r="G29" s="51">
        <f t="shared" si="0"/>
        <v>111.8891576</v>
      </c>
      <c r="K29" s="44"/>
    </row>
    <row r="30" spans="1:11" ht="27" x14ac:dyDescent="0.25">
      <c r="A30" s="67"/>
      <c r="B30" s="98"/>
      <c r="C30" s="36" t="s">
        <v>53</v>
      </c>
      <c r="D30" s="37">
        <v>1</v>
      </c>
      <c r="E30" s="33">
        <f>E21*1%</f>
        <v>23.70533</v>
      </c>
      <c r="F30" s="49">
        <f t="shared" si="1"/>
        <v>4.2669594000000002</v>
      </c>
      <c r="G30" s="51">
        <f t="shared" si="0"/>
        <v>27.972289400000001</v>
      </c>
      <c r="K30" s="44"/>
    </row>
    <row r="31" spans="1:11" ht="27" x14ac:dyDescent="0.25">
      <c r="A31" s="67"/>
      <c r="B31" s="98"/>
      <c r="C31" s="36" t="s">
        <v>54</v>
      </c>
      <c r="D31" s="37">
        <v>3.5</v>
      </c>
      <c r="E31" s="33">
        <f>E21*3.5%</f>
        <v>82.968654999999998</v>
      </c>
      <c r="F31" s="49">
        <f t="shared" si="1"/>
        <v>14.934357899999998</v>
      </c>
      <c r="G31" s="51">
        <f t="shared" si="0"/>
        <v>97.903012899999993</v>
      </c>
      <c r="H31" s="40"/>
      <c r="I31" s="2"/>
      <c r="J31" s="4"/>
      <c r="K31" s="44"/>
    </row>
    <row r="32" spans="1:11" ht="27" x14ac:dyDescent="0.25">
      <c r="A32" s="67"/>
      <c r="B32" s="98"/>
      <c r="C32" s="36" t="s">
        <v>55</v>
      </c>
      <c r="D32" s="37">
        <v>3</v>
      </c>
      <c r="E32" s="33">
        <f>E21*3%</f>
        <v>71.115989999999996</v>
      </c>
      <c r="F32" s="49">
        <f t="shared" si="1"/>
        <v>12.8008782</v>
      </c>
      <c r="G32" s="51">
        <f t="shared" si="0"/>
        <v>83.916868199999996</v>
      </c>
      <c r="K32" s="44"/>
    </row>
    <row r="33" spans="1:11" x14ac:dyDescent="0.25">
      <c r="A33" s="67"/>
      <c r="B33" s="98"/>
      <c r="C33" s="36" t="s">
        <v>56</v>
      </c>
      <c r="D33" s="37">
        <v>12</v>
      </c>
      <c r="E33" s="33">
        <f>E21*12%</f>
        <v>284.46395999999999</v>
      </c>
      <c r="F33" s="49">
        <f t="shared" si="1"/>
        <v>51.203512799999999</v>
      </c>
      <c r="G33" s="51">
        <f t="shared" si="0"/>
        <v>335.66747279999998</v>
      </c>
      <c r="K33" s="44"/>
    </row>
    <row r="34" spans="1:11" ht="27" x14ac:dyDescent="0.25">
      <c r="A34" s="96"/>
      <c r="B34" s="99"/>
      <c r="C34" s="36" t="s">
        <v>57</v>
      </c>
      <c r="D34" s="37">
        <v>10</v>
      </c>
      <c r="E34" s="33">
        <f>E21*10%</f>
        <v>237.05330000000001</v>
      </c>
      <c r="F34" s="49">
        <f t="shared" si="1"/>
        <v>42.669593999999996</v>
      </c>
      <c r="G34" s="51">
        <f t="shared" si="0"/>
        <v>279.722894</v>
      </c>
      <c r="H34" s="40"/>
      <c r="I34" s="2"/>
      <c r="J34" s="4"/>
      <c r="K34" s="44"/>
    </row>
    <row r="35" spans="1:11" x14ac:dyDescent="0.25">
      <c r="A35" s="38"/>
      <c r="B35" s="39"/>
      <c r="C35" s="36" t="s">
        <v>58</v>
      </c>
      <c r="D35" s="37">
        <v>3</v>
      </c>
      <c r="E35" s="33">
        <f>E21*3%</f>
        <v>71.115989999999996</v>
      </c>
      <c r="F35" s="49">
        <f t="shared" si="1"/>
        <v>12.8008782</v>
      </c>
      <c r="G35" s="51">
        <f t="shared" si="0"/>
        <v>83.916868199999996</v>
      </c>
      <c r="H35" s="40"/>
      <c r="I35" s="2"/>
      <c r="J35" s="4"/>
      <c r="K35" s="44"/>
    </row>
    <row r="36" spans="1:11" ht="27" x14ac:dyDescent="0.25">
      <c r="A36" s="38"/>
      <c r="B36" s="39"/>
      <c r="C36" s="36" t="s">
        <v>59</v>
      </c>
      <c r="D36" s="37">
        <v>4</v>
      </c>
      <c r="E36" s="33">
        <f>E21*4%</f>
        <v>94.82132</v>
      </c>
      <c r="F36" s="49">
        <f t="shared" si="1"/>
        <v>17.067837600000001</v>
      </c>
      <c r="G36" s="51">
        <f t="shared" si="0"/>
        <v>111.8891576</v>
      </c>
      <c r="H36" s="40"/>
      <c r="I36" s="2"/>
      <c r="J36" s="4"/>
      <c r="K36" s="44"/>
    </row>
    <row r="37" spans="1:11" x14ac:dyDescent="0.25">
      <c r="A37" s="38"/>
      <c r="B37" s="39"/>
      <c r="C37" s="36" t="s">
        <v>60</v>
      </c>
      <c r="D37" s="37">
        <v>1.5</v>
      </c>
      <c r="E37" s="33">
        <f>E21*1.5%</f>
        <v>35.557994999999998</v>
      </c>
      <c r="F37" s="49">
        <f t="shared" si="1"/>
        <v>6.4004390999999998</v>
      </c>
      <c r="G37" s="51">
        <f t="shared" si="0"/>
        <v>41.958434099999998</v>
      </c>
      <c r="H37" s="40"/>
      <c r="I37" s="2"/>
      <c r="J37" s="4"/>
      <c r="K37" s="44"/>
    </row>
    <row r="38" spans="1:11" x14ac:dyDescent="0.25">
      <c r="A38" s="38"/>
      <c r="B38" s="39"/>
      <c r="C38" s="36" t="s">
        <v>61</v>
      </c>
      <c r="D38" s="37">
        <v>4</v>
      </c>
      <c r="E38" s="33">
        <f>E21*4%</f>
        <v>94.82132</v>
      </c>
      <c r="F38" s="49">
        <f t="shared" si="1"/>
        <v>17.067837600000001</v>
      </c>
      <c r="G38" s="51">
        <f t="shared" si="0"/>
        <v>111.8891576</v>
      </c>
      <c r="H38" s="40"/>
      <c r="I38" s="2"/>
      <c r="J38" s="4"/>
      <c r="K38" s="44"/>
    </row>
    <row r="39" spans="1:11" ht="15.75" thickBot="1" x14ac:dyDescent="0.3">
      <c r="A39" s="21">
        <v>2</v>
      </c>
      <c r="B39" s="43" t="s">
        <v>31</v>
      </c>
      <c r="C39" s="36"/>
      <c r="D39" s="37"/>
      <c r="E39" s="33">
        <f>SUM(E23:E38)</f>
        <v>2133.4796999999999</v>
      </c>
      <c r="F39" s="50">
        <f t="shared" si="1"/>
        <v>384.02634599999999</v>
      </c>
      <c r="G39" s="52">
        <f>SUM(G23:G38)</f>
        <v>2517.506046</v>
      </c>
      <c r="K39" s="44"/>
    </row>
    <row r="40" spans="1:11" x14ac:dyDescent="0.25">
      <c r="A40" s="1"/>
      <c r="B40" s="2"/>
      <c r="C40" s="3"/>
      <c r="D40" s="2"/>
      <c r="E40" s="4"/>
      <c r="F40" s="5"/>
      <c r="G40" s="2"/>
      <c r="H40" s="2"/>
      <c r="I40" s="4"/>
      <c r="J40" s="6"/>
    </row>
    <row r="41" spans="1:11" x14ac:dyDescent="0.25">
      <c r="A41" s="1"/>
      <c r="B41" s="40" t="s">
        <v>27</v>
      </c>
      <c r="C41" s="41"/>
      <c r="D41" s="2"/>
      <c r="E41" s="4"/>
      <c r="F41" s="5"/>
      <c r="G41" s="2"/>
      <c r="H41" s="2"/>
      <c r="I41" s="2"/>
      <c r="J41" s="6"/>
    </row>
    <row r="42" spans="1:11" x14ac:dyDescent="0.25">
      <c r="A42" s="1"/>
      <c r="B42" s="40"/>
      <c r="C42" s="40"/>
      <c r="D42" s="2"/>
      <c r="E42" s="4"/>
      <c r="F42" s="5"/>
      <c r="G42" s="2"/>
      <c r="H42" s="2"/>
      <c r="I42" s="2"/>
      <c r="J42" s="6"/>
    </row>
    <row r="43" spans="1:11" x14ac:dyDescent="0.25">
      <c r="A43" s="1"/>
      <c r="B43" s="40" t="s">
        <v>28</v>
      </c>
      <c r="C43" s="40"/>
      <c r="D43" s="2"/>
      <c r="E43" s="4"/>
      <c r="F43" s="5"/>
      <c r="G43" s="2"/>
      <c r="H43" s="2"/>
      <c r="I43" s="2"/>
      <c r="J43" s="6"/>
    </row>
  </sheetData>
  <mergeCells count="36">
    <mergeCell ref="B22:C22"/>
    <mergeCell ref="A23:A34"/>
    <mergeCell ref="B23:B34"/>
    <mergeCell ref="A19:A21"/>
    <mergeCell ref="B19:C20"/>
    <mergeCell ref="D19:E19"/>
    <mergeCell ref="F19:G19"/>
    <mergeCell ref="D20:E20"/>
    <mergeCell ref="F20:G20"/>
    <mergeCell ref="B21:C21"/>
    <mergeCell ref="D14:G14"/>
    <mergeCell ref="B15:C15"/>
    <mergeCell ref="D15:G15"/>
    <mergeCell ref="B16:C16"/>
    <mergeCell ref="D16:G16"/>
    <mergeCell ref="D7:G7"/>
    <mergeCell ref="A8:A13"/>
    <mergeCell ref="B8:B13"/>
    <mergeCell ref="C8:C13"/>
    <mergeCell ref="D8:G8"/>
    <mergeCell ref="D9:G9"/>
    <mergeCell ref="D10:G10"/>
    <mergeCell ref="F11:G11"/>
    <mergeCell ref="F12:G12"/>
    <mergeCell ref="F13:G13"/>
    <mergeCell ref="A1:J1"/>
    <mergeCell ref="A2:J2"/>
    <mergeCell ref="A3:J3"/>
    <mergeCell ref="A5:A6"/>
    <mergeCell ref="B5:B6"/>
    <mergeCell ref="C5:C6"/>
    <mergeCell ref="D5:G5"/>
    <mergeCell ref="H5:H6"/>
    <mergeCell ref="I5:I6"/>
    <mergeCell ref="J5:J6"/>
    <mergeCell ref="D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Завод мех.</vt:lpstr>
      <vt:lpstr>Завод мех. (2)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2013-07-24T12:06:37Z</dcterms:modified>
</cp:coreProperties>
</file>