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" yWindow="5976" windowWidth="15420" windowHeight="5712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данные'!$A$1:$N$37</definedName>
  </definedNames>
  <calcPr calcId="145621" fullCalcOnLoad="1"/>
</workbook>
</file>

<file path=xl/calcChain.xml><?xml version="1.0" encoding="utf-8"?>
<calcChain xmlns="http://schemas.openxmlformats.org/spreadsheetml/2006/main">
  <c r="N21" i="1" l="1"/>
  <c r="N23" i="1"/>
  <c r="N24" i="1"/>
  <c r="N25" i="1"/>
  <c r="N27" i="1"/>
  <c r="N28" i="1"/>
  <c r="N29" i="1"/>
  <c r="N30" i="1"/>
  <c r="E16" i="1"/>
  <c r="E17" i="1"/>
  <c r="E18" i="1"/>
  <c r="E19" i="1"/>
  <c r="E20" i="1"/>
  <c r="A12" i="2"/>
  <c r="F17" i="1"/>
  <c r="F18" i="1"/>
  <c r="F16" i="1"/>
  <c r="D16" i="1" s="1"/>
  <c r="F20" i="1"/>
  <c r="N16" i="1"/>
  <c r="N18" i="1"/>
  <c r="N20" i="1"/>
  <c r="D17" i="1"/>
  <c r="N17" i="1"/>
  <c r="N19" i="1"/>
  <c r="D18" i="1"/>
  <c r="D20" i="1"/>
  <c r="F19" i="1"/>
  <c r="D19" i="1" s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21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21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33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3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<sst xmlns="http://schemas.openxmlformats.org/spreadsheetml/2006/main" count="47" uniqueCount="37">
  <si>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</si>
  <si>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</si>
  <si>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</si>
  <si>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</si>
  <si>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</si>
  <si>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</si>
  <si>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</si>
  <si>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</si>
  <si>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</si>
  <si>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</si>
  <si>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</si>
  <si>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</si>
  <si>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</si>
  <si>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>Кабельные линии напряжением до 35 кВ с интервалами протяженности: свыше 5000 м</t>
  </si>
  <si>
    <t>СБЦП06-17-5-Б
/Таблица: СБЦП06-17-5 параметр: Б/ "Коммунальные инженерные сети и сооружения (2012 г.)"</t>
  </si>
  <si>
    <t>18800+14500</t>
  </si>
  <si>
    <t>цены 2001</t>
  </si>
  <si>
    <t>м</t>
  </si>
  <si>
    <t>Трансформаторные подстанции напряжением 6-20/0,4 кВ: комплектная двухтрансформаторная с количеством вводов высокого напряжения до двух без выключателей высокого напряжения, мощностью до 2х630 кВ•А (ТП 1х630-15шт, 1х400-4 шт)</t>
  </si>
  <si>
    <t>СБЦП06-37-2-А
/Таблица: СБЦП06-37-2 параметр: А/ "Коммунальные инженерные сети и сооружения (2012 г.)"</t>
  </si>
  <si>
    <t>КОЭФ. К ПОЗИЦИИ:
п.2.8.7.1 Для однотрансформаторных подстанций и односекционных распределительных устройств, до ПЗ=0,5</t>
  </si>
  <si>
    <t>1 подстанция</t>
  </si>
  <si>
    <t>Трансформаторные подстанции напряжением 6-20/0,4 кВ: комплектная двухтрансформаторная с количеством вводов высокого напряжения до двух без выключателей высокого напряжения, мощностью до 2х630 кВ•А (ТП 2х630-20шт, 2х400-1 шт, 2х250-2шт)</t>
  </si>
  <si>
    <t>Трансформаторные подстанции напряжением 6/10(10/6) кВ, двухтрансформаторная, мощностью до 2х4000 кВ•А и количеством ячеек до 16: открытая (1х1000-5шт, 1х1600-2 шт)</t>
  </si>
  <si>
    <t>СБЦП06-37-5-А
/Таблица: СБЦП06-37-5 параметр: А/ "Коммунальные инженерные сети и сооружения (2012 г.)"</t>
  </si>
  <si>
    <t>Трансформаторные подстанции напряжением 6/10(10/6) кВ, двухтрансформаторная, мощностью до 2х4000 кВ•А и количеством ячеек до 16: открытая (2х1000-20шт, 2х1250-2 шт, 2х1600-1 шт)</t>
  </si>
  <si>
    <t>Итого прямые затраты по смете в ценах 2001г.</t>
  </si>
  <si>
    <t>Итоги по смете:</t>
  </si>
  <si>
    <t xml:space="preserve">  Проектные работы: Коммунальные инженерные сети и сооружения </t>
  </si>
  <si>
    <t xml:space="preserve">  Итого</t>
  </si>
  <si>
    <t xml:space="preserve">  Всего с учетом "1 кв 2013 г - проектные работы СМР=3,58"</t>
  </si>
  <si>
    <t xml:space="preserve">    Справочно, в ценах 2001г.:</t>
  </si>
  <si>
    <t xml:space="preserve">  Коммерческое снижение стоимости</t>
  </si>
  <si>
    <t xml:space="preserve">  Итого с учетом доп. затрат в тек ценах</t>
  </si>
  <si>
    <t xml:space="preserve">  НДС 18%</t>
  </si>
  <si>
    <t xml:space="preserve">  ВСЕГО по смете</t>
  </si>
  <si>
    <t>, , Смета ПИР общая.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</si>
</sst>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7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left" indent="1"/>
    </xf>
    <xf numFmtId="0" fontId="9" fillId="0" borderId="0" xfId="21" applyFont="1" applyBorder="1">
      <alignment horizontal="center"/>
    </xf>
    <xf numFmtId="0" fontId="9" fillId="0" borderId="0" xfId="2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22" applyFont="1">
      <alignment horizontal="left" vertical="top"/>
    </xf>
    <xf numFmtId="0" fontId="12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1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left" wrapText="1"/>
    </xf>
    <xf numFmtId="0" fontId="8" fillId="0" borderId="0" xfId="21" applyFont="1">
      <alignment horizontal="center"/>
    </xf>
    <xf numFmtId="0" fontId="9" fillId="0" borderId="0" xfId="0" applyFont="1" applyAlignment="1">
      <alignment horizontal="center"/>
    </xf>
    <xf numFmtId="0" fontId="10" fillId="0" borderId="0" xfId="21" applyFont="1" applyBorder="1" applyAlignment="1">
      <alignment horizontal="center" vertical="top" wrapText="1"/>
    </xf>
    <xf numFmtId="0" fontId="9" fillId="0" borderId="0" xfId="21" applyFont="1" applyBorder="1" applyAlignment="1">
      <alignment horizontal="left" vertical="top" wrapText="1"/>
    </xf>
    <xf numFmtId="0" fontId="9" fillId="0" borderId="0" xfId="21" applyFont="1" applyBorder="1" applyAlignment="1">
      <alignment horizontal="center" vertical="top" wrapText="1"/>
    </xf>
    <xf numFmtId="0" fontId="9" fillId="0" borderId="2" xfId="12" applyFont="1" applyBorder="1">
      <alignment horizontal="center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top" wrapText="1"/>
    </xf>
    <xf numFmtId="168" fontId="9" fillId="0" borderId="1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 wrapText="1"/>
    </xf>
    <xf numFmtId="0" fontId="9" fillId="0" borderId="2" xfId="0" applyNumberFormat="1" applyFont="1" applyBorder="1" applyAlignment="1">
      <alignment horizontal="center" vertical="top" wrapText="1"/>
    </xf>
    <xf numFmtId="168" fontId="9" fillId="0" borderId="2" xfId="0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8" fontId="9" fillId="0" borderId="1" xfId="5" applyNumberFormat="1" applyFont="1" applyBorder="1" applyAlignment="1">
      <alignment horizontal="right" vertical="top" wrapText="1"/>
    </xf>
    <xf numFmtId="0" fontId="10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13</xdr:row>
          <xdr:rowOff>845820</xdr:rowOff>
        </xdr:from>
        <xdr:to>
          <xdr:col>1</xdr:col>
          <xdr:colOff>1912620</xdr:colOff>
          <xdr:row>13</xdr:row>
          <xdr:rowOff>1097280</xdr:rowOff>
        </xdr:to>
        <xdr:sp macro="" textlink="">
          <xdr:nvSpPr>
            <xdr:cNvPr id="1069" name="CheckBox1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</xdr:colOff>
          <xdr:row>13</xdr:row>
          <xdr:rowOff>1059180</xdr:rowOff>
        </xdr:from>
        <xdr:to>
          <xdr:col>1</xdr:col>
          <xdr:colOff>1028700</xdr:colOff>
          <xdr:row>13</xdr:row>
          <xdr:rowOff>1264920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  <a:endParaRPr lang="ru-RU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38"/>
  <sheetViews>
    <sheetView showGridLines="0" tabSelected="1" topLeftCell="A10" zoomScale="120" zoomScaleNormal="120" workbookViewId="0">
      <selection activeCell="A10" sqref="A10:N10"/>
    </sheetView>
  </sheetViews>
  <sheetFormatPr defaultColWidth="9.109375" defaultRowHeight="13.2" x14ac:dyDescent="0.25"/>
  <cols>
    <col min="1" max="1" width="5.6640625" style="1" customWidth="1"/>
    <col min="2" max="3" width="29.44140625" style="1" customWidth="1"/>
    <col min="4" max="4" width="16.88671875" style="1" customWidth="1"/>
    <col min="5" max="10" width="22.109375" style="1" hidden="1" customWidth="1"/>
    <col min="11" max="11" width="73.6640625" style="1" hidden="1" customWidth="1"/>
    <col min="12" max="13" width="15" style="1" hidden="1" customWidth="1"/>
    <col min="14" max="14" width="11.109375" style="1" customWidth="1"/>
    <col min="15" max="16" width="9.109375" style="1" customWidth="1"/>
    <col min="17" max="24" width="9.109375" style="1"/>
    <col min="25" max="25" width="79.33203125" style="13" customWidth="1"/>
    <col min="26" max="16384" width="9.109375" style="1"/>
  </cols>
  <sheetData>
    <row r="1" spans="1:14" x14ac:dyDescent="0.25">
      <c r="A1" s="15"/>
      <c r="B1" s="15"/>
      <c r="C1" s="15"/>
      <c r="D1" s="15"/>
      <c r="N1" s="12" t="s">
        <v>10</v>
      </c>
    </row>
    <row r="2" spans="1:14" x14ac:dyDescent="0.25">
      <c r="A2" s="19" t="s">
        <v>9</v>
      </c>
      <c r="B2" s="19"/>
      <c r="C2" s="19"/>
      <c r="D2" s="19"/>
    </row>
    <row r="3" spans="1:14" ht="15.6" x14ac:dyDescent="0.3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18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3" t="s">
        <v>2</v>
      </c>
      <c r="B9" s="2"/>
    </row>
    <row r="10" spans="1:14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x14ac:dyDescent="0.25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5">
      <c r="A12" s="3" t="s">
        <v>3</v>
      </c>
      <c r="B12" s="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5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s="8" customFormat="1" ht="100.5" customHeight="1" x14ac:dyDescent="0.25">
      <c r="A14" s="7" t="s">
        <v>0</v>
      </c>
      <c r="B14" s="7" t="s">
        <v>7</v>
      </c>
      <c r="C14" s="7" t="s">
        <v>8</v>
      </c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12</v>
      </c>
    </row>
    <row r="15" spans="1:14" x14ac:dyDescent="0.25">
      <c r="A15" s="21">
        <v>1</v>
      </c>
      <c r="B15" s="21">
        <v>2</v>
      </c>
      <c r="C15" s="21">
        <v>3</v>
      </c>
      <c r="D15" s="21">
        <v>4</v>
      </c>
      <c r="E15" s="21"/>
      <c r="F15" s="21"/>
      <c r="G15" s="21"/>
      <c r="H15" s="21"/>
      <c r="I15" s="21"/>
      <c r="J15" s="21"/>
      <c r="K15" s="21"/>
      <c r="L15" s="21"/>
      <c r="M15" s="21"/>
      <c r="N15" s="21">
        <v>5</v>
      </c>
    </row>
    <row r="16" spans="1:14" s="9" customFormat="1" ht="66" x14ac:dyDescent="0.25">
      <c r="A16" s="22">
        <v>1</v>
      </c>
      <c r="B16" s="23" t="s">
        <v>13</v>
      </c>
      <c r="C16" s="24" t="s">
        <v>14</v>
      </c>
      <c r="D16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(18800+14500) * 22 </v>
      </c>
      <c r="E16" s="25">
        <f>IF( 33300 = "","0",33300)</f>
        <v>33300</v>
      </c>
      <c r="F16" s="25" t="str">
        <f ca="1">IF(INDIRECT("J" &amp; ROW())="текущие цены", IF(INDIRECT("G" &amp; ROW())="", "0", "0"), IF(INDIRECT("G" &amp; ROW())="", "22","22"))</f>
        <v>22</v>
      </c>
      <c r="G16" s="25"/>
      <c r="H16" s="25" t="s">
        <v>15</v>
      </c>
      <c r="I16" s="25"/>
      <c r="J16" s="25" t="s">
        <v>16</v>
      </c>
      <c r="K16" s="25"/>
      <c r="L16" s="25">
        <v>1</v>
      </c>
      <c r="M16" s="25" t="s">
        <v>17</v>
      </c>
      <c r="N16" s="26">
        <f ca="1">IF(INDIRECT("J" &amp; ROW())="текущие цены", 0/1000, 732600/1000)</f>
        <v>732.6</v>
      </c>
    </row>
    <row r="17" spans="1:25" s="10" customFormat="1" ht="132" x14ac:dyDescent="0.25">
      <c r="A17" s="22">
        <v>2</v>
      </c>
      <c r="B17" s="23" t="s">
        <v>18</v>
      </c>
      <c r="C17" s="24" t="s">
        <v>19</v>
      </c>
      <c r="D17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19 * 20800 * 0,5</v>
      </c>
      <c r="E17" s="25">
        <f>IF( 19 = "","0",19)</f>
        <v>19</v>
      </c>
      <c r="F17" s="25" t="str">
        <f ca="1">IF(INDIRECT("J" &amp; ROW())="текущие цены", IF(INDIRECT("G" &amp; ROW())="", "0", "0"), IF(INDIRECT("G" &amp; ROW())="", "10400","20800"))</f>
        <v>20800</v>
      </c>
      <c r="G17" s="25">
        <v>0.5</v>
      </c>
      <c r="H17" s="25"/>
      <c r="I17" s="25"/>
      <c r="J17" s="25" t="s">
        <v>16</v>
      </c>
      <c r="K17" s="25" t="s">
        <v>20</v>
      </c>
      <c r="L17" s="25">
        <v>1</v>
      </c>
      <c r="M17" s="25" t="s">
        <v>21</v>
      </c>
      <c r="N17" s="26">
        <f ca="1">IF(INDIRECT("J" &amp; ROW())="текущие цены", 0/1000, 197600/1000)</f>
        <v>197.6</v>
      </c>
      <c r="O17" s="9"/>
      <c r="P17" s="9"/>
      <c r="Q17" s="9"/>
      <c r="R17" s="9"/>
      <c r="S17" s="9"/>
      <c r="Y17" s="9"/>
    </row>
    <row r="18" spans="1:25" ht="132" x14ac:dyDescent="0.25">
      <c r="A18" s="22">
        <v>3</v>
      </c>
      <c r="B18" s="23" t="s">
        <v>22</v>
      </c>
      <c r="C18" s="24" t="s">
        <v>19</v>
      </c>
      <c r="D18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23 * 20800 </v>
      </c>
      <c r="E18" s="25">
        <f>IF( 23 = "","0",23)</f>
        <v>23</v>
      </c>
      <c r="F18" s="25" t="str">
        <f ca="1">IF(INDIRECT("J" &amp; ROW())="текущие цены", IF(INDIRECT("G" &amp; ROW())="", "0", "0"), IF(INDIRECT("G" &amp; ROW())="", "20800","20800"))</f>
        <v>20800</v>
      </c>
      <c r="G18" s="25"/>
      <c r="H18" s="25"/>
      <c r="I18" s="25"/>
      <c r="J18" s="25" t="s">
        <v>16</v>
      </c>
      <c r="K18" s="25"/>
      <c r="L18" s="25">
        <v>1</v>
      </c>
      <c r="M18" s="25" t="s">
        <v>21</v>
      </c>
      <c r="N18" s="26">
        <f ca="1">IF(INDIRECT("J" &amp; ROW())="текущие цены", 0/1000, 478400/1000)</f>
        <v>478.4</v>
      </c>
      <c r="O18" s="9"/>
      <c r="P18" s="9"/>
      <c r="Q18" s="9"/>
      <c r="R18" s="9"/>
      <c r="S18" s="9"/>
    </row>
    <row r="19" spans="1:25" ht="92.4" x14ac:dyDescent="0.25">
      <c r="A19" s="22">
        <v>4</v>
      </c>
      <c r="B19" s="23" t="s">
        <v>23</v>
      </c>
      <c r="C19" s="24" t="s">
        <v>24</v>
      </c>
      <c r="D19" s="25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7 * 125270 * 0,5</v>
      </c>
      <c r="E19" s="25">
        <f>IF( 7 = "","0",7)</f>
        <v>7</v>
      </c>
      <c r="F19" s="25" t="str">
        <f ca="1">IF(INDIRECT("J" &amp; ROW())="текущие цены", IF(INDIRECT("G" &amp; ROW())="", "0", "0"), IF(INDIRECT("G" &amp; ROW())="", "62635","125270"))</f>
        <v>125270</v>
      </c>
      <c r="G19" s="25">
        <v>0.5</v>
      </c>
      <c r="H19" s="25"/>
      <c r="I19" s="25"/>
      <c r="J19" s="25" t="s">
        <v>16</v>
      </c>
      <c r="K19" s="25" t="s">
        <v>20</v>
      </c>
      <c r="L19" s="25">
        <v>1</v>
      </c>
      <c r="M19" s="25" t="s">
        <v>21</v>
      </c>
      <c r="N19" s="26">
        <f ca="1">IF(INDIRECT("J" &amp; ROW())="текущие цены", 0/1000, 438445/1000)</f>
        <v>438.44499999999999</v>
      </c>
      <c r="O19" s="9"/>
      <c r="P19" s="9"/>
      <c r="Q19" s="9"/>
      <c r="R19" s="9"/>
      <c r="S19" s="9"/>
    </row>
    <row r="20" spans="1:25" ht="92.4" x14ac:dyDescent="0.25">
      <c r="A20" s="27">
        <v>5</v>
      </c>
      <c r="B20" s="28" t="s">
        <v>25</v>
      </c>
      <c r="C20" s="29" t="s">
        <v>24</v>
      </c>
      <c r="D20" s="30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 xml:space="preserve">23 * 125270 </v>
      </c>
      <c r="E20" s="30">
        <f>IF( 23 = "","0",23)</f>
        <v>23</v>
      </c>
      <c r="F20" s="30" t="str">
        <f ca="1">IF(INDIRECT("J" &amp; ROW())="текущие цены", IF(INDIRECT("G" &amp; ROW())="", "0", "0"), IF(INDIRECT("G" &amp; ROW())="", "125270","125270"))</f>
        <v>125270</v>
      </c>
      <c r="G20" s="30"/>
      <c r="H20" s="30"/>
      <c r="I20" s="30"/>
      <c r="J20" s="30" t="s">
        <v>16</v>
      </c>
      <c r="K20" s="30"/>
      <c r="L20" s="30">
        <v>1</v>
      </c>
      <c r="M20" s="30" t="s">
        <v>21</v>
      </c>
      <c r="N20" s="31">
        <f ca="1">IF(INDIRECT("J" &amp; ROW())="текущие цены", 0/1000, 2881210/1000)</f>
        <v>2881.21</v>
      </c>
      <c r="O20" s="9"/>
      <c r="P20" s="9"/>
      <c r="Q20" s="9"/>
      <c r="R20" s="9"/>
      <c r="S20" s="9"/>
    </row>
    <row r="21" spans="1:25" x14ac:dyDescent="0.25">
      <c r="A21" s="32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>
        <f>4728255/1000</f>
        <v>4728.2550000000001</v>
      </c>
      <c r="O21" s="9"/>
      <c r="P21" s="9"/>
      <c r="Q21" s="9"/>
      <c r="R21" s="9"/>
      <c r="S21" s="9"/>
    </row>
    <row r="22" spans="1:25" x14ac:dyDescent="0.25">
      <c r="A22" s="35" t="s">
        <v>27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4"/>
      <c r="O22" s="9"/>
      <c r="P22" s="9"/>
      <c r="Q22" s="9"/>
      <c r="R22" s="9"/>
      <c r="S22" s="9"/>
    </row>
    <row r="23" spans="1:25" ht="17.399999999999999" customHeight="1" x14ac:dyDescent="0.25">
      <c r="A23" s="32" t="s">
        <v>28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>
        <f>4728255/1000</f>
        <v>4728.2550000000001</v>
      </c>
      <c r="O23" s="9"/>
      <c r="P23" s="9"/>
      <c r="Q23" s="9"/>
      <c r="R23" s="9"/>
      <c r="S23" s="9"/>
    </row>
    <row r="24" spans="1:25" x14ac:dyDescent="0.25">
      <c r="A24" s="32" t="s">
        <v>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>
        <f>4728255/1000</f>
        <v>4728.2550000000001</v>
      </c>
      <c r="O24" s="9"/>
      <c r="P24" s="9"/>
      <c r="Q24" s="9"/>
      <c r="R24" s="9"/>
      <c r="S24" s="9"/>
    </row>
    <row r="25" spans="1:25" ht="14.4" customHeight="1" x14ac:dyDescent="0.25">
      <c r="A25" s="32" t="s">
        <v>30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>
        <f>16927152.9/1000</f>
        <v>16927.152899999997</v>
      </c>
      <c r="O25" s="9"/>
      <c r="P25" s="9"/>
      <c r="Q25" s="9"/>
      <c r="R25" s="9"/>
      <c r="S25" s="9"/>
    </row>
    <row r="26" spans="1:25" x14ac:dyDescent="0.25">
      <c r="A26" s="32" t="s">
        <v>31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9"/>
      <c r="P26" s="9"/>
      <c r="Q26" s="9"/>
      <c r="R26" s="9"/>
      <c r="S26" s="9"/>
    </row>
    <row r="27" spans="1:25" x14ac:dyDescent="0.25">
      <c r="A27" s="32" t="s">
        <v>32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>
        <f>-7927152.9/1000</f>
        <v>-7927.1529</v>
      </c>
      <c r="O27" s="9"/>
      <c r="P27" s="9"/>
      <c r="Q27" s="9"/>
      <c r="R27" s="9"/>
      <c r="S27" s="9"/>
    </row>
    <row r="28" spans="1:25" x14ac:dyDescent="0.25">
      <c r="A28" s="35" t="s">
        <v>33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4">
        <f>9000000/1000</f>
        <v>9000</v>
      </c>
      <c r="O28" s="9"/>
      <c r="P28" s="9"/>
      <c r="Q28" s="9"/>
      <c r="R28" s="9"/>
      <c r="S28" s="9"/>
    </row>
    <row r="29" spans="1:25" x14ac:dyDescent="0.25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>
        <f>1620000/1000</f>
        <v>1620</v>
      </c>
      <c r="O29" s="9"/>
      <c r="P29" s="9"/>
      <c r="Q29" s="9"/>
      <c r="R29" s="9"/>
      <c r="S29" s="9"/>
    </row>
    <row r="30" spans="1:25" x14ac:dyDescent="0.25">
      <c r="A30" s="35" t="s">
        <v>35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4">
        <f>10620000/1000</f>
        <v>10620</v>
      </c>
      <c r="O30" s="9"/>
      <c r="P30" s="9"/>
      <c r="Q30" s="9"/>
      <c r="R30" s="9"/>
      <c r="S30" s="9"/>
    </row>
    <row r="31" spans="1:2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0"/>
      <c r="P31" s="10"/>
      <c r="Q31" s="10"/>
      <c r="R31" s="10"/>
      <c r="S31" s="10"/>
    </row>
    <row r="32" spans="1:2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1" t="s">
        <v>4</v>
      </c>
      <c r="B33" s="2"/>
      <c r="C33" s="1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1" t="s">
        <v>5</v>
      </c>
      <c r="B36" s="2"/>
      <c r="C36" s="1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8" spans="1:1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</sheetData>
  <mergeCells count="18">
    <mergeCell ref="A29:M29"/>
    <mergeCell ref="A30:M30"/>
    <mergeCell ref="A23:M23"/>
    <mergeCell ref="A24:M24"/>
    <mergeCell ref="A25:M25"/>
    <mergeCell ref="A26:M26"/>
    <mergeCell ref="A27:M27"/>
    <mergeCell ref="A28:M28"/>
    <mergeCell ref="A38:N38"/>
    <mergeCell ref="A1:D1"/>
    <mergeCell ref="A3:N3"/>
    <mergeCell ref="A4:N4"/>
    <mergeCell ref="A7:N7"/>
    <mergeCell ref="C12:N12"/>
    <mergeCell ref="A2:D2"/>
    <mergeCell ref="A10:N10"/>
    <mergeCell ref="A21:M21"/>
    <mergeCell ref="A22:M22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drawing r:id="rId2"/>
  <legacyDrawing r:id="rId3"/>
  <controls>
    <mc:AlternateContent xmlns:mc="http://schemas.openxmlformats.org/markup-compatibility/2006">
      <mc:Choice Requires="x14">
        <control shapeId="1069" r:id="rId4" name="CheckBox1">
          <controlPr print="0" autoLine="0" r:id="rId5">
            <anchor moveWithCells="1">
              <from>
                <xdr:col>1</xdr:col>
                <xdr:colOff>22860</xdr:colOff>
                <xdr:row>13</xdr:row>
                <xdr:rowOff>845820</xdr:rowOff>
              </from>
              <to>
                <xdr:col>1</xdr:col>
                <xdr:colOff>1912620</xdr:colOff>
                <xdr:row>13</xdr:row>
                <xdr:rowOff>1097280</xdr:rowOff>
              </to>
            </anchor>
          </controlPr>
        </control>
      </mc:Choice>
      <mc:Fallback>
        <control shapeId="1069" r:id="rId4" name="CheckBox1"/>
      </mc:Fallback>
    </mc:AlternateContent>
    <mc:AlternateContent xmlns:mc="http://schemas.openxmlformats.org/markup-compatibility/2006">
      <mc:Choice Requires="x14">
        <control shapeId="1053" r:id="rId6" name="Button 29">
          <controlPr defaultSize="0" print="0" autoFill="0" autoPict="0" macro="[0]!Лист1.CollapseRows">
            <anchor moveWithCells="1" sizeWithCells="1">
              <from>
                <xdr:col>1</xdr:col>
                <xdr:colOff>30480</xdr:colOff>
                <xdr:row>13</xdr:row>
                <xdr:rowOff>1059180</xdr:rowOff>
              </from>
              <to>
                <xdr:col>1</xdr:col>
                <xdr:colOff>1028700</xdr:colOff>
                <xdr:row>13</xdr:row>
                <xdr:rowOff>1264920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3.2" x14ac:dyDescent="0.25"/>
  <sheetData>
    <row r="12" spans="1:1" x14ac:dyDescent="0.25">
      <c r="A12">
        <f>MAX('Мои данные'!L:L)</f>
        <v>1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Чернова В.В.</dc:creator>
  <dc:description>17.05.2010</dc:description>
  <cp:lastModifiedBy>Чернова В.В.</cp:lastModifiedBy>
  <cp:lastPrinted>2009-09-21T09:31:36Z</cp:lastPrinted>
  <dcterms:created xsi:type="dcterms:W3CDTF">2007-02-21T08:42:24Z</dcterms:created>
  <dcterms:modified xsi:type="dcterms:W3CDTF">2013-04-15T09:49:39Z</dcterms:modified>
</cp:coreProperties>
</file>