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5940" windowWidth="15480" windowHeight="5775"/>
  </bookViews>
  <sheets>
    <sheet name="Мои данные" sheetId="1" r:id="rId1"/>
  </sheets>
  <definedNames>
    <definedName name="_xlnm.Print_Titles" localSheetId="0">'Мои данные'!$14:$14</definedName>
    <definedName name="_xlnm.Print_Area" localSheetId="0">'Мои данные'!$A$1:$L$55</definedName>
  </definedNames>
  <calcPr calcId="145621" fullCalcOnLoad="1" refMode="R1C1"/>
</workbook>
</file>

<file path=xl/calcChain.xml><?xml version="1.0" encoding="utf-8"?>
<calcChain xmlns="http://schemas.openxmlformats.org/spreadsheetml/2006/main">
  <c r="L48" i="1" l="1"/>
  <c r="L47" i="1"/>
  <c r="L46" i="1"/>
  <c r="L41" i="1"/>
  <c r="L43" i="1"/>
  <c r="L44" i="1"/>
  <c r="L45" i="1"/>
  <c r="F40" i="1"/>
  <c r="F38" i="1"/>
  <c r="F30" i="1"/>
  <c r="F34" i="1"/>
  <c r="F33" i="1"/>
  <c r="F32" i="1"/>
  <c r="F36" i="1"/>
  <c r="F31" i="1"/>
  <c r="F35" i="1"/>
  <c r="F28" i="1"/>
  <c r="F27" i="1"/>
  <c r="F25" i="1"/>
  <c r="F22" i="1"/>
  <c r="F23" i="1"/>
  <c r="F19" i="1"/>
  <c r="F20" i="1"/>
  <c r="F16" i="1"/>
  <c r="F17" i="1"/>
</calcChain>
</file>

<file path=xl/comments1.xml><?xml version="1.0" encoding="utf-8"?>
<comments xmlns="http://schemas.openxmlformats.org/spreadsheetml/2006/main">
  <authors>
    <author>Сергей</author>
    <author>Alex</author>
    <author>Alex Sosedko</author>
  </authors>
  <commentList>
    <comment ref="A2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A3" author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расчета&gt;</t>
        </r>
      </text>
    </comment>
    <comment ref="A7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стройки&gt;, &lt;Наименование объекта&gt;, &lt;Наименование сметы&gt;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A14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14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C14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&lt;Комментарии из базы данных к расценке&gt;
Примечание: &lt;Примечание&gt;</t>
        </r>
      </text>
    </comment>
    <comment ref="D14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"&amp;INDIRECT("G"&amp;ROW()))&lt;Пустой идентификатор&gt;</t>
        </r>
      </text>
    </comment>
    <comment ref="E14" author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</t>
        </r>
      </text>
    </comment>
    <comment ref="F14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=IF(INDIRECT("J" &amp; ROW())="текущие цены", IF(INDIRECT("G" &amp; ROW())="", "&lt;ПЗ по позиции на единицу в текущих ценах с учетом всех к-тов&gt;", "&lt;ПЗ по позиции на единицу в текущих ценах&gt;"), IF(INDIRECT("G" &amp; ROW())="", "&lt;ПЗ по позиции на единицу в базисных ценах с учетом всех к-тов&gt;","&lt;ПЗ по позиции на единицу в базисных ценах&gt;")) </t>
        </r>
      </text>
    </comment>
    <comment ref="G14" authorId="0">
      <text>
        <r>
          <rPr>
            <sz val="8"/>
            <color indexed="81"/>
            <rFont val="Tahoma"/>
            <family val="2"/>
            <charset val="204"/>
          </rPr>
          <t xml:space="preserve"> &lt;К-т к позиции на прямые затраты&gt;</t>
        </r>
      </text>
    </comment>
    <comment ref="H14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физ. объема&gt;</t>
        </r>
      </text>
    </comment>
    <comment ref="I14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стоимости единицы&gt;</t>
        </r>
      </text>
    </comment>
    <comment ref="J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&lt;Уровень цен позиции&gt;</t>
        </r>
      </text>
    </comment>
    <comment ref="K14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коэффициентов&gt;</t>
        </r>
      </text>
    </comment>
    <comment ref="L1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=IF(INDIRECT("J" &amp; ROW())="текущие цены", &lt;ИТОГО ПЗ по позиции в текущих ценах&gt;/1000, &lt;ИТОГО ПЗ по позиции для БИМ&gt;/1000) 
</t>
        </r>
      </text>
    </comment>
    <comment ref="A41" author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L41" authorId="0">
      <text>
        <r>
          <rPr>
            <sz val="8"/>
            <color indexed="81"/>
            <rFont val="Tahoma"/>
            <family val="2"/>
            <charset val="204"/>
          </rPr>
          <t xml:space="preserve"> =&lt;Прямые затраты (итоги)&gt;/1000</t>
        </r>
      </text>
    </comment>
    <comment ref="C51" authorId="0">
      <text>
        <r>
          <rPr>
            <sz val="8"/>
            <color indexed="81"/>
            <rFont val="Tahoma"/>
            <family val="2"/>
            <charset val="204"/>
          </rPr>
          <t xml:space="preserve"> &lt;Проверил&gt;</t>
        </r>
      </text>
    </comment>
    <comment ref="C5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  <comment ref="A5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&lt;Комментарии к смете&gt;</t>
        </r>
      </text>
    </comment>
  </commentList>
</comments>
</file>

<file path=xl/sharedStrings.xml><?xml version="1.0" encoding="utf-8"?>
<sst xmlns="http://schemas.openxmlformats.org/spreadsheetml/2006/main" count="105" uniqueCount="80">
  <si>
    <t>№ пп</t>
  </si>
  <si>
    <t>на проектные (изыскательские)  работы</t>
  </si>
  <si>
    <t>Наименование проектной (изыскательской) организации</t>
  </si>
  <si>
    <t>Наименование организации заказчика</t>
  </si>
  <si>
    <t xml:space="preserve">Главный инженер проекта </t>
  </si>
  <si>
    <t xml:space="preserve">Составитель сметы </t>
  </si>
  <si>
    <t xml:space="preserve">СМЕТА № </t>
  </si>
  <si>
    <t>Форма 2пс</t>
  </si>
  <si>
    <t>Характеристика предприятия,
здания, сооружения или вид работ</t>
  </si>
  <si>
    <t>Номер частей, глав, таблиц,
параграфов и пунктов указаний к
разделу справочника базовых цен
на проектные и изыскательские
работы для строителей</t>
  </si>
  <si>
    <t>Расчет стоимости: (a+bx)*Kj или
(стоимость
строительно-монтажных
работ)*проц./ 100 или количество * цена</t>
  </si>
  <si>
    <t>Стоимость работ</t>
  </si>
  <si>
    <t>тыс.руб</t>
  </si>
  <si>
    <t xml:space="preserve">Приложение к Договору № </t>
  </si>
  <si>
    <t>Воздушные линии электропередачи напряжением 35 кВ I категории сложности длиной: до 1 км</t>
  </si>
  <si>
    <t>цены 2001</t>
  </si>
  <si>
    <t>Воздушный переход ВЛ через водные преграды, железные дороги и другие инженерные сооружения, а также переустройства ВЛ, требующие установки опор более высокого напряжения 35-110 кВ</t>
  </si>
  <si>
    <t>Воздушные линии электропередачи напряжением 35 кВ I категории сложности длиной: свыше 1 до 2 км</t>
  </si>
  <si>
    <t>Воздушные линии электропередачи напряжением 35 кВ I категории сложности длиной: свыше 2 до 20 км</t>
  </si>
  <si>
    <t>Кабельные линии напряжением до 35 кВ с интервалами протяженности: свыше 100 до 500 м</t>
  </si>
  <si>
    <t>Радиальная электрическая секционированная сеть простой конфигурации с количеством выключателей до 5</t>
  </si>
  <si>
    <t>Радиальная секционированная электрическая сеть простой конфигурации с количеством выключателей до 5</t>
  </si>
  <si>
    <t>Диспетчерское управление энергетическими объектами (электростанциями, подстанциями): в распределительной электросети</t>
  </si>
  <si>
    <t>Устройства телемеханики (сторона КП): объекты ТС</t>
  </si>
  <si>
    <t>Устройства телемеханики (сторона КП): объекты ТУ</t>
  </si>
  <si>
    <t>Устройства телемеханики (сторона КП): объекты ТИ или ТР</t>
  </si>
  <si>
    <t>Измерительный преобразователь электрических и неэлектрических величин, усилитель</t>
  </si>
  <si>
    <t>Устройство отображения: прибор цифровой</t>
  </si>
  <si>
    <t>Устройство управления (сопряжения)</t>
  </si>
  <si>
    <t>Открытое распределительное устройство 35 кВ по схеме со сборными шинами с количеством присоединений: от 4 до 10 включительно</t>
  </si>
  <si>
    <t>Секционирующие пункты 6-20 кВ: с выключателем</t>
  </si>
  <si>
    <t>Итоги по смете:</t>
  </si>
  <si>
    <t xml:space="preserve">  Проектные работы</t>
  </si>
  <si>
    <t xml:space="preserve">  Итого</t>
  </si>
  <si>
    <t xml:space="preserve">  НДС 18%</t>
  </si>
  <si>
    <t xml:space="preserve">  ВСЕГО по смете</t>
  </si>
  <si>
    <t>п.2.8.2.10 При присоединении к электрическим сетям линий электропередачи напряжением 35–500 кВ (дополнительно). до ПЗ=1.15;</t>
  </si>
  <si>
    <t xml:space="preserve">                            Двухцепная ВЛ-35кВ № 1 от ОРУ 35кВ ПС "Вынга до ПС-35/10кВ № 116</t>
  </si>
  <si>
    <t>(29220*1)*1,15</t>
  </si>
  <si>
    <t>9440*1</t>
  </si>
  <si>
    <t xml:space="preserve">                            Двухцепная ВЛ-35кВ № 2 от ОРУ 35кВ ПС "Вынга" до существующей ВЛ-35кВ "Югра-1,2"</t>
  </si>
  <si>
    <t>(17500*1+11720*1,5)*1,15</t>
  </si>
  <si>
    <t xml:space="preserve">                            Двухцепная ВЛ-35кВ № 3 от  доп. проектируемых блоков выключателей 35 кВ ПС-35/10кВ № 119 до опоры № 31 ВЛ-35кВ "Югра-1,2"</t>
  </si>
  <si>
    <t>(32880*1+4030*2,5)*1,15</t>
  </si>
  <si>
    <t xml:space="preserve">                            КЛ-10кВ</t>
  </si>
  <si>
    <t>7763*1+42*400</t>
  </si>
  <si>
    <t xml:space="preserve">                            Система РЗА</t>
  </si>
  <si>
    <t>1230*1</t>
  </si>
  <si>
    <t>3770*1</t>
  </si>
  <si>
    <t xml:space="preserve">                            Телемеханизация</t>
  </si>
  <si>
    <t>930*1</t>
  </si>
  <si>
    <t>2160*1,8</t>
  </si>
  <si>
    <t>3570*1,8</t>
  </si>
  <si>
    <t>7620*1,8</t>
  </si>
  <si>
    <t>10140*0,1</t>
  </si>
  <si>
    <t>3450*0,1</t>
  </si>
  <si>
    <t>11990*1</t>
  </si>
  <si>
    <t xml:space="preserve">                            ОРУ-35кВ</t>
  </si>
  <si>
    <t>54740*1+2700*6</t>
  </si>
  <si>
    <t xml:space="preserve">                            Секционный пункт - 35кВ</t>
  </si>
  <si>
    <t>7530*4</t>
  </si>
  <si>
    <r>
      <t xml:space="preserve">СБЦП06-19-1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</t>
    </r>
  </si>
  <si>
    <r>
      <t xml:space="preserve">СБЦП06-36-7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</t>
    </r>
  </si>
  <si>
    <r>
      <t xml:space="preserve">СБЦП06-19-2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
п.2.8.2.10 При присоединении к электрическим сетям линий электропередачи напряжением 35–500 кВ (дополнительно). до ПЗ=1.15;</t>
    </r>
  </si>
  <si>
    <r>
      <t xml:space="preserve">СБЦП06-19-3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
п.2.8.2.10 При присоединении к электрическим сетям линий электропередачи напряжением 35–500 кВ (дополнительно). до ПЗ=1.15;</t>
    </r>
  </si>
  <si>
    <r>
      <t xml:space="preserve">СБЦП06-17-2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</t>
    </r>
  </si>
  <si>
    <r>
      <t xml:space="preserve">СБЦП06-40-1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</t>
    </r>
  </si>
  <si>
    <r>
      <t xml:space="preserve">СБЦП06-38-1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</t>
    </r>
  </si>
  <si>
    <r>
      <t xml:space="preserve">СБЦП06-34-2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</t>
    </r>
  </si>
  <si>
    <r>
      <t xml:space="preserve">СБЦП06-34-3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</t>
    </r>
  </si>
  <si>
    <r>
      <t xml:space="preserve">СБЦП06-34-4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</t>
    </r>
  </si>
  <si>
    <r>
      <t xml:space="preserve">СБЦП06-34-5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</t>
    </r>
  </si>
  <si>
    <r>
      <t xml:space="preserve">СБЦП06-34-9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</t>
    </r>
  </si>
  <si>
    <r>
      <t xml:space="preserve">СБЦП06-34-11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</t>
    </r>
  </si>
  <si>
    <r>
      <t xml:space="preserve">СБЦП06-34-16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</t>
    </r>
  </si>
  <si>
    <r>
      <t xml:space="preserve">СБЦП06-27-1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</t>
    </r>
  </si>
  <si>
    <r>
      <t xml:space="preserve">СБЦП06-37-10
</t>
    </r>
    <r>
      <rPr>
        <i/>
        <sz val="11"/>
        <rFont val="Arial"/>
        <family val="2"/>
        <charset val="204"/>
      </rPr>
      <t xml:space="preserve"> "Коммунальные инженерные сети и сооружения (2012 г.)"</t>
    </r>
  </si>
  <si>
    <t xml:space="preserve">  Всего с учетом Письмо Минрегиона России от 15.05.2014 №8367-ЕС/08 к уровню цен 2001г. на проектные работы 3,64</t>
  </si>
  <si>
    <t>Итого затраты по смете</t>
  </si>
  <si>
    <t>Районный коэф. 1,08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</si>
</sst>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 Cyr"/>
      <charset val="204"/>
    </font>
    <font>
      <b/>
      <sz val="13"/>
      <name val="Arial"/>
      <family val="2"/>
      <charset val="204"/>
    </font>
    <font>
      <b/>
      <sz val="13"/>
      <name val="Arial Cyr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5" fillId="0" borderId="1">
      <alignment horizontal="center"/>
    </xf>
    <xf numFmtId="0" fontId="1" fillId="0" borderId="0">
      <alignment vertical="top"/>
    </xf>
    <xf numFmtId="0" fontId="5" fillId="0" borderId="1">
      <alignment horizontal="center"/>
    </xf>
    <xf numFmtId="0" fontId="5" fillId="0" borderId="0">
      <alignment vertical="top"/>
    </xf>
    <xf numFmtId="0" fontId="5" fillId="0" borderId="0">
      <alignment horizontal="right" vertical="top" wrapText="1"/>
    </xf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1">
      <alignment horizontal="center" wrapText="1"/>
    </xf>
    <xf numFmtId="0" fontId="1" fillId="0" borderId="0"/>
    <xf numFmtId="0" fontId="5" fillId="0" borderId="0">
      <alignment horizontal="center"/>
    </xf>
    <xf numFmtId="0" fontId="5" fillId="0" borderId="0">
      <alignment horizontal="left" vertical="top"/>
    </xf>
    <xf numFmtId="0" fontId="5" fillId="0" borderId="0"/>
  </cellStyleXfs>
  <cellXfs count="3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21" applyFont="1" applyBorder="1">
      <alignment horizontal="center"/>
    </xf>
    <xf numFmtId="0" fontId="8" fillId="0" borderId="0" xfId="2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22" applyFont="1">
      <alignment horizontal="left" vertical="top"/>
    </xf>
    <xf numFmtId="0" fontId="8" fillId="0" borderId="0" xfId="0" applyFont="1" applyAlignment="1">
      <alignment horizontal="left" indent="1"/>
    </xf>
    <xf numFmtId="0" fontId="11" fillId="0" borderId="0" xfId="21" applyFont="1" applyBorder="1" applyAlignment="1">
      <alignment horizontal="left" vertical="top" wrapText="1"/>
    </xf>
    <xf numFmtId="0" fontId="8" fillId="0" borderId="0" xfId="21" applyFont="1" applyBorder="1" applyAlignment="1">
      <alignment horizontal="left" wrapText="1"/>
    </xf>
    <xf numFmtId="0" fontId="10" fillId="0" borderId="0" xfId="21" applyFont="1">
      <alignment horizontal="center"/>
    </xf>
    <xf numFmtId="0" fontId="8" fillId="0" borderId="0" xfId="0" applyFont="1" applyAlignment="1">
      <alignment horizontal="center"/>
    </xf>
    <xf numFmtId="0" fontId="9" fillId="0" borderId="0" xfId="21" applyFont="1" applyBorder="1" applyAlignment="1">
      <alignment horizontal="center" vertical="top" wrapText="1"/>
    </xf>
    <xf numFmtId="0" fontId="8" fillId="0" borderId="2" xfId="21" applyFont="1" applyBorder="1" applyAlignment="1">
      <alignment horizontal="left" vertical="top" wrapText="1"/>
    </xf>
    <xf numFmtId="0" fontId="8" fillId="0" borderId="0" xfId="21" applyFont="1" applyBorder="1" applyAlignment="1">
      <alignment horizontal="left" vertical="top" wrapText="1"/>
    </xf>
    <xf numFmtId="0" fontId="8" fillId="0" borderId="3" xfId="12" applyFont="1" applyBorder="1">
      <alignment horizontal="center" wrapText="1"/>
    </xf>
    <xf numFmtId="49" fontId="13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0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168" fontId="8" fillId="0" borderId="1" xfId="0" applyNumberFormat="1" applyFont="1" applyBorder="1" applyAlignment="1">
      <alignment horizontal="right" vertical="top" wrapText="1"/>
    </xf>
    <xf numFmtId="49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10" fontId="8" fillId="0" borderId="3" xfId="0" applyNumberFormat="1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top" wrapText="1"/>
    </xf>
    <xf numFmtId="168" fontId="8" fillId="0" borderId="3" xfId="0" applyNumberFormat="1" applyFont="1" applyBorder="1" applyAlignment="1">
      <alignment horizontal="right" vertical="top" wrapText="1"/>
    </xf>
    <xf numFmtId="0" fontId="8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168" fontId="8" fillId="0" borderId="1" xfId="5" applyNumberFormat="1" applyFont="1" applyBorder="1" applyAlignment="1">
      <alignment horizontal="right" vertical="top" wrapText="1"/>
    </xf>
    <xf numFmtId="0" fontId="9" fillId="0" borderId="1" xfId="5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</cellXfs>
  <cellStyles count="24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БазЦ" xfId="9"/>
    <cellStyle name="ИтогоБИМ" xfId="10"/>
    <cellStyle name="ИтогоРесМет" xfId="11"/>
    <cellStyle name="ЛокСмета" xfId="12"/>
    <cellStyle name="ЛокСмМТСН" xfId="13"/>
    <cellStyle name="М29" xfId="14"/>
    <cellStyle name="ОбСмета" xfId="15"/>
    <cellStyle name="Обычный" xfId="0" builtinId="0"/>
    <cellStyle name="Параметр" xfId="16"/>
    <cellStyle name="ПеременныеСметы" xfId="17"/>
    <cellStyle name="РесСмета" xfId="18"/>
    <cellStyle name="СводкаСтоимРаб" xfId="19"/>
    <cellStyle name="СводРасч" xfId="20"/>
    <cellStyle name="Титул" xfId="21"/>
    <cellStyle name="Хвост" xfId="22"/>
    <cellStyle name="Экспертиза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95250</xdr:colOff>
          <xdr:row>12</xdr:row>
          <xdr:rowOff>1104900</xdr:rowOff>
        </xdr:from>
        <xdr:to>
          <xdr:col>1</xdr:col>
          <xdr:colOff>1209675</xdr:colOff>
          <xdr:row>12</xdr:row>
          <xdr:rowOff>1352550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 …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Q56"/>
  <sheetViews>
    <sheetView showGridLines="0" tabSelected="1" view="pageBreakPreview" topLeftCell="A10" zoomScale="60" zoomScaleNormal="100" workbookViewId="0">
      <selection activeCell="A15" sqref="A15:L15"/>
    </sheetView>
  </sheetViews>
  <sheetFormatPr defaultRowHeight="15" x14ac:dyDescent="0.2"/>
  <cols>
    <col min="1" max="1" width="9.140625" style="1"/>
    <col min="2" max="2" width="50.42578125" style="1" customWidth="1"/>
    <col min="3" max="3" width="41.42578125" style="1" customWidth="1"/>
    <col min="4" max="4" width="21.7109375" style="1" customWidth="1"/>
    <col min="5" max="10" width="22.140625" style="1" hidden="1" customWidth="1"/>
    <col min="11" max="11" width="73.7109375" style="1" hidden="1" customWidth="1"/>
    <col min="12" max="12" width="16" style="1" customWidth="1"/>
    <col min="13" max="15" width="9.140625" style="1" customWidth="1"/>
    <col min="16" max="16384" width="9.140625" style="1"/>
  </cols>
  <sheetData>
    <row r="1" spans="1:17" x14ac:dyDescent="0.2">
      <c r="A1" s="14"/>
      <c r="B1" s="14"/>
      <c r="C1" s="14"/>
      <c r="D1" s="14"/>
      <c r="L1" s="2" t="s">
        <v>7</v>
      </c>
    </row>
    <row r="2" spans="1:17" x14ac:dyDescent="0.2">
      <c r="A2" s="19" t="s">
        <v>13</v>
      </c>
      <c r="B2" s="19"/>
      <c r="C2" s="19"/>
      <c r="D2" s="19"/>
    </row>
    <row r="3" spans="1:17" ht="18" x14ac:dyDescent="0.25">
      <c r="A3" s="15" t="s">
        <v>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7" x14ac:dyDescent="0.2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7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7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7" ht="15.75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7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7" x14ac:dyDescent="0.2">
      <c r="A9" s="9" t="s">
        <v>2</v>
      </c>
      <c r="B9" s="3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7" x14ac:dyDescent="0.2">
      <c r="A10" s="3"/>
      <c r="B10" s="3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7" x14ac:dyDescent="0.2">
      <c r="A11" s="9" t="s">
        <v>3</v>
      </c>
      <c r="B11" s="3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7" x14ac:dyDescent="0.2">
      <c r="A12" s="3"/>
      <c r="B12" s="3"/>
      <c r="C12" s="4"/>
      <c r="D12" s="4"/>
      <c r="E12" s="4"/>
      <c r="F12" s="4"/>
      <c r="G12" s="4"/>
      <c r="H12" s="4"/>
      <c r="I12" s="4"/>
      <c r="J12" s="4"/>
      <c r="K12" s="4"/>
      <c r="L12" s="5" t="s">
        <v>12</v>
      </c>
    </row>
    <row r="13" spans="1:17" s="7" customFormat="1" ht="121.5" customHeight="1" x14ac:dyDescent="0.2">
      <c r="A13" s="6" t="s">
        <v>0</v>
      </c>
      <c r="B13" s="6" t="s">
        <v>8</v>
      </c>
      <c r="C13" s="6" t="s">
        <v>9</v>
      </c>
      <c r="D13" s="6" t="s">
        <v>10</v>
      </c>
      <c r="E13" s="6"/>
      <c r="F13" s="6"/>
      <c r="G13" s="6"/>
      <c r="H13" s="6"/>
      <c r="I13" s="6"/>
      <c r="J13" s="6"/>
      <c r="K13" s="6"/>
      <c r="L13" s="6" t="s">
        <v>11</v>
      </c>
    </row>
    <row r="14" spans="1:17" x14ac:dyDescent="0.2">
      <c r="A14" s="20">
        <v>1</v>
      </c>
      <c r="B14" s="20">
        <v>2</v>
      </c>
      <c r="C14" s="20">
        <v>3</v>
      </c>
      <c r="D14" s="20">
        <v>4</v>
      </c>
      <c r="E14" s="20"/>
      <c r="F14" s="20"/>
      <c r="G14" s="20"/>
      <c r="H14" s="20"/>
      <c r="I14" s="20"/>
      <c r="J14" s="20"/>
      <c r="K14" s="20"/>
      <c r="L14" s="20">
        <v>5</v>
      </c>
    </row>
    <row r="15" spans="1:17" s="8" customFormat="1" ht="23.1" customHeight="1" x14ac:dyDescent="0.2">
      <c r="A15" s="21" t="s">
        <v>37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7" s="10" customFormat="1" ht="51" customHeight="1" x14ac:dyDescent="0.2">
      <c r="A16" s="23">
        <v>1</v>
      </c>
      <c r="B16" s="24" t="s">
        <v>14</v>
      </c>
      <c r="C16" s="24" t="s">
        <v>61</v>
      </c>
      <c r="D16" s="25" t="s">
        <v>38</v>
      </c>
      <c r="E16" s="26">
        <v>1</v>
      </c>
      <c r="F16" s="26" t="str">
        <f ca="1">IF(INDIRECT("J" &amp; ROW())="текущие цены", IF(INDIRECT("G" &amp; ROW())="", "0", "0"), IF(INDIRECT("G" &amp; ROW())="", "33603","29220"))</f>
        <v>29220</v>
      </c>
      <c r="G16" s="26">
        <v>1.1499999999999999</v>
      </c>
      <c r="H16" s="26"/>
      <c r="I16" s="26"/>
      <c r="J16" s="26" t="s">
        <v>15</v>
      </c>
      <c r="K16" s="26" t="s">
        <v>36</v>
      </c>
      <c r="L16" s="27">
        <v>33.603000000000002</v>
      </c>
      <c r="M16" s="8"/>
      <c r="N16" s="8"/>
      <c r="O16" s="8"/>
      <c r="P16" s="8"/>
      <c r="Q16" s="8"/>
    </row>
    <row r="17" spans="1:17" ht="75" x14ac:dyDescent="0.2">
      <c r="A17" s="28">
        <v>2</v>
      </c>
      <c r="B17" s="29" t="s">
        <v>16</v>
      </c>
      <c r="C17" s="29" t="s">
        <v>62</v>
      </c>
      <c r="D17" s="30" t="s">
        <v>39</v>
      </c>
      <c r="E17" s="31">
        <v>1</v>
      </c>
      <c r="F17" s="31" t="str">
        <f ca="1">IF(INDIRECT("J" &amp; ROW())="текущие цены", IF(INDIRECT("G" &amp; ROW())="", "0", "0"), IF(INDIRECT("G" &amp; ROW())="", "9440","9440"))</f>
        <v>9440</v>
      </c>
      <c r="G17" s="31"/>
      <c r="H17" s="31"/>
      <c r="I17" s="31"/>
      <c r="J17" s="31" t="s">
        <v>15</v>
      </c>
      <c r="K17" s="31"/>
      <c r="L17" s="32">
        <v>9.44</v>
      </c>
      <c r="M17" s="8"/>
      <c r="N17" s="8"/>
      <c r="O17" s="8"/>
      <c r="P17" s="8"/>
      <c r="Q17" s="8"/>
    </row>
    <row r="18" spans="1:17" ht="23.1" customHeight="1" x14ac:dyDescent="0.2">
      <c r="A18" s="21" t="s">
        <v>40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8"/>
      <c r="N18" s="8"/>
      <c r="O18" s="8"/>
      <c r="P18" s="8"/>
      <c r="Q18" s="8"/>
    </row>
    <row r="19" spans="1:17" ht="108.75" customHeight="1" x14ac:dyDescent="0.2">
      <c r="A19" s="23">
        <v>3</v>
      </c>
      <c r="B19" s="24" t="s">
        <v>17</v>
      </c>
      <c r="C19" s="24" t="s">
        <v>63</v>
      </c>
      <c r="D19" s="25" t="s">
        <v>41</v>
      </c>
      <c r="E19" s="26">
        <v>1</v>
      </c>
      <c r="F19" s="26" t="str">
        <f ca="1">IF(INDIRECT("J" &amp; ROW())="текущие цены", IF(INDIRECT("G" &amp; ROW())="", "0", "0"), IF(INDIRECT("G" &amp; ROW())="", "20125","17500"))</f>
        <v>17500</v>
      </c>
      <c r="G19" s="26">
        <v>1.1499999999999999</v>
      </c>
      <c r="H19" s="26"/>
      <c r="I19" s="26"/>
      <c r="J19" s="26" t="s">
        <v>15</v>
      </c>
      <c r="K19" s="26" t="s">
        <v>36</v>
      </c>
      <c r="L19" s="27">
        <v>40.341999999999999</v>
      </c>
      <c r="M19" s="8"/>
      <c r="N19" s="8"/>
      <c r="O19" s="8"/>
      <c r="P19" s="8"/>
      <c r="Q19" s="8"/>
    </row>
    <row r="20" spans="1:17" ht="75" x14ac:dyDescent="0.2">
      <c r="A20" s="28">
        <v>4</v>
      </c>
      <c r="B20" s="29" t="s">
        <v>16</v>
      </c>
      <c r="C20" s="29" t="s">
        <v>62</v>
      </c>
      <c r="D20" s="30" t="s">
        <v>39</v>
      </c>
      <c r="E20" s="31">
        <v>1</v>
      </c>
      <c r="F20" s="31" t="str">
        <f ca="1">IF(INDIRECT("J" &amp; ROW())="текущие цены", IF(INDIRECT("G" &amp; ROW())="", "0", "0"), IF(INDIRECT("G" &amp; ROW())="", "9440","9440"))</f>
        <v>9440</v>
      </c>
      <c r="G20" s="31"/>
      <c r="H20" s="31"/>
      <c r="I20" s="31"/>
      <c r="J20" s="31" t="s">
        <v>15</v>
      </c>
      <c r="K20" s="31"/>
      <c r="L20" s="32">
        <v>9.44</v>
      </c>
      <c r="M20" s="8"/>
      <c r="N20" s="8"/>
      <c r="O20" s="8"/>
      <c r="P20" s="8"/>
      <c r="Q20" s="8"/>
    </row>
    <row r="21" spans="1:17" ht="37.5" customHeight="1" x14ac:dyDescent="0.2">
      <c r="A21" s="21" t="s">
        <v>42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8"/>
      <c r="N21" s="8"/>
      <c r="O21" s="8"/>
      <c r="P21" s="8"/>
      <c r="Q21" s="8"/>
    </row>
    <row r="22" spans="1:17" ht="110.25" customHeight="1" x14ac:dyDescent="0.2">
      <c r="A22" s="23">
        <v>5</v>
      </c>
      <c r="B22" s="24" t="s">
        <v>18</v>
      </c>
      <c r="C22" s="24" t="s">
        <v>64</v>
      </c>
      <c r="D22" s="25" t="s">
        <v>43</v>
      </c>
      <c r="E22" s="26">
        <v>1</v>
      </c>
      <c r="F22" s="26" t="str">
        <f ca="1">IF(INDIRECT("J" &amp; ROW())="текущие цены", IF(INDIRECT("G" &amp; ROW())="", "0", "0"), IF(INDIRECT("G" &amp; ROW())="", "37812","32880"))</f>
        <v>32880</v>
      </c>
      <c r="G22" s="26">
        <v>1.1499999999999999</v>
      </c>
      <c r="H22" s="26"/>
      <c r="I22" s="26"/>
      <c r="J22" s="26" t="s">
        <v>15</v>
      </c>
      <c r="K22" s="26" t="s">
        <v>36</v>
      </c>
      <c r="L22" s="27">
        <v>49.398249999999997</v>
      </c>
      <c r="M22" s="8"/>
      <c r="N22" s="8"/>
      <c r="O22" s="8"/>
      <c r="P22" s="8"/>
      <c r="Q22" s="8"/>
    </row>
    <row r="23" spans="1:17" ht="75" x14ac:dyDescent="0.2">
      <c r="A23" s="28">
        <v>6</v>
      </c>
      <c r="B23" s="29" t="s">
        <v>16</v>
      </c>
      <c r="C23" s="29" t="s">
        <v>62</v>
      </c>
      <c r="D23" s="30" t="s">
        <v>39</v>
      </c>
      <c r="E23" s="31">
        <v>1</v>
      </c>
      <c r="F23" s="31" t="str">
        <f ca="1">IF(INDIRECT("J" &amp; ROW())="текущие цены", IF(INDIRECT("G" &amp; ROW())="", "0", "0"), IF(INDIRECT("G" &amp; ROW())="", "9440","9440"))</f>
        <v>9440</v>
      </c>
      <c r="G23" s="31"/>
      <c r="H23" s="31"/>
      <c r="I23" s="31"/>
      <c r="J23" s="31" t="s">
        <v>15</v>
      </c>
      <c r="K23" s="31"/>
      <c r="L23" s="32">
        <v>9.44</v>
      </c>
      <c r="M23" s="8"/>
      <c r="N23" s="8"/>
      <c r="O23" s="8"/>
      <c r="P23" s="8"/>
      <c r="Q23" s="8"/>
    </row>
    <row r="24" spans="1:17" ht="16.5" x14ac:dyDescent="0.2">
      <c r="A24" s="21" t="s">
        <v>44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8"/>
      <c r="N24" s="8"/>
      <c r="O24" s="8"/>
      <c r="P24" s="8"/>
      <c r="Q24" s="8"/>
    </row>
    <row r="25" spans="1:17" ht="45" x14ac:dyDescent="0.2">
      <c r="A25" s="23">
        <v>7</v>
      </c>
      <c r="B25" s="24" t="s">
        <v>19</v>
      </c>
      <c r="C25" s="24" t="s">
        <v>65</v>
      </c>
      <c r="D25" s="25" t="s">
        <v>45</v>
      </c>
      <c r="E25" s="26">
        <v>1</v>
      </c>
      <c r="F25" s="26" t="str">
        <f ca="1">IF(INDIRECT("J" &amp; ROW())="текущие цены", IF(INDIRECT("G" &amp; ROW())="", "0", "0"), IF(INDIRECT("G" &amp; ROW())="", "7763","7763"))</f>
        <v>7763</v>
      </c>
      <c r="G25" s="26"/>
      <c r="H25" s="26"/>
      <c r="I25" s="26"/>
      <c r="J25" s="26" t="s">
        <v>15</v>
      </c>
      <c r="K25" s="26"/>
      <c r="L25" s="27">
        <v>24.563000000000002</v>
      </c>
      <c r="M25" s="8"/>
      <c r="N25" s="8"/>
      <c r="O25" s="8"/>
      <c r="P25" s="8"/>
      <c r="Q25" s="8"/>
    </row>
    <row r="26" spans="1:17" ht="23.1" customHeight="1" x14ac:dyDescent="0.2">
      <c r="A26" s="21" t="s">
        <v>46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8"/>
      <c r="N26" s="8"/>
      <c r="O26" s="8"/>
      <c r="P26" s="8"/>
      <c r="Q26" s="8"/>
    </row>
    <row r="27" spans="1:17" ht="60" x14ac:dyDescent="0.2">
      <c r="A27" s="23">
        <v>8</v>
      </c>
      <c r="B27" s="24" t="s">
        <v>20</v>
      </c>
      <c r="C27" s="24" t="s">
        <v>66</v>
      </c>
      <c r="D27" s="25" t="s">
        <v>47</v>
      </c>
      <c r="E27" s="26">
        <v>1</v>
      </c>
      <c r="F27" s="26" t="str">
        <f ca="1">IF(INDIRECT("J" &amp; ROW())="текущие цены", IF(INDIRECT("G" &amp; ROW())="", "0", "0"), IF(INDIRECT("G" &amp; ROW())="", "1230","1230"))</f>
        <v>1230</v>
      </c>
      <c r="G27" s="26"/>
      <c r="H27" s="26"/>
      <c r="I27" s="26"/>
      <c r="J27" s="26" t="s">
        <v>15</v>
      </c>
      <c r="K27" s="26"/>
      <c r="L27" s="27">
        <v>1.23</v>
      </c>
      <c r="M27" s="8"/>
      <c r="N27" s="8"/>
      <c r="O27" s="8"/>
      <c r="P27" s="8"/>
      <c r="Q27" s="8"/>
    </row>
    <row r="28" spans="1:17" ht="45" x14ac:dyDescent="0.2">
      <c r="A28" s="28">
        <v>9</v>
      </c>
      <c r="B28" s="29" t="s">
        <v>21</v>
      </c>
      <c r="C28" s="29" t="s">
        <v>67</v>
      </c>
      <c r="D28" s="30" t="s">
        <v>48</v>
      </c>
      <c r="E28" s="31">
        <v>1</v>
      </c>
      <c r="F28" s="31" t="str">
        <f ca="1">IF(INDIRECT("J" &amp; ROW())="текущие цены", IF(INDIRECT("G" &amp; ROW())="", "0", "0"), IF(INDIRECT("G" &amp; ROW())="", "3770","3770"))</f>
        <v>3770</v>
      </c>
      <c r="G28" s="31"/>
      <c r="H28" s="31"/>
      <c r="I28" s="31"/>
      <c r="J28" s="31" t="s">
        <v>15</v>
      </c>
      <c r="K28" s="31"/>
      <c r="L28" s="32">
        <v>3.77</v>
      </c>
      <c r="M28" s="8"/>
      <c r="N28" s="8"/>
      <c r="O28" s="8"/>
      <c r="P28" s="8"/>
      <c r="Q28" s="8"/>
    </row>
    <row r="29" spans="1:17" ht="23.1" customHeight="1" x14ac:dyDescent="0.2">
      <c r="A29" s="21" t="s">
        <v>49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8"/>
      <c r="N29" s="8"/>
      <c r="O29" s="8"/>
      <c r="P29" s="8"/>
      <c r="Q29" s="8"/>
    </row>
    <row r="30" spans="1:17" ht="60" x14ac:dyDescent="0.2">
      <c r="A30" s="23">
        <v>10</v>
      </c>
      <c r="B30" s="24" t="s">
        <v>22</v>
      </c>
      <c r="C30" s="24" t="s">
        <v>68</v>
      </c>
      <c r="D30" s="25" t="s">
        <v>50</v>
      </c>
      <c r="E30" s="26">
        <v>1</v>
      </c>
      <c r="F30" s="26" t="str">
        <f ca="1">IF(INDIRECT("J" &amp; ROW())="текущие цены", IF(INDIRECT("G" &amp; ROW())="", "0", "0"), IF(INDIRECT("G" &amp; ROW())="", "930","930"))</f>
        <v>930</v>
      </c>
      <c r="G30" s="26"/>
      <c r="H30" s="26"/>
      <c r="I30" s="26"/>
      <c r="J30" s="26" t="s">
        <v>15</v>
      </c>
      <c r="K30" s="26"/>
      <c r="L30" s="27">
        <v>0.93</v>
      </c>
      <c r="M30" s="8"/>
      <c r="N30" s="8"/>
      <c r="O30" s="8"/>
      <c r="P30" s="8"/>
      <c r="Q30" s="8"/>
    </row>
    <row r="31" spans="1:17" ht="54" customHeight="1" x14ac:dyDescent="0.2">
      <c r="A31" s="23">
        <v>11</v>
      </c>
      <c r="B31" s="24" t="s">
        <v>23</v>
      </c>
      <c r="C31" s="24" t="s">
        <v>69</v>
      </c>
      <c r="D31" s="25" t="s">
        <v>51</v>
      </c>
      <c r="E31" s="26">
        <v>1.8</v>
      </c>
      <c r="F31" s="26" t="str">
        <f ca="1">IF(INDIRECT("J" &amp; ROW())="текущие цены", IF(INDIRECT("G" &amp; ROW())="", "0", "0"), IF(INDIRECT("G" &amp; ROW())="", "2160","2160"))</f>
        <v>2160</v>
      </c>
      <c r="G31" s="26"/>
      <c r="H31" s="26"/>
      <c r="I31" s="26"/>
      <c r="J31" s="26" t="s">
        <v>15</v>
      </c>
      <c r="K31" s="26"/>
      <c r="L31" s="27">
        <v>3.8879999999999999</v>
      </c>
      <c r="M31" s="8"/>
      <c r="N31" s="8"/>
      <c r="O31" s="8"/>
      <c r="P31" s="8"/>
      <c r="Q31" s="8"/>
    </row>
    <row r="32" spans="1:17" ht="52.5" customHeight="1" x14ac:dyDescent="0.2">
      <c r="A32" s="23">
        <v>12</v>
      </c>
      <c r="B32" s="24" t="s">
        <v>24</v>
      </c>
      <c r="C32" s="24" t="s">
        <v>70</v>
      </c>
      <c r="D32" s="25" t="s">
        <v>52</v>
      </c>
      <c r="E32" s="26">
        <v>1.8</v>
      </c>
      <c r="F32" s="26" t="str">
        <f ca="1">IF(INDIRECT("J" &amp; ROW())="текущие цены", IF(INDIRECT("G" &amp; ROW())="", "0", "0"), IF(INDIRECT("G" &amp; ROW())="", "3570","3570"))</f>
        <v>3570</v>
      </c>
      <c r="G32" s="26"/>
      <c r="H32" s="26"/>
      <c r="I32" s="26"/>
      <c r="J32" s="26" t="s">
        <v>15</v>
      </c>
      <c r="K32" s="26"/>
      <c r="L32" s="27">
        <v>6.4260000000000002</v>
      </c>
      <c r="M32" s="8"/>
      <c r="N32" s="8"/>
      <c r="O32" s="8"/>
      <c r="P32" s="8"/>
      <c r="Q32" s="8"/>
    </row>
    <row r="33" spans="1:17" ht="43.5" x14ac:dyDescent="0.2">
      <c r="A33" s="23">
        <v>13</v>
      </c>
      <c r="B33" s="24" t="s">
        <v>25</v>
      </c>
      <c r="C33" s="24" t="s">
        <v>71</v>
      </c>
      <c r="D33" s="25" t="s">
        <v>53</v>
      </c>
      <c r="E33" s="26">
        <v>1.8</v>
      </c>
      <c r="F33" s="26" t="str">
        <f ca="1">IF(INDIRECT("J" &amp; ROW())="текущие цены", IF(INDIRECT("G" &amp; ROW())="", "0", "0"), IF(INDIRECT("G" &amp; ROW())="", "7620","7620"))</f>
        <v>7620</v>
      </c>
      <c r="G33" s="26"/>
      <c r="H33" s="26"/>
      <c r="I33" s="26"/>
      <c r="J33" s="26" t="s">
        <v>15</v>
      </c>
      <c r="K33" s="26"/>
      <c r="L33" s="27">
        <v>13.715999999999999</v>
      </c>
      <c r="M33" s="8"/>
      <c r="N33" s="8"/>
      <c r="O33" s="8"/>
      <c r="P33" s="8"/>
      <c r="Q33" s="8"/>
    </row>
    <row r="34" spans="1:17" ht="45" x14ac:dyDescent="0.2">
      <c r="A34" s="23">
        <v>14</v>
      </c>
      <c r="B34" s="24" t="s">
        <v>26</v>
      </c>
      <c r="C34" s="24" t="s">
        <v>72</v>
      </c>
      <c r="D34" s="25" t="s">
        <v>54</v>
      </c>
      <c r="E34" s="26">
        <v>0.1</v>
      </c>
      <c r="F34" s="26" t="str">
        <f ca="1">IF(INDIRECT("J" &amp; ROW())="текущие цены", IF(INDIRECT("G" &amp; ROW())="", "0", "0"), IF(INDIRECT("G" &amp; ROW())="", "10140","10140"))</f>
        <v>10140</v>
      </c>
      <c r="G34" s="26"/>
      <c r="H34" s="26"/>
      <c r="I34" s="26"/>
      <c r="J34" s="26" t="s">
        <v>15</v>
      </c>
      <c r="K34" s="26"/>
      <c r="L34" s="27">
        <v>1.014</v>
      </c>
      <c r="M34" s="8"/>
      <c r="N34" s="8"/>
      <c r="O34" s="8"/>
      <c r="P34" s="8"/>
      <c r="Q34" s="8"/>
    </row>
    <row r="35" spans="1:17" ht="43.5" x14ac:dyDescent="0.2">
      <c r="A35" s="23">
        <v>15</v>
      </c>
      <c r="B35" s="24" t="s">
        <v>27</v>
      </c>
      <c r="C35" s="24" t="s">
        <v>73</v>
      </c>
      <c r="D35" s="25" t="s">
        <v>55</v>
      </c>
      <c r="E35" s="26">
        <v>0.1</v>
      </c>
      <c r="F35" s="26" t="str">
        <f ca="1">IF(INDIRECT("J" &amp; ROW())="текущие цены", IF(INDIRECT("G" &amp; ROW())="", "0", "0"), IF(INDIRECT("G" &amp; ROW())="", "3450","3450"))</f>
        <v>3450</v>
      </c>
      <c r="G35" s="26"/>
      <c r="H35" s="26"/>
      <c r="I35" s="26"/>
      <c r="J35" s="26" t="s">
        <v>15</v>
      </c>
      <c r="K35" s="26"/>
      <c r="L35" s="27">
        <v>0.34499999999999997</v>
      </c>
      <c r="M35" s="8"/>
      <c r="N35" s="8"/>
      <c r="O35" s="8"/>
      <c r="P35" s="8"/>
      <c r="Q35" s="8"/>
    </row>
    <row r="36" spans="1:17" ht="43.5" x14ac:dyDescent="0.2">
      <c r="A36" s="28">
        <v>16</v>
      </c>
      <c r="B36" s="29" t="s">
        <v>28</v>
      </c>
      <c r="C36" s="29" t="s">
        <v>74</v>
      </c>
      <c r="D36" s="30" t="s">
        <v>56</v>
      </c>
      <c r="E36" s="31">
        <v>1</v>
      </c>
      <c r="F36" s="31" t="str">
        <f ca="1">IF(INDIRECT("J" &amp; ROW())="текущие цены", IF(INDIRECT("G" &amp; ROW())="", "0", "0"), IF(INDIRECT("G" &amp; ROW())="", "11990","11990"))</f>
        <v>11990</v>
      </c>
      <c r="G36" s="31"/>
      <c r="H36" s="31"/>
      <c r="I36" s="31"/>
      <c r="J36" s="31" t="s">
        <v>15</v>
      </c>
      <c r="K36" s="31"/>
      <c r="L36" s="32">
        <v>11.99</v>
      </c>
      <c r="M36" s="8"/>
      <c r="N36" s="8"/>
      <c r="O36" s="8"/>
      <c r="P36" s="8"/>
      <c r="Q36" s="8"/>
    </row>
    <row r="37" spans="1:17" ht="16.5" x14ac:dyDescent="0.2">
      <c r="A37" s="21" t="s">
        <v>57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8"/>
      <c r="N37" s="8"/>
      <c r="O37" s="8"/>
      <c r="P37" s="8"/>
      <c r="Q37" s="8"/>
    </row>
    <row r="38" spans="1:17" ht="60" x14ac:dyDescent="0.2">
      <c r="A38" s="23">
        <v>17</v>
      </c>
      <c r="B38" s="24" t="s">
        <v>29</v>
      </c>
      <c r="C38" s="24" t="s">
        <v>75</v>
      </c>
      <c r="D38" s="25" t="s">
        <v>58</v>
      </c>
      <c r="E38" s="26">
        <v>1</v>
      </c>
      <c r="F38" s="26" t="str">
        <f ca="1">IF(INDIRECT("J" &amp; ROW())="текущие цены", IF(INDIRECT("G" &amp; ROW())="", "0", "0"), IF(INDIRECT("G" &amp; ROW())="", "54740","54740"))</f>
        <v>54740</v>
      </c>
      <c r="G38" s="26"/>
      <c r="H38" s="26"/>
      <c r="I38" s="26"/>
      <c r="J38" s="26" t="s">
        <v>15</v>
      </c>
      <c r="K38" s="26"/>
      <c r="L38" s="27">
        <v>70.94</v>
      </c>
      <c r="M38" s="8"/>
      <c r="N38" s="8"/>
      <c r="O38" s="8"/>
      <c r="P38" s="8"/>
      <c r="Q38" s="8"/>
    </row>
    <row r="39" spans="1:17" ht="16.5" x14ac:dyDescent="0.2">
      <c r="A39" s="21" t="s">
        <v>59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8"/>
      <c r="N39" s="8"/>
      <c r="O39" s="8"/>
      <c r="P39" s="8"/>
      <c r="Q39" s="8"/>
    </row>
    <row r="40" spans="1:17" ht="51.75" customHeight="1" x14ac:dyDescent="0.2">
      <c r="A40" s="28">
        <v>18</v>
      </c>
      <c r="B40" s="29" t="s">
        <v>30</v>
      </c>
      <c r="C40" s="29" t="s">
        <v>76</v>
      </c>
      <c r="D40" s="30" t="s">
        <v>60</v>
      </c>
      <c r="E40" s="31">
        <v>4</v>
      </c>
      <c r="F40" s="31" t="str">
        <f ca="1">IF(INDIRECT("J" &amp; ROW())="текущие цены", IF(INDIRECT("G" &amp; ROW())="", "0", "0"), IF(INDIRECT("G" &amp; ROW())="", "7530","7530"))</f>
        <v>7530</v>
      </c>
      <c r="G40" s="31"/>
      <c r="H40" s="31"/>
      <c r="I40" s="31"/>
      <c r="J40" s="31" t="s">
        <v>15</v>
      </c>
      <c r="K40" s="31"/>
      <c r="L40" s="32">
        <v>30.12</v>
      </c>
      <c r="M40" s="8"/>
      <c r="N40" s="8"/>
      <c r="O40" s="8"/>
      <c r="P40" s="8"/>
      <c r="Q40" s="8"/>
    </row>
    <row r="41" spans="1:17" x14ac:dyDescent="0.2">
      <c r="A41" s="33" t="s">
        <v>78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5">
        <f>320595.25/1000</f>
        <v>320.59525000000002</v>
      </c>
      <c r="M41" s="8"/>
      <c r="N41" s="8"/>
      <c r="O41" s="8"/>
      <c r="P41" s="8"/>
      <c r="Q41" s="8"/>
    </row>
    <row r="42" spans="1:17" x14ac:dyDescent="0.2">
      <c r="A42" s="36" t="s">
        <v>31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5"/>
      <c r="M42" s="8"/>
      <c r="N42" s="8"/>
      <c r="O42" s="8"/>
      <c r="P42" s="8"/>
      <c r="Q42" s="8"/>
    </row>
    <row r="43" spans="1:17" ht="23.1" customHeight="1" x14ac:dyDescent="0.2">
      <c r="A43" s="33" t="s">
        <v>32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5">
        <f>320595.25/1000</f>
        <v>320.59525000000002</v>
      </c>
      <c r="M43" s="8"/>
      <c r="N43" s="8"/>
      <c r="O43" s="8"/>
      <c r="P43" s="8"/>
      <c r="Q43" s="8"/>
    </row>
    <row r="44" spans="1:17" x14ac:dyDescent="0.2">
      <c r="A44" s="33" t="s">
        <v>33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5">
        <f>320595.25/1000</f>
        <v>320.59525000000002</v>
      </c>
      <c r="M44" s="8"/>
      <c r="N44" s="8"/>
      <c r="O44" s="8"/>
      <c r="P44" s="8"/>
      <c r="Q44" s="8"/>
    </row>
    <row r="45" spans="1:17" x14ac:dyDescent="0.2">
      <c r="A45" s="33" t="s">
        <v>77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5">
        <f>1166966.71/1000</f>
        <v>1166.9667099999999</v>
      </c>
      <c r="M45" s="8"/>
      <c r="N45" s="8"/>
      <c r="O45" s="8"/>
      <c r="P45" s="8"/>
      <c r="Q45" s="8"/>
    </row>
    <row r="46" spans="1:17" x14ac:dyDescent="0.2">
      <c r="A46" s="33" t="s">
        <v>79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5">
        <f>L45*1.08</f>
        <v>1260.3240467999999</v>
      </c>
      <c r="M46" s="8"/>
      <c r="N46" s="8"/>
      <c r="O46" s="8"/>
      <c r="P46" s="8"/>
      <c r="Q46" s="8"/>
    </row>
    <row r="47" spans="1:17" ht="15" customHeight="1" x14ac:dyDescent="0.2">
      <c r="A47" s="33" t="s">
        <v>34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5">
        <f>L46*18%</f>
        <v>226.85832842399998</v>
      </c>
      <c r="M47" s="8"/>
      <c r="N47" s="8"/>
      <c r="O47" s="8"/>
      <c r="P47" s="8"/>
      <c r="Q47" s="8"/>
    </row>
    <row r="48" spans="1:17" x14ac:dyDescent="0.2">
      <c r="A48" s="36" t="s">
        <v>35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5">
        <f>L46+L47</f>
        <v>1487.1823752239998</v>
      </c>
      <c r="M48" s="8"/>
      <c r="N48" s="8"/>
      <c r="O48" s="8"/>
      <c r="P48" s="8"/>
      <c r="Q48" s="8"/>
    </row>
    <row r="49" spans="1:17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9"/>
      <c r="N49" s="10"/>
      <c r="O49" s="10"/>
      <c r="P49" s="10"/>
      <c r="Q49" s="10"/>
    </row>
    <row r="50" spans="1:17" ht="15.9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7" x14ac:dyDescent="0.2">
      <c r="A51" s="1" t="s">
        <v>4</v>
      </c>
      <c r="B51" s="3"/>
      <c r="C51" s="11"/>
      <c r="D51" s="3"/>
      <c r="E51" s="3"/>
      <c r="F51" s="3"/>
      <c r="G51" s="3"/>
      <c r="H51" s="3"/>
      <c r="I51" s="3"/>
      <c r="J51" s="3"/>
      <c r="K51" s="3"/>
      <c r="L51" s="3"/>
    </row>
    <row r="52" spans="1:17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7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7" x14ac:dyDescent="0.2">
      <c r="A54" s="1" t="s">
        <v>5</v>
      </c>
      <c r="B54" s="3"/>
      <c r="C54" s="11"/>
      <c r="D54" s="3"/>
      <c r="E54" s="3"/>
      <c r="F54" s="3"/>
      <c r="G54" s="3"/>
      <c r="H54" s="3"/>
      <c r="I54" s="3"/>
      <c r="J54" s="3"/>
      <c r="K54" s="3"/>
      <c r="L54" s="3"/>
    </row>
    <row r="56" spans="1:17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</row>
  </sheetData>
  <mergeCells count="24">
    <mergeCell ref="A47:K47"/>
    <mergeCell ref="A48:K48"/>
    <mergeCell ref="A46:K46"/>
    <mergeCell ref="A41:K41"/>
    <mergeCell ref="A42:K42"/>
    <mergeCell ref="A43:K43"/>
    <mergeCell ref="A44:K44"/>
    <mergeCell ref="A45:K45"/>
    <mergeCell ref="A21:L21"/>
    <mergeCell ref="A24:L24"/>
    <mergeCell ref="A26:L26"/>
    <mergeCell ref="A29:L29"/>
    <mergeCell ref="A37:L37"/>
    <mergeCell ref="A39:L39"/>
    <mergeCell ref="A56:L56"/>
    <mergeCell ref="A1:D1"/>
    <mergeCell ref="A3:L3"/>
    <mergeCell ref="A4:L4"/>
    <mergeCell ref="A7:L7"/>
    <mergeCell ref="C11:L11"/>
    <mergeCell ref="C9:L9"/>
    <mergeCell ref="A2:D2"/>
    <mergeCell ref="A15:L15"/>
    <mergeCell ref="A18:L18"/>
  </mergeCells>
  <phoneticPr fontId="4" type="noConversion"/>
  <pageMargins left="0.78740157480314965" right="0.39370078740157483" top="0.39370078740157483" bottom="0.39370078740157483" header="0.23622047244094491" footer="0.23622047244094491"/>
  <pageSetup paperSize="9" scale="66" fitToHeight="30000" orientation="portrait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Button 29">
              <controlPr defaultSize="0" print="0" autoFill="0" autoPict="0" macro="[0]!Лист1.CollapseRows">
                <anchor moveWithCells="1" sizeWithCells="1">
                  <from>
                    <xdr:col>1</xdr:col>
                    <xdr:colOff>95250</xdr:colOff>
                    <xdr:row>12</xdr:row>
                    <xdr:rowOff>1104900</xdr:rowOff>
                  </from>
                  <to>
                    <xdr:col>1</xdr:col>
                    <xdr:colOff>1209675</xdr:colOff>
                    <xdr:row>12</xdr:row>
                    <xdr:rowOff>1352550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</dc:creator>
  <dc:description>27.04.2009</dc:description>
  <cp:lastModifiedBy>Али</cp:lastModifiedBy>
  <cp:lastPrinted>2009-02-02T07:59:09Z</cp:lastPrinted>
  <dcterms:created xsi:type="dcterms:W3CDTF">2007-02-21T08:42:24Z</dcterms:created>
  <dcterms:modified xsi:type="dcterms:W3CDTF">2014-07-24T04:24:04Z</dcterms:modified>
</cp:coreProperties>
</file>