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8975" windowHeight="8895" activeTab="4"/>
  </bookViews>
  <sheets>
    <sheet name="ПИР общий" sheetId="1" r:id="rId1"/>
    <sheet name="ИКС, ЛВС" sheetId="7" r:id="rId2"/>
    <sheet name="СКК" sheetId="8" r:id="rId3"/>
    <sheet name="фасад" sheetId="9" r:id="rId4"/>
    <sheet name="электроснаб" sheetId="10" r:id="rId5"/>
  </sheets>
  <externalReferences>
    <externalReference r:id="rId6"/>
    <externalReference r:id="rId7"/>
  </externalReferences>
  <definedNames>
    <definedName name="_xlnm._FilterDatabase" hidden="1">#REF!</definedName>
    <definedName name="k">#REF!</definedName>
    <definedName name="l">[2]ШАСУ3!$C$2</definedName>
    <definedName name="t">#REF!</definedName>
    <definedName name="Times">#REF!</definedName>
    <definedName name="Вспомогательные_работы">#REF!</definedName>
    <definedName name="геодезия">#REF!</definedName>
    <definedName name="геология">#REF!</definedName>
    <definedName name="геофизика">#REF!</definedName>
    <definedName name="Зависимые">#REF!</definedName>
    <definedName name="Итого_по_разделу_V">#REF!</definedName>
    <definedName name="Итого_по_смете">#REF!</definedName>
    <definedName name="Камеральных">#REF!</definedName>
    <definedName name="коэффициенты">#REF!</definedName>
    <definedName name="лаборатория">#REF!</definedName>
    <definedName name="прочие">#REF!</definedName>
    <definedName name="Прочие_работы">#REF!</definedName>
    <definedName name="Работы">#REF!</definedName>
    <definedName name="Средняя_з_пл_в_строительстве">#REF!</definedName>
    <definedName name="Средняя_з_пл_по_отрасли__Связь">#REF!</definedName>
    <definedName name="Увеличение_затрат_по_ЭММ">#REF!</definedName>
  </definedNames>
  <calcPr calcId="125725"/>
</workbook>
</file>

<file path=xl/calcChain.xml><?xml version="1.0" encoding="utf-8"?>
<calcChain xmlns="http://schemas.openxmlformats.org/spreadsheetml/2006/main">
  <c r="E17" i="10"/>
  <c r="E18"/>
  <c r="E20" s="1"/>
  <c r="E19"/>
  <c r="E21" l="1"/>
  <c r="E22" s="1"/>
  <c r="E18" i="9" l="1"/>
  <c r="E24"/>
  <c r="E25"/>
  <c r="E16" i="8"/>
  <c r="E19"/>
  <c r="E21" s="1"/>
  <c r="F21" s="1"/>
  <c r="E20"/>
  <c r="E16" i="7"/>
  <c r="E19"/>
  <c r="E22" s="1"/>
  <c r="F22" s="1"/>
  <c r="E20"/>
  <c r="E21"/>
  <c r="E15" i="1"/>
  <c r="E22" s="1"/>
  <c r="E23" l="1"/>
</calcChain>
</file>

<file path=xl/sharedStrings.xml><?xml version="1.0" encoding="utf-8"?>
<sst xmlns="http://schemas.openxmlformats.org/spreadsheetml/2006/main" count="128" uniqueCount="77">
  <si>
    <t>Приложение № ____</t>
  </si>
  <si>
    <t xml:space="preserve">         СМЕТА №3</t>
  </si>
  <si>
    <t>№  п/п</t>
  </si>
  <si>
    <t>Характеристика предприятия, здания, сооружения или виды работ</t>
  </si>
  <si>
    <t xml:space="preserve"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 </t>
  </si>
  <si>
    <t>Расчет стоимости:                                    (a+bx) x Ki,                                                                                                                                                                                          или (объем строительно-монтажных работ) х проц.                                                                       ---------------------------------                                       100                                                                                                                                                                       или   кол-во х цена</t>
  </si>
  <si>
    <t>Стоимость,                        (тыс. руб.)</t>
  </si>
  <si>
    <t xml:space="preserve"> к договору № _____________________</t>
  </si>
  <si>
    <t xml:space="preserve">Итого по смете в текущих ценах (на IV кв. 2011г.): </t>
  </si>
  <si>
    <t>НДС 18%</t>
  </si>
  <si>
    <t>СБЦ на проектные работы для строительства "Объекты жилищно-гражданского строительства"</t>
  </si>
  <si>
    <t>Согласно Приложению 2 к письму Минрегиона РФ от 07.11.2011г. № 30394-ИП/08. на 4 кв.2011г. на проектные работы установлен коэффициент 25,53 к уровню цен по состоянию на 1.1.1995 года, К=3,31 к уровню цен по состоянию на 01.01.2001г.</t>
  </si>
  <si>
    <t>Тб. 25. Административные здания, п. 2.</t>
  </si>
  <si>
    <t>1,15-проектирование судебных учреждений</t>
  </si>
  <si>
    <t>0,85-стадия РД</t>
  </si>
  <si>
    <t>1,2 проектирование зданий с кондиционированием воздуха</t>
  </si>
  <si>
    <t>1766196,74*3,31</t>
  </si>
  <si>
    <t>(534610+145*2709,1)*1,2*1,2*1,15*1,4*0,85</t>
  </si>
  <si>
    <t xml:space="preserve">1,4-районный коэффициент </t>
  </si>
  <si>
    <t>на проектные (изыскательские) работы.</t>
  </si>
  <si>
    <t>Наименование проектной организации: _____________________________________________________________________</t>
  </si>
  <si>
    <t>Наименование организации заказчика: ______________________________________________________________________</t>
  </si>
  <si>
    <t>1,2- комплексный капитальный ремонт здания</t>
  </si>
  <si>
    <t xml:space="preserve">Комплексный капитальный ремонт административного здания </t>
  </si>
  <si>
    <t>Всего по смете в текущих ценах (с НДС) : двести девять  тысяч шестьсот шестьдесят три  рубля 81 коп.</t>
  </si>
  <si>
    <t>Согласно Приложение 2 к письму Минрегиона РФ от 07.11.2011г. № 30394-ИП/08. на 4 кв.2011г. на проектные работы установлен коэффициент - К = 25,53 к уровню цен по состоянию на 1.1.1995 года, К=3,31 к уровню цен по состоянию на 01.01.2001г.</t>
  </si>
  <si>
    <t xml:space="preserve">Итого по смете в текущих ценах (на IVкв. 2011г.): </t>
  </si>
  <si>
    <t>(101200+150*342)*0,5*3,31</t>
  </si>
  <si>
    <t xml:space="preserve">СБЦП.Объекты связи. (2010г)                                                               Таб. 24, строка 7,  а=101200, в=150, х=342 стадия РД=0,50, k=3,31 (переход с цен 2001 г. на цены 4 кв. 2011г.) </t>
  </si>
  <si>
    <t>Локальная вычислительная сеть с числом узлов свыше 300 до 600</t>
  </si>
  <si>
    <t>101000*0,64*3,31</t>
  </si>
  <si>
    <t xml:space="preserve">СБЦП.Объекты связи. (2010г)                                                               Таб. 1, строка 47,  а=101000, стадия РД=0,64, k=3,31 (переход с цен 2001 г. на цены 4 кв. 2011г.) </t>
  </si>
  <si>
    <t>Прокладка первого кабеля связи в проектируемой кабельной канализации при длине участка прокладки свыше 3000 м (Прим. Кабель витая пара-24км)</t>
  </si>
  <si>
    <t>1924*3,31</t>
  </si>
  <si>
    <t>СБЦП.Объекты связи. (2010г)                                                                                                      Таб. 10, строка 7,  а=1924,                                                    к=3,31  (переход с цен 2001 г. на цены 4 кв. 2011г.)</t>
  </si>
  <si>
    <t xml:space="preserve">Расчет влияния электромагнитной индукции (при двух видах влияния) на внешние (распределительные и станционные) линии связи </t>
  </si>
  <si>
    <t>(1331+4*550)*0,52*3,31</t>
  </si>
  <si>
    <t xml:space="preserve">СБЦП.Объекты связи. (2010г)                                                               Таб. 9, строка9 ,  а=7050, в=8, х=650, стадия РД=0,52, k=3,31 (переход с цен 2001 г. на цены 4 кв. 2011г.) </t>
  </si>
  <si>
    <t>Сеть комплексная средств связи и передачи информации на промплощадке, емкостью в парах свыше 500 до 1000</t>
  </si>
  <si>
    <t xml:space="preserve">Расчет стоимости:                                    Ц=С x Ki,                                  (цена проектной документации*повышающие коэффициенты)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</si>
  <si>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 организации заказчика:</t>
  </si>
  <si>
    <t>Наименование проектной организации:</t>
  </si>
  <si>
    <t>Информационная кабельная система. Локально-вычислительная сеть.</t>
  </si>
  <si>
    <t xml:space="preserve">Наименование предприятия, здания, сооружения, стадии проектирования, этапа, вида проектных или изыскательских  работ: </t>
  </si>
  <si>
    <t>на проектные (изыскательские) работы</t>
  </si>
  <si>
    <t xml:space="preserve">         СМЕТА №1</t>
  </si>
  <si>
    <t xml:space="preserve"> к договору № _______ от _________</t>
  </si>
  <si>
    <t>(47000+310*100)*0,64*3,31</t>
  </si>
  <si>
    <t xml:space="preserve">СБЦП.Объекты связи. (2010г)                                       Таб. 1, строка 30,  а=47000, в=310, х=100 стадия РД=0,64                                                                                                         k=3,31 (переход с цен 2001 г. на цены 4 кв. 2011г.)   </t>
  </si>
  <si>
    <t>Проектируемая кабельная канализация связи емкостью до 36 отверстий включительно и протяженностью от100 до 500 м (Прим. Труба 100м)</t>
  </si>
  <si>
    <t xml:space="preserve">СБЦП.Объекты связи. (2010г)                                                               Таб. 9, строка20 ,  а=1331, в=4, х=550, стадия РД=0,52, k=3,31 (переход с цен 2001 г. на цены 4 кв. 2011г.) </t>
  </si>
  <si>
    <t>Канализация скрытой проводки для сетей, емкостью в парах свыше 500 до 700</t>
  </si>
  <si>
    <t>Система кабельной канализации.</t>
  </si>
  <si>
    <t>79443,91*3,31</t>
  </si>
  <si>
    <t>0,6-стадия РД</t>
  </si>
  <si>
    <t>12,5%-фасады без переработки проекта отопления</t>
  </si>
  <si>
    <t>1,2- капитальный ремонт здания</t>
  </si>
  <si>
    <t>Тб. 25. Административные здания, п. 5 площадь свыше 2000 до 3200</t>
  </si>
  <si>
    <t>(582000+111*2709,1)*1,2*0,6*12,5%</t>
  </si>
  <si>
    <t>Всего с НДС в текущих ценах</t>
  </si>
  <si>
    <t>(23000+32*300)*0,64*3,31</t>
  </si>
  <si>
    <t xml:space="preserve">СБЦП.Объекты связи. (2010г)                                                               Таб. 1, строка 45,  а=23000, в=32, х=300   стадия РП=0,64,                                                                                                k=3,31 (переход с цен 2001 г. на цены 4 кв. 2011г.) </t>
  </si>
  <si>
    <t>Прокладка первого кабеля связи в проектируемой кабельной канализации при длине участка прокладки от 250  до 1500 м</t>
  </si>
  <si>
    <t>(47000+310*200)*0,64*3,31</t>
  </si>
  <si>
    <t xml:space="preserve">СБЦП.Объекты связи. (2010г)                                       Таб. 1, строка 30,  а=47000,  в=310, х=200, стадия РД=0,64,  k=3,31 (переход с цен 2001 г. на цены 4 кв. 2011г.) </t>
  </si>
  <si>
    <t>Проектируемая кабельная канализация связи емкостью до 36 отверстий включительно и протяженностью от 100 до 500м (Прим. Труба )</t>
  </si>
  <si>
    <t>378*1,16*1,1*25,53</t>
  </si>
  <si>
    <t>Сборник цен на проектные работы для строительства. Раздел 1 «Электроэнергетика», 1987г., Таб.1-44, п.18, б=378, РП=1,16,                                    к1=1,1 (ПД к П),                                                                                                                                                                                                                                                                                                                                              к=25,53 (переход с цен 1995 г. на цены 4 кв. 2011г.)</t>
  </si>
  <si>
    <t>Устройство электропитания с преобразованием напряжения</t>
  </si>
  <si>
    <t>Стоимость,                        ( руб.)</t>
  </si>
  <si>
    <t>Расчет стоимости:                                    (a+bx) x Ki,                                                                                                                                                                                          или (объем строительно-монтажных работ) х проц.                                                                       --------------------------                                  100                                                                                                                                                                       или   кол-во х цена</t>
  </si>
  <si>
    <t xml:space="preserve">         СМЕТА № 9</t>
  </si>
  <si>
    <t xml:space="preserve"> к договору № __________ от ________</t>
  </si>
  <si>
    <t>Внутреннее электроснабжение</t>
  </si>
  <si>
    <t>фасад</t>
  </si>
  <si>
    <t xml:space="preserve"> Комплексный капитальный ремонт административного здания </t>
  </si>
  <si>
    <t xml:space="preserve">Ремонт фасада административного здания </t>
  </si>
</sst>
</file>

<file path=xl/styles.xml><?xml version="1.0" encoding="utf-8"?>
<styleSheet xmlns="http://schemas.openxmlformats.org/spreadsheetml/2006/main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;[Red]#,##0.00"/>
    <numFmt numFmtId="165" formatCode="#,##0.000"/>
    <numFmt numFmtId="166" formatCode="General_)"/>
    <numFmt numFmtId="167" formatCode="#,##0.0"/>
  </numFmts>
  <fonts count="4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i/>
      <sz val="7"/>
      <name val="Arial Cyr"/>
      <charset val="204"/>
    </font>
    <font>
      <b/>
      <sz val="10.5"/>
      <name val="Times New Roman"/>
      <family val="1"/>
      <charset val="204"/>
    </font>
    <font>
      <b/>
      <i/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 Cyr"/>
      <charset val="204"/>
    </font>
    <font>
      <sz val="14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Pragmatica"/>
      <charset val="204"/>
    </font>
    <font>
      <sz val="10"/>
      <name val="Pragmatica-Bold"/>
      <charset val="204"/>
    </font>
    <font>
      <sz val="8"/>
      <name val="Pragmatica"/>
      <charset val="204"/>
    </font>
    <font>
      <sz val="9"/>
      <color indexed="8"/>
      <name val="Pragmatica-Bold"/>
      <charset val="204"/>
    </font>
    <font>
      <sz val="9"/>
      <color indexed="10"/>
      <name val="Pragmatica-Bold"/>
      <charset val="204"/>
    </font>
    <font>
      <sz val="8"/>
      <color indexed="8"/>
      <name val="Pragmatica"/>
      <charset val="204"/>
    </font>
    <font>
      <sz val="8"/>
      <color indexed="12"/>
      <name val="Pragmatica"/>
      <charset val="204"/>
    </font>
    <font>
      <sz val="8"/>
      <color indexed="10"/>
      <name val="Pragmatica"/>
      <charset val="204"/>
    </font>
    <font>
      <sz val="10"/>
      <color indexed="10"/>
      <name val="Pragmatica-Bold"/>
      <charset val="204"/>
    </font>
    <font>
      <sz val="8"/>
      <name val="Verdana"/>
      <family val="2"/>
      <charset val="204"/>
    </font>
    <font>
      <sz val="12"/>
      <color indexed="10"/>
      <name val="Pragmatica-Bold"/>
      <charset val="204"/>
    </font>
    <font>
      <sz val="10"/>
      <color indexed="9"/>
      <name val="Pragmatica"/>
      <charset val="204"/>
    </font>
    <font>
      <sz val="8"/>
      <color indexed="9"/>
      <name val="Pragmatica"/>
      <charset val="204"/>
    </font>
    <font>
      <sz val="9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5">
    <xf numFmtId="0" fontId="0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1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6" fontId="4" fillId="0" borderId="0"/>
    <xf numFmtId="0" fontId="22" fillId="4" borderId="0">
      <alignment horizontal="left" vertical="top"/>
    </xf>
    <xf numFmtId="0" fontId="23" fillId="4" borderId="0">
      <alignment horizontal="left"/>
    </xf>
    <xf numFmtId="0" fontId="24" fillId="4" borderId="0">
      <alignment horizontal="left" vertical="top"/>
    </xf>
    <xf numFmtId="0" fontId="24" fillId="4" borderId="0">
      <alignment horizontal="left" vertical="top"/>
    </xf>
    <xf numFmtId="0" fontId="23" fillId="4" borderId="0">
      <alignment horizontal="left"/>
    </xf>
    <xf numFmtId="0" fontId="2" fillId="0" borderId="2">
      <alignment horizontal="center"/>
    </xf>
    <xf numFmtId="0" fontId="1" fillId="0" borderId="0">
      <alignment vertical="top"/>
    </xf>
    <xf numFmtId="0" fontId="2" fillId="0" borderId="2">
      <alignment horizontal="center"/>
    </xf>
    <xf numFmtId="0" fontId="2" fillId="0" borderId="0">
      <alignment vertical="top"/>
    </xf>
    <xf numFmtId="3" fontId="25" fillId="5" borderId="8">
      <alignment horizontal="left" vertical="center" wrapText="1"/>
    </xf>
    <xf numFmtId="3" fontId="26" fillId="5" borderId="15">
      <alignment horizontal="center" vertical="center"/>
    </xf>
    <xf numFmtId="4" fontId="25" fillId="5" borderId="15">
      <alignment horizontal="center" vertical="center"/>
    </xf>
    <xf numFmtId="44" fontId="1" fillId="0" borderId="0" applyFont="0" applyFill="0" applyBorder="0" applyAlignment="0" applyProtection="0"/>
    <xf numFmtId="0" fontId="27" fillId="0" borderId="16">
      <alignment horizontal="center"/>
    </xf>
    <xf numFmtId="3" fontId="28" fillId="0" borderId="0" applyNumberFormat="0" applyFill="0" applyProtection="0">
      <alignment horizontal="centerContinuous" vertical="center" wrapText="1"/>
      <protection locked="0"/>
    </xf>
    <xf numFmtId="3" fontId="28" fillId="0" borderId="0" applyNumberFormat="0" applyFill="0" applyProtection="0">
      <alignment horizontal="centerContinuous" vertical="center" wrapText="1"/>
      <protection locked="0"/>
    </xf>
    <xf numFmtId="3" fontId="28" fillId="0" borderId="2">
      <alignment horizontal="center" vertical="center" wrapText="1"/>
      <protection locked="0"/>
    </xf>
    <xf numFmtId="0" fontId="29" fillId="0" borderId="0">
      <alignment horizontal="centerContinuous"/>
    </xf>
    <xf numFmtId="167" fontId="30" fillId="0" borderId="2">
      <alignment horizontal="center" vertical="center" wrapText="1"/>
      <protection locked="0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1" fillId="0" borderId="16" applyFill="0" applyProtection="0">
      <alignment horizontal="center"/>
    </xf>
    <xf numFmtId="0" fontId="32" fillId="0" borderId="17">
      <alignment horizontal="center" vertical="center"/>
    </xf>
    <xf numFmtId="0" fontId="2" fillId="0" borderId="2">
      <alignment horizontal="center" wrapText="1"/>
    </xf>
    <xf numFmtId="0" fontId="1" fillId="0" borderId="0">
      <alignment vertical="top"/>
    </xf>
    <xf numFmtId="0" fontId="1" fillId="0" borderId="0"/>
    <xf numFmtId="1" fontId="30" fillId="0" borderId="2">
      <alignment horizontal="center" vertical="center" wrapText="1"/>
      <protection locked="0"/>
    </xf>
    <xf numFmtId="0" fontId="27" fillId="0" borderId="18">
      <alignment horizontal="left"/>
    </xf>
    <xf numFmtId="0" fontId="1" fillId="0" borderId="0"/>
    <xf numFmtId="0" fontId="33" fillId="0" borderId="0" applyNumberFormat="0" applyFill="0" applyBorder="0" applyProtection="0">
      <alignment horizontal="centerContinuous"/>
    </xf>
    <xf numFmtId="0" fontId="34" fillId="0" borderId="0">
      <alignment vertical="top"/>
      <protection locked="0"/>
    </xf>
    <xf numFmtId="0" fontId="4" fillId="0" borderId="0"/>
    <xf numFmtId="0" fontId="34" fillId="0" borderId="0">
      <alignment vertical="top"/>
      <protection locked="0"/>
    </xf>
    <xf numFmtId="0" fontId="35" fillId="0" borderId="0" applyNumberFormat="0" applyFill="0" applyBorder="0" applyProtection="0">
      <alignment horizontal="centerContinuous"/>
    </xf>
    <xf numFmtId="0" fontId="2" fillId="0" borderId="0"/>
    <xf numFmtId="0" fontId="2" fillId="0" borderId="2">
      <alignment horizontal="center" wrapText="1"/>
    </xf>
    <xf numFmtId="0" fontId="26" fillId="0" borderId="0" applyNumberFormat="0" applyFill="0" applyBorder="0" applyProtection="0">
      <alignment horizontal="centerContinuous"/>
    </xf>
    <xf numFmtId="1" fontId="27" fillId="0" borderId="16">
      <alignment horizontal="center"/>
    </xf>
    <xf numFmtId="0" fontId="36" fillId="0" borderId="0">
      <alignment horizontal="right"/>
    </xf>
    <xf numFmtId="9" fontId="1" fillId="0" borderId="0" applyFont="0" applyFill="0" applyBorder="0" applyAlignment="0" applyProtection="0"/>
    <xf numFmtId="0" fontId="2" fillId="0" borderId="2">
      <alignment horizontal="center"/>
    </xf>
    <xf numFmtId="2" fontId="32" fillId="0" borderId="16">
      <alignment horizontal="center"/>
    </xf>
    <xf numFmtId="0" fontId="2" fillId="0" borderId="2">
      <alignment horizontal="center" wrapText="1"/>
    </xf>
    <xf numFmtId="0" fontId="1" fillId="0" borderId="0"/>
    <xf numFmtId="1" fontId="25" fillId="5" borderId="2">
      <alignment horizontal="left" vertical="center" wrapText="1"/>
    </xf>
    <xf numFmtId="0" fontId="21" fillId="0" borderId="0"/>
    <xf numFmtId="0" fontId="2" fillId="0" borderId="0">
      <alignment horizontal="center"/>
    </xf>
    <xf numFmtId="0" fontId="35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7" fillId="0" borderId="2">
      <alignment horizontal="left" vertical="center" wrapText="1"/>
    </xf>
    <xf numFmtId="0" fontId="2" fillId="0" borderId="0">
      <alignment horizontal="left" vertical="top"/>
    </xf>
    <xf numFmtId="3" fontId="30" fillId="0" borderId="2">
      <alignment horizontal="center" vertical="center" wrapText="1"/>
      <protection locked="0"/>
    </xf>
    <xf numFmtId="167" fontId="30" fillId="0" borderId="2">
      <alignment horizontal="center" vertical="center" wrapText="1"/>
      <protection locked="0"/>
    </xf>
    <xf numFmtId="4" fontId="32" fillId="0" borderId="2">
      <alignment horizontal="center" vertical="center" wrapText="1"/>
      <protection locked="0"/>
    </xf>
    <xf numFmtId="167" fontId="37" fillId="0" borderId="19">
      <alignment horizontal="center"/>
    </xf>
    <xf numFmtId="4" fontId="32" fillId="0" borderId="18">
      <alignment horizontal="centerContinuous"/>
    </xf>
    <xf numFmtId="0" fontId="27" fillId="0" borderId="16">
      <alignment wrapText="1"/>
    </xf>
    <xf numFmtId="0" fontId="2" fillId="0" borderId="0"/>
  </cellStyleXfs>
  <cellXfs count="143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/>
    <xf numFmtId="0" fontId="2" fillId="0" borderId="0" xfId="1" applyFont="1" applyBorder="1"/>
    <xf numFmtId="0" fontId="2" fillId="0" borderId="0" xfId="2" applyNumberFormat="1" applyFont="1" applyFill="1" applyBorder="1" applyAlignment="1" applyProtection="1">
      <alignment vertical="top"/>
    </xf>
    <xf numFmtId="0" fontId="5" fillId="0" borderId="0" xfId="2" applyNumberFormat="1" applyFont="1" applyFill="1" applyBorder="1" applyAlignment="1" applyProtection="1">
      <alignment vertical="top"/>
    </xf>
    <xf numFmtId="0" fontId="3" fillId="0" borderId="0" xfId="2" applyNumberFormat="1" applyFont="1" applyFill="1" applyBorder="1" applyAlignment="1" applyProtection="1">
      <alignment vertical="top"/>
    </xf>
    <xf numFmtId="0" fontId="6" fillId="0" borderId="0" xfId="0" applyFont="1"/>
    <xf numFmtId="0" fontId="3" fillId="2" borderId="2" xfId="2" applyNumberFormat="1" applyFont="1" applyFill="1" applyBorder="1" applyAlignment="1" applyProtection="1">
      <alignment horizontal="center" vertical="center" wrapText="1"/>
    </xf>
    <xf numFmtId="49" fontId="7" fillId="0" borderId="0" xfId="4" applyNumberFormat="1" applyFont="1" applyBorder="1" applyAlignment="1" applyProtection="1">
      <alignment horizontal="left" vertical="top"/>
      <protection locked="0"/>
    </xf>
    <xf numFmtId="0" fontId="2" fillId="0" borderId="0" xfId="2" applyNumberFormat="1" applyFont="1" applyFill="1" applyBorder="1" applyAlignment="1" applyProtection="1">
      <alignment vertical="top" wrapText="1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2" fillId="0" borderId="0" xfId="1" applyFont="1" applyBorder="1" applyAlignment="1">
      <alignment horizontal="center" vertical="center"/>
    </xf>
    <xf numFmtId="49" fontId="7" fillId="0" borderId="0" xfId="4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" fontId="2" fillId="0" borderId="0" xfId="1" applyNumberFormat="1" applyFont="1" applyAlignment="1">
      <alignment horizontal="right"/>
    </xf>
    <xf numFmtId="1" fontId="2" fillId="0" borderId="0" xfId="1" applyNumberFormat="1" applyFont="1"/>
    <xf numFmtId="1" fontId="2" fillId="0" borderId="0" xfId="2" applyNumberFormat="1" applyFont="1" applyFill="1" applyBorder="1" applyAlignment="1" applyProtection="1">
      <alignment vertical="top"/>
    </xf>
    <xf numFmtId="1" fontId="3" fillId="0" borderId="1" xfId="1" applyNumberFormat="1" applyFont="1" applyBorder="1" applyAlignment="1">
      <alignment horizontal="center" vertical="center" wrapText="1"/>
    </xf>
    <xf numFmtId="1" fontId="3" fillId="2" borderId="2" xfId="2" applyNumberFormat="1" applyFont="1" applyFill="1" applyBorder="1" applyAlignment="1" applyProtection="1">
      <alignment horizontal="center" vertical="center" wrapText="1"/>
    </xf>
    <xf numFmtId="1" fontId="3" fillId="0" borderId="0" xfId="2" applyNumberFormat="1" applyFont="1" applyFill="1" applyBorder="1" applyAlignment="1" applyProtection="1">
      <alignment vertical="center"/>
    </xf>
    <xf numFmtId="1" fontId="2" fillId="0" borderId="0" xfId="2" applyNumberFormat="1" applyFont="1" applyFill="1" applyBorder="1" applyAlignment="1" applyProtection="1">
      <alignment vertical="center" wrapText="1"/>
    </xf>
    <xf numFmtId="1" fontId="3" fillId="0" borderId="0" xfId="1" applyNumberFormat="1" applyFont="1" applyBorder="1" applyAlignment="1">
      <alignment horizontal="center"/>
    </xf>
    <xf numFmtId="1" fontId="2" fillId="0" borderId="0" xfId="1" applyNumberFormat="1" applyFont="1" applyBorder="1" applyAlignment="1">
      <alignment horizontal="right"/>
    </xf>
    <xf numFmtId="1" fontId="3" fillId="0" borderId="0" xfId="1" applyNumberFormat="1" applyFont="1" applyBorder="1" applyAlignment="1">
      <alignment horizontal="right"/>
    </xf>
    <xf numFmtId="1" fontId="6" fillId="0" borderId="0" xfId="0" applyNumberFormat="1" applyFont="1"/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left" vertical="center" wrapText="1"/>
    </xf>
    <xf numFmtId="0" fontId="2" fillId="0" borderId="4" xfId="2" applyNumberFormat="1" applyFont="1" applyFill="1" applyBorder="1" applyAlignment="1" applyProtection="1">
      <alignment horizontal="left" vertical="center" wrapText="1"/>
    </xf>
    <xf numFmtId="0" fontId="2" fillId="0" borderId="5" xfId="2" applyNumberFormat="1" applyFont="1" applyFill="1" applyBorder="1" applyAlignment="1" applyProtection="1">
      <alignment horizontal="left" vertical="center" wrapText="1"/>
    </xf>
    <xf numFmtId="0" fontId="2" fillId="0" borderId="5" xfId="2" applyNumberFormat="1" applyFont="1" applyFill="1" applyBorder="1" applyAlignment="1" applyProtection="1">
      <alignment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9" xfId="2" applyNumberFormat="1" applyFont="1" applyFill="1" applyBorder="1" applyAlignment="1" applyProtection="1">
      <alignment horizontal="left" vertical="center" wrapText="1"/>
    </xf>
    <xf numFmtId="0" fontId="2" fillId="0" borderId="10" xfId="2" applyNumberFormat="1" applyFont="1" applyFill="1" applyBorder="1" applyAlignment="1" applyProtection="1">
      <alignment horizontal="left" vertical="center" wrapText="1"/>
    </xf>
    <xf numFmtId="0" fontId="2" fillId="0" borderId="10" xfId="2" applyNumberFormat="1" applyFont="1" applyFill="1" applyBorder="1" applyAlignment="1" applyProtection="1">
      <alignment vertical="center" wrapText="1"/>
    </xf>
    <xf numFmtId="0" fontId="2" fillId="0" borderId="10" xfId="2" applyNumberFormat="1" applyFont="1" applyFill="1" applyBorder="1" applyAlignment="1" applyProtection="1">
      <alignment vertical="center"/>
    </xf>
    <xf numFmtId="0" fontId="2" fillId="0" borderId="11" xfId="2" applyNumberFormat="1" applyFont="1" applyFill="1" applyBorder="1" applyAlignment="1" applyProtection="1">
      <alignment vertical="center" wrapText="1"/>
    </xf>
    <xf numFmtId="0" fontId="2" fillId="0" borderId="0" xfId="1" applyFont="1"/>
    <xf numFmtId="0" fontId="3" fillId="0" borderId="0" xfId="1" applyFont="1" applyBorder="1"/>
    <xf numFmtId="0" fontId="2" fillId="0" borderId="0" xfId="1" applyFont="1" applyBorder="1"/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/>
    </xf>
    <xf numFmtId="1" fontId="2" fillId="0" borderId="0" xfId="1" applyNumberFormat="1" applyFont="1" applyBorder="1" applyAlignment="1">
      <alignment horizontal="right"/>
    </xf>
    <xf numFmtId="1" fontId="3" fillId="0" borderId="0" xfId="1" applyNumberFormat="1" applyFont="1" applyBorder="1" applyAlignment="1">
      <alignment horizontal="right"/>
    </xf>
    <xf numFmtId="49" fontId="2" fillId="0" borderId="0" xfId="1" applyNumberFormat="1" applyFont="1" applyAlignment="1">
      <alignment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5" xfId="2" applyNumberFormat="1" applyFont="1" applyFill="1" applyBorder="1" applyAlignment="1" applyProtection="1">
      <alignment horizontal="center" vertical="center" wrapText="1"/>
    </xf>
    <xf numFmtId="4" fontId="2" fillId="0" borderId="2" xfId="2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2" fillId="0" borderId="0" xfId="1" applyFont="1" applyAlignment="1">
      <alignment horizontal="left"/>
    </xf>
    <xf numFmtId="49" fontId="8" fillId="0" borderId="0" xfId="1" applyNumberFormat="1" applyFont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3" fillId="0" borderId="8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wrapText="1"/>
    </xf>
    <xf numFmtId="0" fontId="3" fillId="0" borderId="12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 wrapText="1"/>
    </xf>
    <xf numFmtId="0" fontId="2" fillId="0" borderId="5" xfId="2" applyNumberFormat="1" applyFont="1" applyFill="1" applyBorder="1" applyAlignment="1" applyProtection="1">
      <alignment horizontal="center" vertical="center" wrapText="1"/>
    </xf>
    <xf numFmtId="4" fontId="2" fillId="0" borderId="1" xfId="2" applyNumberFormat="1" applyFont="1" applyFill="1" applyBorder="1" applyAlignment="1" applyProtection="1">
      <alignment horizontal="center" vertical="center" wrapText="1"/>
    </xf>
    <xf numFmtId="4" fontId="2" fillId="0" borderId="4" xfId="2" applyNumberFormat="1" applyFont="1" applyFill="1" applyBorder="1" applyAlignment="1" applyProtection="1">
      <alignment horizontal="center" vertical="center" wrapText="1"/>
    </xf>
    <xf numFmtId="4" fontId="2" fillId="0" borderId="5" xfId="2" applyNumberFormat="1" applyFont="1" applyFill="1" applyBorder="1" applyAlignment="1" applyProtection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top"/>
    </xf>
    <xf numFmtId="0" fontId="12" fillId="0" borderId="0" xfId="2" applyNumberFormat="1" applyFont="1" applyFill="1" applyBorder="1" applyAlignment="1" applyProtection="1">
      <alignment vertical="top"/>
    </xf>
    <xf numFmtId="4" fontId="4" fillId="0" borderId="0" xfId="2" applyNumberFormat="1" applyFont="1" applyFill="1" applyBorder="1" applyAlignment="1" applyProtection="1">
      <alignment horizontal="center" vertical="center"/>
    </xf>
    <xf numFmtId="0" fontId="13" fillId="0" borderId="0" xfId="2" applyFont="1" applyAlignment="1"/>
    <xf numFmtId="0" fontId="2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right"/>
    </xf>
    <xf numFmtId="2" fontId="3" fillId="0" borderId="0" xfId="1" applyNumberFormat="1" applyFont="1" applyBorder="1" applyAlignment="1">
      <alignment horizontal="center"/>
    </xf>
    <xf numFmtId="0" fontId="14" fillId="0" borderId="0" xfId="1" applyFont="1" applyBorder="1" applyAlignment="1">
      <alignment horizontal="left" wrapText="1"/>
    </xf>
    <xf numFmtId="0" fontId="15" fillId="0" borderId="0" xfId="2" applyNumberFormat="1" applyFont="1" applyFill="1" applyBorder="1" applyAlignment="1" applyProtection="1">
      <alignment vertical="center" wrapText="1"/>
    </xf>
    <xf numFmtId="0" fontId="16" fillId="0" borderId="0" xfId="2" applyNumberFormat="1" applyFont="1" applyFill="1" applyBorder="1" applyAlignment="1" applyProtection="1">
      <alignment vertical="center" wrapText="1"/>
    </xf>
    <xf numFmtId="0" fontId="17" fillId="0" borderId="0" xfId="2" applyNumberFormat="1" applyFont="1" applyFill="1" applyBorder="1" applyAlignment="1" applyProtection="1">
      <alignment vertical="top"/>
    </xf>
    <xf numFmtId="4" fontId="2" fillId="0" borderId="0" xfId="1" applyNumberFormat="1" applyFont="1"/>
    <xf numFmtId="2" fontId="2" fillId="0" borderId="0" xfId="1" applyNumberFormat="1" applyFont="1"/>
    <xf numFmtId="164" fontId="3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1" applyFont="1" applyBorder="1" applyAlignment="1">
      <alignment horizontal="right" vertical="center" wrapText="1"/>
    </xf>
    <xf numFmtId="0" fontId="2" fillId="0" borderId="2" xfId="1" applyFont="1" applyBorder="1"/>
    <xf numFmtId="164" fontId="2" fillId="0" borderId="5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vertical="center" wrapText="1"/>
    </xf>
    <xf numFmtId="0" fontId="2" fillId="0" borderId="5" xfId="1" applyFont="1" applyBorder="1" applyAlignment="1">
      <alignment horizontal="center" vertical="center"/>
    </xf>
    <xf numFmtId="164" fontId="2" fillId="0" borderId="2" xfId="2" applyNumberFormat="1" applyFont="1" applyFill="1" applyBorder="1" applyAlignment="1" applyProtection="1">
      <alignment horizontal="center" vertical="center" wrapText="1"/>
    </xf>
    <xf numFmtId="164" fontId="2" fillId="0" borderId="5" xfId="2" applyNumberFormat="1" applyFont="1" applyFill="1" applyBorder="1" applyAlignment="1" applyProtection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165" fontId="2" fillId="0" borderId="0" xfId="1" applyNumberFormat="1" applyFont="1"/>
    <xf numFmtId="164" fontId="2" fillId="0" borderId="4" xfId="2" applyNumberFormat="1" applyFont="1" applyFill="1" applyBorder="1" applyAlignment="1" applyProtection="1">
      <alignment horizontal="center" vertical="center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/>
    </xf>
    <xf numFmtId="164" fontId="2" fillId="0" borderId="13" xfId="2" applyNumberFormat="1" applyFont="1" applyFill="1" applyBorder="1" applyAlignment="1" applyProtection="1">
      <alignment horizontal="center" vertical="center"/>
    </xf>
    <xf numFmtId="0" fontId="2" fillId="0" borderId="13" xfId="2" applyNumberFormat="1" applyFont="1" applyFill="1" applyBorder="1" applyAlignment="1" applyProtection="1">
      <alignment horizontal="center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/>
    </xf>
    <xf numFmtId="1" fontId="3" fillId="0" borderId="14" xfId="1" applyNumberFormat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4" xfId="2" applyNumberFormat="1" applyFont="1" applyFill="1" applyBorder="1" applyAlignment="1" applyProtection="1">
      <alignment horizontal="left" vertical="center"/>
    </xf>
    <xf numFmtId="0" fontId="2" fillId="0" borderId="3" xfId="2" applyNumberFormat="1" applyFont="1" applyFill="1" applyBorder="1" applyAlignment="1" applyProtection="1">
      <alignment horizontal="left" vertical="top" wrapText="1"/>
    </xf>
    <xf numFmtId="0" fontId="2" fillId="0" borderId="0" xfId="1" applyFont="1" applyAlignment="1"/>
    <xf numFmtId="0" fontId="2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wrapText="1"/>
    </xf>
    <xf numFmtId="0" fontId="5" fillId="0" borderId="0" xfId="3" applyFont="1" applyAlignment="1">
      <alignment vertical="top"/>
    </xf>
    <xf numFmtId="0" fontId="1" fillId="0" borderId="0" xfId="3" applyFont="1"/>
    <xf numFmtId="0" fontId="18" fillId="0" borderId="0" xfId="3" applyFont="1"/>
    <xf numFmtId="0" fontId="2" fillId="0" borderId="0" xfId="3" applyFont="1"/>
    <xf numFmtId="0" fontId="1" fillId="0" borderId="0" xfId="3" applyFont="1" applyAlignment="1">
      <alignment horizontal="right"/>
    </xf>
    <xf numFmtId="0" fontId="18" fillId="0" borderId="0" xfId="3" applyFont="1" applyAlignment="1">
      <alignment vertical="top" wrapText="1"/>
    </xf>
    <xf numFmtId="0" fontId="1" fillId="0" borderId="0" xfId="3" applyFont="1" applyAlignment="1">
      <alignment horizontal="center" vertical="top" wrapText="1"/>
    </xf>
    <xf numFmtId="0" fontId="1" fillId="0" borderId="0" xfId="3" applyFont="1" applyAlignment="1">
      <alignment vertical="top" wrapText="1"/>
    </xf>
    <xf numFmtId="0" fontId="14" fillId="0" borderId="0" xfId="1" applyFont="1" applyBorder="1" applyAlignment="1">
      <alignment horizontal="left" vertical="center" wrapText="1"/>
    </xf>
    <xf numFmtId="4" fontId="4" fillId="0" borderId="0" xfId="2" applyNumberFormat="1" applyFont="1" applyFill="1" applyBorder="1" applyAlignment="1" applyProtection="1">
      <alignment vertical="top"/>
    </xf>
    <xf numFmtId="4" fontId="19" fillId="0" borderId="2" xfId="2" applyNumberFormat="1" applyFont="1" applyFill="1" applyBorder="1" applyAlignment="1" applyProtection="1">
      <alignment vertical="center"/>
    </xf>
    <xf numFmtId="4" fontId="9" fillId="0" borderId="2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vertical="center" wrapText="1"/>
    </xf>
    <xf numFmtId="2" fontId="4" fillId="0" borderId="0" xfId="2" applyNumberFormat="1" applyFont="1" applyFill="1" applyBorder="1" applyAlignment="1" applyProtection="1">
      <alignment vertical="center" wrapText="1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0" fontId="6" fillId="0" borderId="7" xfId="2" applyNumberFormat="1" applyFont="1" applyFill="1" applyBorder="1" applyAlignment="1" applyProtection="1">
      <alignment vertical="center" wrapText="1"/>
    </xf>
    <xf numFmtId="0" fontId="38" fillId="0" borderId="2" xfId="2" applyNumberFormat="1" applyFont="1" applyFill="1" applyBorder="1" applyAlignment="1" applyProtection="1">
      <alignment horizontal="center" vertical="center" wrapText="1"/>
    </xf>
    <xf numFmtId="4" fontId="2" fillId="3" borderId="2" xfId="2" applyNumberFormat="1" applyFont="1" applyFill="1" applyBorder="1" applyAlignment="1" applyProtection="1">
      <alignment horizontal="center" vertical="center" wrapText="1"/>
    </xf>
    <xf numFmtId="164" fontId="2" fillId="0" borderId="2" xfId="2" applyNumberFormat="1" applyFont="1" applyFill="1" applyBorder="1" applyAlignment="1" applyProtection="1">
      <alignment horizontal="right" vertical="center" wrapText="1"/>
    </xf>
    <xf numFmtId="0" fontId="39" fillId="0" borderId="2" xfId="2" applyNumberFormat="1" applyFont="1" applyFill="1" applyBorder="1" applyAlignment="1" applyProtection="1">
      <alignment horizontal="left" vertical="top"/>
    </xf>
    <xf numFmtId="0" fontId="2" fillId="0" borderId="6" xfId="2" applyNumberFormat="1" applyFont="1" applyFill="1" applyBorder="1" applyAlignment="1" applyProtection="1">
      <alignment horizontal="left" vertical="top"/>
    </xf>
    <xf numFmtId="0" fontId="2" fillId="0" borderId="8" xfId="2" applyNumberFormat="1" applyFont="1" applyFill="1" applyBorder="1" applyAlignment="1" applyProtection="1">
      <alignment horizontal="left" vertical="top"/>
    </xf>
    <xf numFmtId="0" fontId="2" fillId="0" borderId="7" xfId="2" applyNumberFormat="1" applyFont="1" applyFill="1" applyBorder="1" applyAlignment="1" applyProtection="1">
      <alignment horizontal="left" vertical="top"/>
    </xf>
    <xf numFmtId="0" fontId="39" fillId="0" borderId="2" xfId="2" applyNumberFormat="1" applyFont="1" applyFill="1" applyBorder="1" applyAlignment="1" applyProtection="1">
      <alignment vertical="center" wrapText="1"/>
    </xf>
  </cellXfs>
  <cellStyles count="115">
    <cellStyle name="_2003_08_Телеотключение" xfId="41"/>
    <cellStyle name="_2ZM01!" xfId="42"/>
    <cellStyle name="_3g802!" xfId="43"/>
    <cellStyle name="_SIBRON-#7163-v1-Протокол_дог_цены__смета_№1(проект)_специф_оборудования" xfId="44"/>
    <cellStyle name="_ГЭС спецификация" xfId="45"/>
    <cellStyle name="_Книга1" xfId="46"/>
    <cellStyle name="_объектные сводная сметы ВЭС2" xfId="47"/>
    <cellStyle name="_смета ИТ2" xfId="48"/>
    <cellStyle name="_Телеотключение" xfId="49"/>
    <cellStyle name="normal" xfId="5"/>
    <cellStyle name="normбlnн_MDRC's" xfId="50"/>
    <cellStyle name="S25" xfId="51"/>
    <cellStyle name="S26" xfId="52"/>
    <cellStyle name="S27" xfId="53"/>
    <cellStyle name="S29" xfId="54"/>
    <cellStyle name="S4" xfId="55"/>
    <cellStyle name="Акт" xfId="56"/>
    <cellStyle name="АктМТСН" xfId="57"/>
    <cellStyle name="ВедРесурсов" xfId="58"/>
    <cellStyle name="ВедРесурсовАкт" xfId="59"/>
    <cellStyle name="Всего" xfId="60"/>
    <cellStyle name="Всего=# ###" xfId="61"/>
    <cellStyle name="Всего=# ###р" xfId="62"/>
    <cellStyle name="Денежный 2" xfId="63"/>
    <cellStyle name="Ед." xfId="64"/>
    <cellStyle name="Загол" xfId="65"/>
    <cellStyle name="Загол." xfId="66"/>
    <cellStyle name="Загол. граф" xfId="67"/>
    <cellStyle name="Загол_разд_К" xfId="68"/>
    <cellStyle name="Индекс" xfId="69"/>
    <cellStyle name="Итоги" xfId="70"/>
    <cellStyle name="ИтогоАктБазЦ" xfId="71"/>
    <cellStyle name="ИтогоАктБИМ" xfId="72"/>
    <cellStyle name="ИтогоАктРесМет" xfId="73"/>
    <cellStyle name="ИтогоБазЦ" xfId="74"/>
    <cellStyle name="ИтогоБИМ" xfId="75"/>
    <cellStyle name="ИтогоРесМет" xfId="76"/>
    <cellStyle name="Кол-во" xfId="77"/>
    <cellStyle name="Коэфф." xfId="78"/>
    <cellStyle name="ЛокСмета" xfId="79"/>
    <cellStyle name="ЛокСмМТСН" xfId="80"/>
    <cellStyle name="М29" xfId="81"/>
    <cellStyle name="Модель" xfId="82"/>
    <cellStyle name="Наименование" xfId="83"/>
    <cellStyle name="ОбСмета" xfId="84"/>
    <cellStyle name="Объект" xfId="85"/>
    <cellStyle name="Обычный" xfId="0" builtinId="0"/>
    <cellStyle name="Обычный 15" xfId="1"/>
    <cellStyle name="Обычный 17" xfId="6"/>
    <cellStyle name="Обычный 18" xfId="7"/>
    <cellStyle name="Обычный 19" xfId="8"/>
    <cellStyle name="Обычный 2" xfId="9"/>
    <cellStyle name="Обычный 2 10" xfId="10"/>
    <cellStyle name="Обычный 2 11" xfId="11"/>
    <cellStyle name="Обычный 2 12" xfId="12"/>
    <cellStyle name="Обычный 2 13" xfId="13"/>
    <cellStyle name="Обычный 2 14" xfId="14"/>
    <cellStyle name="Обычный 2 15" xfId="15"/>
    <cellStyle name="Обычный 2 16" xfId="16"/>
    <cellStyle name="Обычный 2 2" xfId="4"/>
    <cellStyle name="Обычный 2 2 10" xfId="17"/>
    <cellStyle name="Обычный 2 2 11" xfId="18"/>
    <cellStyle name="Обычный 2 2 12" xfId="19"/>
    <cellStyle name="Обычный 2 2 13" xfId="20"/>
    <cellStyle name="Обычный 2 2 14" xfId="21"/>
    <cellStyle name="Обычный 2 2 15" xfId="22"/>
    <cellStyle name="Обычный 2 2 16" xfId="86"/>
    <cellStyle name="Обычный 2 2 2" xfId="23"/>
    <cellStyle name="Обычный 2 2 3" xfId="24"/>
    <cellStyle name="Обычный 2 2 4" xfId="25"/>
    <cellStyle name="Обычный 2 2 5" xfId="26"/>
    <cellStyle name="Обычный 2 2 6" xfId="27"/>
    <cellStyle name="Обычный 2 2 7" xfId="28"/>
    <cellStyle name="Обычный 2 2 8" xfId="29"/>
    <cellStyle name="Обычный 2 2 9" xfId="30"/>
    <cellStyle name="Обычный 2 3" xfId="31"/>
    <cellStyle name="Обычный 2 4" xfId="32"/>
    <cellStyle name="Обычный 2 5" xfId="33"/>
    <cellStyle name="Обычный 2 6" xfId="34"/>
    <cellStyle name="Обычный 2 7" xfId="35"/>
    <cellStyle name="Обычный 2 8" xfId="36"/>
    <cellStyle name="Обычный 2 9" xfId="37"/>
    <cellStyle name="Обычный 3" xfId="38"/>
    <cellStyle name="Обычный 4" xfId="39"/>
    <cellStyle name="Обычный 4 2" xfId="3"/>
    <cellStyle name="Обычный 5" xfId="40"/>
    <cellStyle name="Обычный 5 2" xfId="87"/>
    <cellStyle name="Обычный 6" xfId="88"/>
    <cellStyle name="Обычный_смета проект" xfId="2"/>
    <cellStyle name="Организ" xfId="89"/>
    <cellStyle name="Параметр" xfId="90"/>
    <cellStyle name="ПеременныеСметы" xfId="91"/>
    <cellStyle name="Подпись" xfId="92"/>
    <cellStyle name="Поз_цен" xfId="93"/>
    <cellStyle name="Приложение" xfId="94"/>
    <cellStyle name="Процентный 2" xfId="95"/>
    <cellStyle name="РесСмета" xfId="96"/>
    <cellStyle name="Руб_84" xfId="97"/>
    <cellStyle name="СводкаСтоимРаб" xfId="98"/>
    <cellStyle name="СводРасч" xfId="99"/>
    <cellStyle name="Секции" xfId="100"/>
    <cellStyle name="Стиль 1" xfId="101"/>
    <cellStyle name="Титул" xfId="102"/>
    <cellStyle name="Титульн" xfId="103"/>
    <cellStyle name="Финансовый 2" xfId="104"/>
    <cellStyle name="Финансовый 3" xfId="105"/>
    <cellStyle name="Характеристики" xfId="106"/>
    <cellStyle name="Хвост" xfId="107"/>
    <cellStyle name="Цен/К/Сум." xfId="108"/>
    <cellStyle name="Цен/К/Сум.2" xfId="109"/>
    <cellStyle name="Цен/К/Сум.р" xfId="110"/>
    <cellStyle name="Цена$" xfId="111"/>
    <cellStyle name="Цена_руб" xfId="112"/>
    <cellStyle name="Ценник" xfId="113"/>
    <cellStyle name="Экспертиза" xfId="1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48;&#1056;/&#1043;&#1086;&#1089;&#1090;&#1080;&#1085;&#1080;&#1094;&#1072;%20&#1040;&#1084;&#1091;&#1088;/&#1055;&#1048;&#1056;&#1067;%20&#1082;&#1072;&#1085;&#1072;&#1083;,%20&#1074;&#1086;&#1076;&#1086;&#1087;&#1088;,%20&#1042;&#1054;&#1051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/Documents%20and%20Settings/VBond/&#1052;&#1086;&#1080;%20&#1076;&#1086;&#1082;&#1091;&#1084;&#1077;&#1085;&#1090;&#1099;/&#1055;&#1088;&#1086;&#1077;&#1082;&#1090;&#1099;/Energo/II&#1101;&#1090;&#1072;&#1087;/&#1041;&#1040;&#1041;&#1050;&#1048;/&#1040;&#1057;&#1059;_&#1048;_7_Z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анализ"/>
      <sheetName val="водопровод"/>
      <sheetName val="Теплосеть"/>
      <sheetName val="ВОЛС"/>
      <sheetName val=" Зазем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ШАСУ1"/>
      <sheetName val="ШАСУ2"/>
      <sheetName val="ШАСУ3"/>
      <sheetName val="АРМ_АСУИО"/>
      <sheetName val="Клиеты_АСУИО"/>
      <sheetName val="ПО"/>
      <sheetName val="AD7"/>
      <sheetName val="AD8"/>
      <sheetName val="AD9"/>
      <sheetName val="AD10"/>
      <sheetName val="AD11"/>
      <sheetName val="AD12"/>
      <sheetName val="AD13"/>
      <sheetName val="AD14"/>
      <sheetName val="AD15"/>
      <sheetName val="Rittal"/>
      <sheetName val="ЩУ-ТУ2"/>
      <sheetName val="ЩУ-П1"/>
      <sheetName val="ЩУ-П2"/>
      <sheetName val="ЩУ-П3"/>
      <sheetName val="ЩУ-В3"/>
      <sheetName val="ЩУ-В"/>
      <sheetName val="ЩУ-Ч1"/>
      <sheetName val="ЩУ-Ч2"/>
      <sheetName val="ЩУ-СКф.н"/>
      <sheetName val="ЩУ-СКп.н"/>
      <sheetName val="ЩУ-ДУ1"/>
      <sheetName val="ЩУ-ДУ3"/>
      <sheetName val="ЩУ-ДУ4"/>
      <sheetName val="МодIоч1"/>
      <sheetName val="МодIоч2"/>
      <sheetName val="Кабели"/>
      <sheetName val="ЗИП"/>
      <sheetName val="Щиты"/>
      <sheetName val="Заказ S"/>
      <sheetName val="заказ R"/>
      <sheetName val="АВВ_1"/>
      <sheetName val="АВВ_2"/>
      <sheetName val="Лист3"/>
    </sheetNames>
    <sheetDataSet>
      <sheetData sheetId="0"/>
      <sheetData sheetId="1"/>
      <sheetData sheetId="2"/>
      <sheetData sheetId="3"/>
      <sheetData sheetId="4">
        <row r="2">
          <cell r="C2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view="pageLayout" topLeftCell="A7" zoomScaleNormal="100" workbookViewId="0">
      <selection activeCell="C19" sqref="C19"/>
    </sheetView>
  </sheetViews>
  <sheetFormatPr defaultRowHeight="12.75"/>
  <cols>
    <col min="1" max="1" width="6.7109375" style="8" customWidth="1"/>
    <col min="2" max="2" width="17.5703125" style="8" customWidth="1"/>
    <col min="3" max="3" width="38.5703125" style="18" customWidth="1"/>
    <col min="4" max="4" width="21.42578125" style="8" customWidth="1"/>
    <col min="5" max="5" width="11.7109375" style="29" customWidth="1"/>
    <col min="6" max="6" width="10.85546875" style="8" bestFit="1" customWidth="1"/>
    <col min="7" max="16384" width="9.140625" style="8"/>
  </cols>
  <sheetData>
    <row r="1" spans="1:6" s="1" customFormat="1">
      <c r="C1" s="13"/>
      <c r="E1" s="19" t="s">
        <v>0</v>
      </c>
    </row>
    <row r="2" spans="1:6" s="1" customFormat="1">
      <c r="C2" s="13"/>
      <c r="E2" s="19" t="s">
        <v>7</v>
      </c>
    </row>
    <row r="3" spans="1:6" s="1" customFormat="1">
      <c r="C3" s="13"/>
      <c r="E3" s="20"/>
    </row>
    <row r="4" spans="1:6" s="1" customFormat="1">
      <c r="A4" s="54" t="s">
        <v>1</v>
      </c>
      <c r="B4" s="54"/>
      <c r="C4" s="54"/>
      <c r="D4" s="54"/>
      <c r="E4" s="54"/>
    </row>
    <row r="5" spans="1:6" s="1" customFormat="1">
      <c r="A5" s="55" t="s">
        <v>19</v>
      </c>
      <c r="B5" s="55"/>
      <c r="C5" s="55"/>
      <c r="D5" s="55"/>
      <c r="E5" s="55"/>
    </row>
    <row r="6" spans="1:6" s="1" customFormat="1" ht="12.75" customHeight="1"/>
    <row r="7" spans="1:6" s="1" customFormat="1" ht="32.25" customHeight="1">
      <c r="A7" s="57" t="s">
        <v>23</v>
      </c>
      <c r="B7" s="57"/>
      <c r="C7" s="57"/>
      <c r="D7" s="57"/>
      <c r="E7" s="57"/>
    </row>
    <row r="8" spans="1:6" s="1" customFormat="1">
      <c r="A8" s="49"/>
      <c r="B8" s="49"/>
      <c r="C8" s="49"/>
      <c r="D8" s="49"/>
      <c r="E8" s="49"/>
    </row>
    <row r="9" spans="1:6" s="1" customFormat="1">
      <c r="A9" s="56" t="s">
        <v>20</v>
      </c>
      <c r="B9" s="56"/>
      <c r="C9" s="56"/>
      <c r="D9" s="56"/>
      <c r="E9" s="56"/>
    </row>
    <row r="10" spans="1:6" s="1" customFormat="1">
      <c r="C10" s="13"/>
      <c r="E10" s="20"/>
    </row>
    <row r="11" spans="1:6" s="1" customFormat="1">
      <c r="A11" s="56" t="s">
        <v>21</v>
      </c>
      <c r="B11" s="56"/>
      <c r="C11" s="56"/>
      <c r="D11" s="56"/>
      <c r="E11" s="56"/>
    </row>
    <row r="12" spans="1:6" s="5" customFormat="1">
      <c r="C12" s="14"/>
      <c r="E12" s="21"/>
      <c r="F12" s="6"/>
    </row>
    <row r="13" spans="1:6" ht="102">
      <c r="A13" s="2" t="s">
        <v>2</v>
      </c>
      <c r="B13" s="2" t="s">
        <v>3</v>
      </c>
      <c r="C13" s="2" t="s">
        <v>4</v>
      </c>
      <c r="D13" s="2" t="s">
        <v>5</v>
      </c>
      <c r="E13" s="22" t="s">
        <v>6</v>
      </c>
    </row>
    <row r="14" spans="1:6">
      <c r="A14" s="30">
        <v>1</v>
      </c>
      <c r="B14" s="30">
        <v>2</v>
      </c>
      <c r="C14" s="30">
        <v>3</v>
      </c>
      <c r="D14" s="9">
        <v>4</v>
      </c>
      <c r="E14" s="23">
        <v>5</v>
      </c>
    </row>
    <row r="15" spans="1:6" ht="38.25" customHeight="1">
      <c r="A15" s="64">
        <v>1</v>
      </c>
      <c r="B15" s="65" t="s">
        <v>75</v>
      </c>
      <c r="C15" s="36" t="s">
        <v>10</v>
      </c>
      <c r="D15" s="66" t="s">
        <v>17</v>
      </c>
      <c r="E15" s="69">
        <f>(534610+145*2709.1)*1.2*1.2*1.15*1.4*0.85</f>
        <v>1827629.6698799992</v>
      </c>
    </row>
    <row r="16" spans="1:6">
      <c r="A16" s="64"/>
      <c r="B16" s="65"/>
      <c r="C16" s="37" t="s">
        <v>12</v>
      </c>
      <c r="D16" s="67"/>
      <c r="E16" s="70"/>
    </row>
    <row r="17" spans="1:6" ht="15" customHeight="1">
      <c r="A17" s="64"/>
      <c r="B17" s="65"/>
      <c r="C17" s="37" t="s">
        <v>22</v>
      </c>
      <c r="D17" s="67"/>
      <c r="E17" s="70"/>
    </row>
    <row r="18" spans="1:6" ht="25.5">
      <c r="A18" s="64"/>
      <c r="B18" s="65"/>
      <c r="C18" s="38" t="s">
        <v>15</v>
      </c>
      <c r="D18" s="67"/>
      <c r="E18" s="70"/>
    </row>
    <row r="19" spans="1:6" ht="14.25" customHeight="1">
      <c r="A19" s="64"/>
      <c r="B19" s="65"/>
      <c r="C19" s="39" t="s">
        <v>13</v>
      </c>
      <c r="D19" s="67"/>
      <c r="E19" s="70"/>
    </row>
    <row r="20" spans="1:6" ht="14.25" customHeight="1">
      <c r="A20" s="64"/>
      <c r="B20" s="65"/>
      <c r="C20" s="38" t="s">
        <v>14</v>
      </c>
      <c r="D20" s="67"/>
      <c r="E20" s="70"/>
    </row>
    <row r="21" spans="1:6" ht="16.5" customHeight="1">
      <c r="A21" s="64"/>
      <c r="B21" s="65"/>
      <c r="C21" s="40" t="s">
        <v>18</v>
      </c>
      <c r="D21" s="68"/>
      <c r="E21" s="71"/>
    </row>
    <row r="22" spans="1:6" ht="78.75" customHeight="1">
      <c r="A22" s="62" t="s">
        <v>8</v>
      </c>
      <c r="B22" s="63"/>
      <c r="C22" s="33" t="s">
        <v>11</v>
      </c>
      <c r="D22" s="35" t="s">
        <v>16</v>
      </c>
      <c r="E22" s="52">
        <f>E15*3.31</f>
        <v>6049454.2073027976</v>
      </c>
    </row>
    <row r="23" spans="1:6" ht="12.75" customHeight="1">
      <c r="A23" s="58" t="s">
        <v>9</v>
      </c>
      <c r="B23" s="59"/>
      <c r="C23" s="59"/>
      <c r="D23" s="60"/>
      <c r="E23" s="52">
        <f>E22*1.18</f>
        <v>7138355.9646173008</v>
      </c>
    </row>
    <row r="24" spans="1:6">
      <c r="A24" s="7"/>
      <c r="B24" s="7"/>
      <c r="C24" s="15"/>
      <c r="D24" s="7"/>
      <c r="E24" s="24"/>
    </row>
    <row r="25" spans="1:6">
      <c r="A25" s="11"/>
      <c r="B25" s="11"/>
      <c r="C25" s="12"/>
      <c r="D25" s="11"/>
      <c r="E25" s="25"/>
    </row>
    <row r="26" spans="1:6">
      <c r="A26" s="61"/>
      <c r="B26" s="61"/>
      <c r="C26" s="61"/>
      <c r="D26" s="61"/>
      <c r="E26" s="61"/>
    </row>
    <row r="27" spans="1:6">
      <c r="A27" s="1"/>
      <c r="B27" s="3"/>
      <c r="C27" s="16"/>
      <c r="D27" s="4"/>
      <c r="E27" s="26"/>
      <c r="F27" s="53"/>
    </row>
    <row r="28" spans="1:6">
      <c r="A28" s="1"/>
      <c r="B28" s="3"/>
      <c r="C28" s="16"/>
      <c r="D28" s="4"/>
      <c r="E28" s="27"/>
    </row>
    <row r="29" spans="1:6">
      <c r="A29" s="1"/>
      <c r="B29" s="1"/>
      <c r="C29" s="13"/>
      <c r="D29" s="4"/>
      <c r="E29" s="28"/>
    </row>
    <row r="30" spans="1:6">
      <c r="A30" s="1"/>
      <c r="B30" s="3"/>
      <c r="C30" s="16"/>
      <c r="D30" s="4"/>
      <c r="E30" s="27"/>
    </row>
    <row r="31" spans="1:6">
      <c r="A31" s="1"/>
      <c r="B31" s="3"/>
      <c r="C31" s="16"/>
      <c r="D31" s="4"/>
      <c r="E31" s="28"/>
    </row>
    <row r="32" spans="1:6">
      <c r="A32" s="10"/>
      <c r="B32" s="10"/>
      <c r="C32" s="17"/>
      <c r="D32" s="10"/>
    </row>
  </sheetData>
  <mergeCells count="12">
    <mergeCell ref="A23:D23"/>
    <mergeCell ref="A26:E26"/>
    <mergeCell ref="A22:B22"/>
    <mergeCell ref="A15:A21"/>
    <mergeCell ref="B15:B21"/>
    <mergeCell ref="D15:D21"/>
    <mergeCell ref="E15:E21"/>
    <mergeCell ref="A4:E4"/>
    <mergeCell ref="A5:E5"/>
    <mergeCell ref="A9:E9"/>
    <mergeCell ref="A11:E11"/>
    <mergeCell ref="A7:E7"/>
  </mergeCells>
  <pageMargins left="0.29166666666666669" right="0.3020833333333333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1"/>
  <sheetViews>
    <sheetView showWhiteSpace="0" view="pageLayout" topLeftCell="A13" zoomScaleNormal="90" workbookViewId="0">
      <selection activeCell="C6" sqref="C6:E9"/>
    </sheetView>
  </sheetViews>
  <sheetFormatPr defaultRowHeight="12.75"/>
  <cols>
    <col min="1" max="1" width="3.5703125" style="74" customWidth="1"/>
    <col min="2" max="2" width="26.5703125" style="74" customWidth="1"/>
    <col min="3" max="3" width="34.140625" style="74" customWidth="1"/>
    <col min="4" max="4" width="22.140625" style="74" customWidth="1"/>
    <col min="5" max="5" width="14" style="74" customWidth="1"/>
    <col min="6" max="6" width="17.7109375" style="75" customWidth="1"/>
    <col min="7" max="7" width="12.5703125" style="74" customWidth="1"/>
    <col min="8" max="8" width="11.5703125" style="74" bestFit="1" customWidth="1"/>
    <col min="9" max="16384" width="9.140625" style="74"/>
  </cols>
  <sheetData>
    <row r="1" spans="1:5" s="41" customFormat="1">
      <c r="E1" s="113" t="s">
        <v>0</v>
      </c>
    </row>
    <row r="2" spans="1:5" s="41" customFormat="1">
      <c r="E2" s="113" t="s">
        <v>46</v>
      </c>
    </row>
    <row r="3" spans="1:5" s="41" customFormat="1">
      <c r="E3" s="86"/>
    </row>
    <row r="4" spans="1:5" s="41" customFormat="1">
      <c r="A4" s="54" t="s">
        <v>45</v>
      </c>
      <c r="B4" s="54"/>
      <c r="C4" s="54"/>
      <c r="D4" s="54"/>
      <c r="E4" s="54"/>
    </row>
    <row r="5" spans="1:5" s="41" customFormat="1" ht="18" customHeight="1">
      <c r="A5" s="55" t="s">
        <v>44</v>
      </c>
      <c r="B5" s="55"/>
      <c r="C5" s="55"/>
      <c r="D5" s="55"/>
      <c r="E5" s="55"/>
    </row>
    <row r="6" spans="1:5" s="41" customFormat="1">
      <c r="A6" s="112" t="s">
        <v>43</v>
      </c>
      <c r="B6" s="112"/>
      <c r="C6" s="111" t="s">
        <v>42</v>
      </c>
      <c r="D6" s="111"/>
      <c r="E6" s="111"/>
    </row>
    <row r="7" spans="1:5" s="41" customFormat="1">
      <c r="A7" s="112"/>
      <c r="B7" s="112"/>
      <c r="C7" s="111"/>
      <c r="D7" s="111"/>
      <c r="E7" s="111"/>
    </row>
    <row r="8" spans="1:5" s="41" customFormat="1">
      <c r="A8" s="112"/>
      <c r="B8" s="112"/>
      <c r="C8" s="111"/>
      <c r="D8" s="111"/>
      <c r="E8" s="111"/>
    </row>
    <row r="9" spans="1:5" s="41" customFormat="1">
      <c r="A9" s="112"/>
      <c r="B9" s="112"/>
      <c r="C9" s="111"/>
      <c r="D9" s="111"/>
      <c r="E9" s="111"/>
    </row>
    <row r="10" spans="1:5" s="41" customFormat="1">
      <c r="E10" s="86"/>
    </row>
    <row r="11" spans="1:5" s="41" customFormat="1">
      <c r="A11" s="41" t="s">
        <v>41</v>
      </c>
      <c r="C11" s="110"/>
      <c r="D11" s="110"/>
      <c r="E11" s="110"/>
    </row>
    <row r="12" spans="1:5" s="41" customFormat="1">
      <c r="E12" s="86"/>
    </row>
    <row r="13" spans="1:5" s="41" customFormat="1">
      <c r="A13" s="41" t="s">
        <v>40</v>
      </c>
      <c r="C13" s="110"/>
      <c r="D13" s="110"/>
      <c r="E13" s="110"/>
    </row>
    <row r="14" spans="1:5" s="41" customFormat="1" ht="96.75" customHeight="1">
      <c r="A14" s="2" t="s">
        <v>2</v>
      </c>
      <c r="B14" s="2" t="s">
        <v>3</v>
      </c>
      <c r="C14" s="2" t="s">
        <v>4</v>
      </c>
      <c r="D14" s="2" t="s">
        <v>39</v>
      </c>
      <c r="E14" s="109" t="s">
        <v>6</v>
      </c>
    </row>
    <row r="15" spans="1:5" s="41" customFormat="1" ht="14.25" customHeight="1" thickBot="1">
      <c r="A15" s="108">
        <v>1</v>
      </c>
      <c r="B15" s="108">
        <v>2</v>
      </c>
      <c r="C15" s="108">
        <v>3</v>
      </c>
      <c r="D15" s="108">
        <v>4</v>
      </c>
      <c r="E15" s="107">
        <v>5</v>
      </c>
    </row>
    <row r="16" spans="1:5" s="41" customFormat="1" ht="14.25" customHeight="1" thickTop="1">
      <c r="A16" s="106">
        <v>1</v>
      </c>
      <c r="B16" s="105" t="s">
        <v>38</v>
      </c>
      <c r="C16" s="105" t="s">
        <v>37</v>
      </c>
      <c r="D16" s="104" t="s">
        <v>36</v>
      </c>
      <c r="E16" s="103">
        <f>(7050+8*650)*0.52*3.31</f>
        <v>21084.7</v>
      </c>
    </row>
    <row r="17" spans="1:7" s="41" customFormat="1">
      <c r="A17" s="102"/>
      <c r="B17" s="101"/>
      <c r="C17" s="101"/>
      <c r="D17" s="67"/>
      <c r="E17" s="100"/>
      <c r="F17" s="99"/>
    </row>
    <row r="18" spans="1:7" s="41" customFormat="1" ht="66" customHeight="1">
      <c r="A18" s="98"/>
      <c r="B18" s="97"/>
      <c r="C18" s="97"/>
      <c r="D18" s="68"/>
      <c r="E18" s="96"/>
    </row>
    <row r="19" spans="1:7" s="41" customFormat="1" ht="69" customHeight="1">
      <c r="A19" s="94">
        <v>2</v>
      </c>
      <c r="B19" s="93" t="s">
        <v>35</v>
      </c>
      <c r="C19" s="93" t="s">
        <v>34</v>
      </c>
      <c r="D19" s="95" t="s">
        <v>33</v>
      </c>
      <c r="E19" s="92">
        <f>1924*3.31</f>
        <v>6368.4400000000005</v>
      </c>
    </row>
    <row r="20" spans="1:7" s="41" customFormat="1" ht="78" customHeight="1">
      <c r="A20" s="94">
        <v>3</v>
      </c>
      <c r="B20" s="93" t="s">
        <v>32</v>
      </c>
      <c r="C20" s="93" t="s">
        <v>31</v>
      </c>
      <c r="D20" s="51" t="s">
        <v>30</v>
      </c>
      <c r="E20" s="92">
        <f>101000*0.64*3.31</f>
        <v>213958.39999999999</v>
      </c>
    </row>
    <row r="21" spans="1:7" s="41" customFormat="1" ht="78" customHeight="1">
      <c r="A21" s="94">
        <v>4</v>
      </c>
      <c r="B21" s="93" t="s">
        <v>29</v>
      </c>
      <c r="C21" s="93" t="s">
        <v>28</v>
      </c>
      <c r="D21" s="51" t="s">
        <v>27</v>
      </c>
      <c r="E21" s="92">
        <f>(101200+150*342)*0.5*3.31</f>
        <v>252387.5</v>
      </c>
    </row>
    <row r="22" spans="1:7" s="41" customFormat="1" ht="96" customHeight="1">
      <c r="A22" s="91"/>
      <c r="B22" s="90" t="s">
        <v>26</v>
      </c>
      <c r="C22" s="89" t="s">
        <v>25</v>
      </c>
      <c r="D22" s="88"/>
      <c r="E22" s="87">
        <f>E16+E19+E20+E21</f>
        <v>493799.04</v>
      </c>
      <c r="F22" s="86">
        <f>E22*1.18</f>
        <v>582682.86719999998</v>
      </c>
      <c r="G22" s="85"/>
    </row>
    <row r="23" spans="1:7" s="43" customFormat="1" ht="13.5" customHeight="1">
      <c r="A23" s="80"/>
      <c r="B23" s="84"/>
      <c r="C23" s="80"/>
      <c r="D23" s="80"/>
      <c r="E23" s="80"/>
    </row>
    <row r="24" spans="1:7" s="43" customFormat="1" ht="10.5" customHeight="1">
      <c r="A24" s="80"/>
      <c r="B24" s="83"/>
      <c r="C24" s="82"/>
      <c r="D24" s="82"/>
      <c r="E24" s="82"/>
    </row>
    <row r="25" spans="1:7" s="41" customFormat="1" ht="28.5" customHeight="1">
      <c r="A25" s="81" t="s">
        <v>24</v>
      </c>
      <c r="B25" s="81"/>
      <c r="C25" s="81"/>
      <c r="D25" s="81"/>
      <c r="E25" s="81"/>
    </row>
    <row r="26" spans="1:7" s="41" customFormat="1" ht="21.75" customHeight="1">
      <c r="B26" s="42"/>
      <c r="C26" s="43"/>
      <c r="D26" s="43"/>
      <c r="E26" s="80"/>
    </row>
    <row r="27" spans="1:7" s="41" customFormat="1" ht="28.5" customHeight="1">
      <c r="B27" s="42"/>
      <c r="C27" s="43"/>
      <c r="D27" s="43"/>
      <c r="E27" s="78"/>
    </row>
    <row r="28" spans="1:7" s="41" customFormat="1" ht="17.25" customHeight="1">
      <c r="D28" s="43"/>
      <c r="E28" s="79"/>
    </row>
    <row r="29" spans="1:7" s="41" customFormat="1" ht="18.75" customHeight="1">
      <c r="B29" s="42"/>
      <c r="C29" s="43"/>
      <c r="D29" s="43"/>
      <c r="E29" s="78"/>
    </row>
    <row r="32" spans="1:7">
      <c r="E32" s="76"/>
    </row>
    <row r="33" spans="1:5" s="74" customFormat="1">
      <c r="A33" s="77"/>
      <c r="E33" s="76"/>
    </row>
    <row r="34" spans="1:5" s="75" customFormat="1">
      <c r="A34" s="74"/>
      <c r="B34" s="74"/>
      <c r="C34" s="74"/>
      <c r="D34" s="74"/>
      <c r="E34" s="76"/>
    </row>
    <row r="35" spans="1:5" s="75" customFormat="1">
      <c r="A35" s="74"/>
      <c r="B35" s="74"/>
      <c r="C35" s="74"/>
      <c r="D35" s="74"/>
      <c r="E35" s="76"/>
    </row>
    <row r="36" spans="1:5" s="75" customFormat="1">
      <c r="A36" s="74"/>
      <c r="B36" s="74"/>
      <c r="C36" s="74"/>
      <c r="D36" s="74"/>
      <c r="E36" s="76"/>
    </row>
    <row r="37" spans="1:5" s="75" customFormat="1">
      <c r="A37" s="74"/>
      <c r="B37" s="74"/>
      <c r="C37" s="74"/>
      <c r="D37" s="74"/>
      <c r="E37" s="76"/>
    </row>
    <row r="38" spans="1:5" s="75" customFormat="1">
      <c r="A38" s="74"/>
      <c r="B38" s="74"/>
      <c r="C38" s="74"/>
      <c r="D38" s="74"/>
      <c r="E38" s="76"/>
    </row>
    <row r="39" spans="1:5" s="75" customFormat="1">
      <c r="A39" s="74"/>
      <c r="B39" s="74"/>
      <c r="C39" s="74"/>
      <c r="D39" s="74"/>
      <c r="E39" s="76"/>
    </row>
    <row r="40" spans="1:5" s="75" customFormat="1">
      <c r="A40" s="74"/>
      <c r="B40" s="74"/>
      <c r="C40" s="74"/>
      <c r="D40" s="74"/>
      <c r="E40" s="76"/>
    </row>
    <row r="41" spans="1:5" s="75" customFormat="1">
      <c r="A41" s="74"/>
      <c r="B41" s="74"/>
      <c r="C41" s="74"/>
      <c r="D41" s="74"/>
      <c r="E41" s="76"/>
    </row>
    <row r="42" spans="1:5" s="75" customFormat="1">
      <c r="A42" s="74"/>
      <c r="B42" s="74"/>
      <c r="C42" s="74"/>
      <c r="D42" s="74"/>
      <c r="E42" s="76"/>
    </row>
    <row r="43" spans="1:5" s="75" customFormat="1">
      <c r="A43" s="74"/>
      <c r="B43" s="74"/>
      <c r="C43" s="74"/>
      <c r="D43" s="74"/>
      <c r="E43" s="76"/>
    </row>
    <row r="44" spans="1:5" s="75" customFormat="1">
      <c r="A44" s="74"/>
      <c r="B44" s="74"/>
      <c r="C44" s="74"/>
      <c r="D44" s="74"/>
      <c r="E44" s="76"/>
    </row>
    <row r="45" spans="1:5" s="75" customFormat="1">
      <c r="A45" s="74"/>
      <c r="B45" s="74"/>
      <c r="C45" s="74"/>
      <c r="D45" s="74"/>
      <c r="E45" s="76"/>
    </row>
    <row r="46" spans="1:5" s="75" customFormat="1">
      <c r="A46" s="74"/>
      <c r="B46" s="74"/>
      <c r="C46" s="74"/>
      <c r="D46" s="74"/>
      <c r="E46" s="76"/>
    </row>
    <row r="47" spans="1:5" s="75" customFormat="1">
      <c r="A47" s="74"/>
      <c r="B47" s="74"/>
      <c r="C47" s="74"/>
      <c r="D47" s="74"/>
      <c r="E47" s="76"/>
    </row>
    <row r="48" spans="1:5" s="75" customFormat="1">
      <c r="A48" s="74"/>
      <c r="B48" s="74"/>
      <c r="C48" s="74"/>
      <c r="D48" s="74"/>
      <c r="E48" s="76"/>
    </row>
    <row r="49" spans="1:5" s="75" customFormat="1">
      <c r="A49" s="74"/>
      <c r="B49" s="74"/>
      <c r="C49" s="74"/>
      <c r="D49" s="74"/>
      <c r="E49" s="76"/>
    </row>
    <row r="50" spans="1:5" s="75" customFormat="1">
      <c r="A50" s="74"/>
      <c r="B50" s="74"/>
      <c r="C50" s="74"/>
      <c r="D50" s="74"/>
      <c r="E50" s="76"/>
    </row>
    <row r="51" spans="1:5" s="75" customFormat="1">
      <c r="A51" s="74"/>
      <c r="B51" s="74"/>
      <c r="C51" s="74"/>
      <c r="D51" s="74"/>
      <c r="E51" s="76"/>
    </row>
  </sheetData>
  <mergeCells count="12">
    <mergeCell ref="D16:D18"/>
    <mergeCell ref="E16:E18"/>
    <mergeCell ref="A25:E25"/>
    <mergeCell ref="A4:E4"/>
    <mergeCell ref="A5:E5"/>
    <mergeCell ref="A6:B9"/>
    <mergeCell ref="C6:E9"/>
    <mergeCell ref="C11:E11"/>
    <mergeCell ref="C13:E13"/>
    <mergeCell ref="A16:A18"/>
    <mergeCell ref="B16:B18"/>
    <mergeCell ref="C16:C18"/>
  </mergeCells>
  <pageMargins left="0.17" right="0.17" top="0.32291666666666669" bottom="0.35416666666666669" header="0.17" footer="0.2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0"/>
  <sheetViews>
    <sheetView view="pageLayout" topLeftCell="A10" zoomScaleNormal="90" workbookViewId="0">
      <selection activeCell="A26" sqref="A26:B29"/>
    </sheetView>
  </sheetViews>
  <sheetFormatPr defaultRowHeight="12.75"/>
  <cols>
    <col min="1" max="1" width="3.5703125" style="74" customWidth="1"/>
    <col min="2" max="2" width="26.5703125" style="74" customWidth="1"/>
    <col min="3" max="3" width="34.140625" style="74" customWidth="1"/>
    <col min="4" max="4" width="22.140625" style="74" customWidth="1"/>
    <col min="5" max="5" width="14" style="74" customWidth="1"/>
    <col min="6" max="6" width="17.7109375" style="75" customWidth="1"/>
    <col min="7" max="7" width="12.5703125" style="74" customWidth="1"/>
    <col min="8" max="8" width="11.5703125" style="74" bestFit="1" customWidth="1"/>
    <col min="9" max="16384" width="9.140625" style="74"/>
  </cols>
  <sheetData>
    <row r="1" spans="1:5" s="41" customFormat="1">
      <c r="E1" s="113" t="s">
        <v>0</v>
      </c>
    </row>
    <row r="2" spans="1:5" s="41" customFormat="1">
      <c r="E2" s="113" t="s">
        <v>46</v>
      </c>
    </row>
    <row r="3" spans="1:5" s="41" customFormat="1">
      <c r="E3" s="86"/>
    </row>
    <row r="4" spans="1:5" s="41" customFormat="1">
      <c r="A4" s="54" t="s">
        <v>45</v>
      </c>
      <c r="B4" s="54"/>
      <c r="C4" s="54"/>
      <c r="D4" s="54"/>
      <c r="E4" s="54"/>
    </row>
    <row r="5" spans="1:5" s="41" customFormat="1" ht="18" customHeight="1">
      <c r="A5" s="55" t="s">
        <v>44</v>
      </c>
      <c r="B5" s="55"/>
      <c r="C5" s="55"/>
      <c r="D5" s="55"/>
      <c r="E5" s="55"/>
    </row>
    <row r="6" spans="1:5" s="41" customFormat="1">
      <c r="A6" s="112" t="s">
        <v>43</v>
      </c>
      <c r="B6" s="112"/>
      <c r="C6" s="111" t="s">
        <v>52</v>
      </c>
      <c r="D6" s="111"/>
      <c r="E6" s="111"/>
    </row>
    <row r="7" spans="1:5" s="41" customFormat="1">
      <c r="A7" s="112"/>
      <c r="B7" s="112"/>
      <c r="C7" s="111"/>
      <c r="D7" s="111"/>
      <c r="E7" s="111"/>
    </row>
    <row r="8" spans="1:5" s="41" customFormat="1">
      <c r="A8" s="112"/>
      <c r="B8" s="112"/>
      <c r="C8" s="111"/>
      <c r="D8" s="111"/>
      <c r="E8" s="111"/>
    </row>
    <row r="9" spans="1:5" s="41" customFormat="1">
      <c r="A9" s="112"/>
      <c r="B9" s="112"/>
      <c r="C9" s="111"/>
      <c r="D9" s="111"/>
      <c r="E9" s="111"/>
    </row>
    <row r="10" spans="1:5" s="41" customFormat="1">
      <c r="E10" s="86"/>
    </row>
    <row r="11" spans="1:5" s="41" customFormat="1">
      <c r="A11" s="41" t="s">
        <v>41</v>
      </c>
      <c r="C11" s="110"/>
      <c r="D11" s="110"/>
      <c r="E11" s="110"/>
    </row>
    <row r="12" spans="1:5" s="41" customFormat="1">
      <c r="E12" s="86"/>
    </row>
    <row r="13" spans="1:5" s="41" customFormat="1">
      <c r="A13" s="41" t="s">
        <v>40</v>
      </c>
      <c r="C13" s="110"/>
      <c r="D13" s="110"/>
      <c r="E13" s="110"/>
    </row>
    <row r="14" spans="1:5" s="41" customFormat="1" ht="96.75" customHeight="1">
      <c r="A14" s="2" t="s">
        <v>2</v>
      </c>
      <c r="B14" s="2" t="s">
        <v>3</v>
      </c>
      <c r="C14" s="2" t="s">
        <v>4</v>
      </c>
      <c r="D14" s="2" t="s">
        <v>39</v>
      </c>
      <c r="E14" s="109" t="s">
        <v>6</v>
      </c>
    </row>
    <row r="15" spans="1:5" s="41" customFormat="1" ht="14.25" customHeight="1" thickBot="1">
      <c r="A15" s="108">
        <v>1</v>
      </c>
      <c r="B15" s="108">
        <v>2</v>
      </c>
      <c r="C15" s="108">
        <v>3</v>
      </c>
      <c r="D15" s="108">
        <v>4</v>
      </c>
      <c r="E15" s="107">
        <v>5</v>
      </c>
    </row>
    <row r="16" spans="1:5" s="41" customFormat="1" ht="14.25" customHeight="1" thickTop="1">
      <c r="A16" s="106">
        <v>1</v>
      </c>
      <c r="B16" s="105" t="s">
        <v>51</v>
      </c>
      <c r="C16" s="105" t="s">
        <v>50</v>
      </c>
      <c r="D16" s="104" t="s">
        <v>36</v>
      </c>
      <c r="E16" s="103">
        <f>(1331+4*550)*0.52*3.31</f>
        <v>6077.5572000000002</v>
      </c>
    </row>
    <row r="17" spans="1:7" s="41" customFormat="1">
      <c r="A17" s="102"/>
      <c r="B17" s="101"/>
      <c r="C17" s="101"/>
      <c r="D17" s="67"/>
      <c r="E17" s="100"/>
      <c r="F17" s="99"/>
    </row>
    <row r="18" spans="1:7" s="41" customFormat="1" ht="66" customHeight="1">
      <c r="A18" s="98"/>
      <c r="B18" s="97"/>
      <c r="C18" s="97"/>
      <c r="D18" s="68"/>
      <c r="E18" s="96"/>
    </row>
    <row r="19" spans="1:7" s="41" customFormat="1" ht="69" customHeight="1">
      <c r="A19" s="94">
        <v>2</v>
      </c>
      <c r="B19" s="93" t="s">
        <v>35</v>
      </c>
      <c r="C19" s="93" t="s">
        <v>34</v>
      </c>
      <c r="D19" s="95" t="s">
        <v>33</v>
      </c>
      <c r="E19" s="92">
        <f>1924*3.31</f>
        <v>6368.4400000000005</v>
      </c>
    </row>
    <row r="20" spans="1:7" s="41" customFormat="1" ht="78" customHeight="1">
      <c r="A20" s="94">
        <v>3</v>
      </c>
      <c r="B20" s="93" t="s">
        <v>49</v>
      </c>
      <c r="C20" s="93" t="s">
        <v>48</v>
      </c>
      <c r="D20" s="51" t="s">
        <v>47</v>
      </c>
      <c r="E20" s="92">
        <f>(47000+310*100)*0.64*3.31</f>
        <v>165235.20000000001</v>
      </c>
    </row>
    <row r="21" spans="1:7" s="41" customFormat="1" ht="96" customHeight="1">
      <c r="A21" s="91"/>
      <c r="B21" s="90" t="s">
        <v>26</v>
      </c>
      <c r="C21" s="89" t="s">
        <v>25</v>
      </c>
      <c r="D21" s="88"/>
      <c r="E21" s="87">
        <f>E16+E19+E20</f>
        <v>177681.19720000002</v>
      </c>
      <c r="F21" s="86">
        <f>E21*1.18</f>
        <v>209663.81269600001</v>
      </c>
      <c r="G21" s="85"/>
    </row>
    <row r="22" spans="1:7" s="43" customFormat="1" ht="13.5" customHeight="1">
      <c r="A22" s="80"/>
      <c r="B22" s="84"/>
      <c r="C22" s="80"/>
      <c r="D22" s="80"/>
      <c r="E22" s="80"/>
    </row>
    <row r="23" spans="1:7" s="43" customFormat="1" ht="10.5" customHeight="1">
      <c r="A23" s="80"/>
      <c r="B23" s="83"/>
      <c r="C23" s="82"/>
      <c r="D23" s="82"/>
      <c r="E23" s="82"/>
    </row>
    <row r="24" spans="1:7" s="41" customFormat="1" ht="28.5" customHeight="1">
      <c r="A24" s="81" t="s">
        <v>24</v>
      </c>
      <c r="B24" s="81"/>
      <c r="C24" s="81"/>
      <c r="D24" s="81"/>
      <c r="E24" s="81"/>
    </row>
    <row r="25" spans="1:7" s="41" customFormat="1" ht="21.75" customHeight="1">
      <c r="B25" s="42"/>
      <c r="C25" s="43"/>
      <c r="D25" s="43"/>
      <c r="E25" s="80"/>
    </row>
    <row r="26" spans="1:7" s="41" customFormat="1" ht="28.5" customHeight="1">
      <c r="B26" s="42"/>
      <c r="C26" s="43"/>
      <c r="D26" s="43"/>
      <c r="E26" s="78"/>
    </row>
    <row r="27" spans="1:7" s="41" customFormat="1" ht="17.25" customHeight="1">
      <c r="D27" s="43"/>
      <c r="E27" s="79"/>
    </row>
    <row r="28" spans="1:7" s="41" customFormat="1" ht="18.75" customHeight="1">
      <c r="B28" s="42"/>
      <c r="C28" s="43"/>
      <c r="D28" s="43"/>
      <c r="E28" s="78"/>
    </row>
    <row r="31" spans="1:7">
      <c r="E31" s="76"/>
    </row>
    <row r="32" spans="1:7">
      <c r="A32" s="77"/>
      <c r="E32" s="76"/>
    </row>
    <row r="33" spans="1:5" s="75" customFormat="1">
      <c r="A33" s="74"/>
      <c r="B33" s="74"/>
      <c r="C33" s="74"/>
      <c r="D33" s="74"/>
      <c r="E33" s="76"/>
    </row>
    <row r="34" spans="1:5" s="75" customFormat="1">
      <c r="A34" s="74"/>
      <c r="B34" s="74"/>
      <c r="C34" s="74"/>
      <c r="D34" s="74"/>
      <c r="E34" s="76"/>
    </row>
    <row r="35" spans="1:5" s="75" customFormat="1">
      <c r="A35" s="74"/>
      <c r="B35" s="74"/>
      <c r="C35" s="74"/>
      <c r="D35" s="74"/>
      <c r="E35" s="76"/>
    </row>
    <row r="36" spans="1:5" s="75" customFormat="1">
      <c r="A36" s="74"/>
      <c r="B36" s="74"/>
      <c r="C36" s="74"/>
      <c r="D36" s="74"/>
      <c r="E36" s="76"/>
    </row>
    <row r="37" spans="1:5" s="75" customFormat="1">
      <c r="A37" s="74"/>
      <c r="B37" s="74"/>
      <c r="C37" s="74"/>
      <c r="D37" s="74"/>
      <c r="E37" s="76"/>
    </row>
    <row r="38" spans="1:5" s="75" customFormat="1">
      <c r="A38" s="74"/>
      <c r="B38" s="74"/>
      <c r="C38" s="74"/>
      <c r="D38" s="74"/>
      <c r="E38" s="76"/>
    </row>
    <row r="39" spans="1:5" s="75" customFormat="1">
      <c r="A39" s="74"/>
      <c r="B39" s="74"/>
      <c r="C39" s="74"/>
      <c r="D39" s="74"/>
      <c r="E39" s="76"/>
    </row>
    <row r="40" spans="1:5" s="75" customFormat="1">
      <c r="A40" s="74"/>
      <c r="B40" s="74"/>
      <c r="C40" s="74"/>
      <c r="D40" s="74"/>
      <c r="E40" s="76"/>
    </row>
    <row r="41" spans="1:5" s="75" customFormat="1">
      <c r="A41" s="74"/>
      <c r="B41" s="74"/>
      <c r="C41" s="74"/>
      <c r="D41" s="74"/>
      <c r="E41" s="76"/>
    </row>
    <row r="42" spans="1:5" s="75" customFormat="1">
      <c r="A42" s="74"/>
      <c r="B42" s="74"/>
      <c r="C42" s="74"/>
      <c r="D42" s="74"/>
      <c r="E42" s="76"/>
    </row>
    <row r="43" spans="1:5" s="75" customFormat="1">
      <c r="A43" s="74"/>
      <c r="B43" s="74"/>
      <c r="C43" s="74"/>
      <c r="D43" s="74"/>
      <c r="E43" s="76"/>
    </row>
    <row r="44" spans="1:5" s="75" customFormat="1">
      <c r="A44" s="74"/>
      <c r="B44" s="74"/>
      <c r="C44" s="74"/>
      <c r="D44" s="74"/>
      <c r="E44" s="76"/>
    </row>
    <row r="45" spans="1:5" s="75" customFormat="1">
      <c r="A45" s="74"/>
      <c r="B45" s="74"/>
      <c r="C45" s="74"/>
      <c r="D45" s="74"/>
      <c r="E45" s="76"/>
    </row>
    <row r="46" spans="1:5" s="75" customFormat="1">
      <c r="A46" s="74"/>
      <c r="B46" s="74"/>
      <c r="C46" s="74"/>
      <c r="D46" s="74"/>
      <c r="E46" s="76"/>
    </row>
    <row r="47" spans="1:5" s="75" customFormat="1">
      <c r="A47" s="74"/>
      <c r="B47" s="74"/>
      <c r="C47" s="74"/>
      <c r="D47" s="74"/>
      <c r="E47" s="76"/>
    </row>
    <row r="48" spans="1:5" s="75" customFormat="1">
      <c r="A48" s="74"/>
      <c r="B48" s="74"/>
      <c r="C48" s="74"/>
      <c r="D48" s="74"/>
      <c r="E48" s="76"/>
    </row>
    <row r="49" spans="1:5" s="75" customFormat="1">
      <c r="A49" s="74"/>
      <c r="B49" s="74"/>
      <c r="C49" s="74"/>
      <c r="D49" s="74"/>
      <c r="E49" s="76"/>
    </row>
    <row r="50" spans="1:5" s="75" customFormat="1">
      <c r="A50" s="74"/>
      <c r="B50" s="74"/>
      <c r="C50" s="74"/>
      <c r="D50" s="74"/>
      <c r="E50" s="76"/>
    </row>
  </sheetData>
  <mergeCells count="12">
    <mergeCell ref="D16:D18"/>
    <mergeCell ref="E16:E18"/>
    <mergeCell ref="A24:E24"/>
    <mergeCell ref="A4:E4"/>
    <mergeCell ref="A5:E5"/>
    <mergeCell ref="A6:B9"/>
    <mergeCell ref="C6:E9"/>
    <mergeCell ref="C11:E11"/>
    <mergeCell ref="C13:E13"/>
    <mergeCell ref="A16:A18"/>
    <mergeCell ref="B16:B18"/>
    <mergeCell ref="C16:C18"/>
  </mergeCells>
  <pageMargins left="0.17" right="0.17" top="0.32291666666666669" bottom="0.35416666666666669" header="0.17" footer="0.2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4"/>
  <sheetViews>
    <sheetView view="pageLayout" topLeftCell="A13" zoomScaleNormal="100" workbookViewId="0">
      <selection activeCell="C21" sqref="C21:C22"/>
    </sheetView>
  </sheetViews>
  <sheetFormatPr defaultRowHeight="12.75"/>
  <cols>
    <col min="1" max="1" width="6.7109375" style="8" customWidth="1"/>
    <col min="2" max="2" width="16" style="8" customWidth="1"/>
    <col min="3" max="3" width="38.5703125" style="18" customWidth="1"/>
    <col min="4" max="4" width="21.42578125" style="8" customWidth="1"/>
    <col min="5" max="5" width="12.85546875" style="29" customWidth="1"/>
    <col min="6" max="16384" width="9.140625" style="8"/>
  </cols>
  <sheetData>
    <row r="1" spans="1:6" s="41" customFormat="1">
      <c r="C1" s="44"/>
      <c r="E1" s="19" t="s">
        <v>0</v>
      </c>
    </row>
    <row r="2" spans="1:6" s="41" customFormat="1">
      <c r="C2" s="44"/>
      <c r="E2" s="19" t="s">
        <v>7</v>
      </c>
    </row>
    <row r="3" spans="1:6" s="41" customFormat="1">
      <c r="C3" s="44"/>
      <c r="E3" s="20"/>
    </row>
    <row r="4" spans="1:6" s="41" customFormat="1">
      <c r="A4" s="54" t="s">
        <v>1</v>
      </c>
      <c r="B4" s="54"/>
      <c r="C4" s="54"/>
      <c r="D4" s="54"/>
      <c r="E4" s="54"/>
    </row>
    <row r="5" spans="1:6" s="41" customFormat="1">
      <c r="A5" s="55" t="s">
        <v>44</v>
      </c>
      <c r="B5" s="55"/>
      <c r="C5" s="55"/>
      <c r="D5" s="55"/>
      <c r="E5" s="55"/>
    </row>
    <row r="6" spans="1:6" s="41" customFormat="1">
      <c r="A6" s="112" t="s">
        <v>43</v>
      </c>
      <c r="B6" s="112"/>
      <c r="C6" s="118" t="s">
        <v>74</v>
      </c>
      <c r="D6" s="118"/>
      <c r="E6" s="118"/>
    </row>
    <row r="7" spans="1:6" s="41" customFormat="1">
      <c r="A7" s="112"/>
      <c r="B7" s="112"/>
      <c r="C7" s="118"/>
      <c r="D7" s="118"/>
      <c r="E7" s="118"/>
    </row>
    <row r="8" spans="1:6" s="41" customFormat="1">
      <c r="A8" s="112"/>
      <c r="B8" s="112"/>
      <c r="C8" s="118"/>
      <c r="D8" s="118"/>
      <c r="E8" s="118"/>
    </row>
    <row r="9" spans="1:6" s="41" customFormat="1" ht="24.75" customHeight="1">
      <c r="A9" s="112"/>
      <c r="B9" s="112"/>
      <c r="C9" s="118"/>
      <c r="D9" s="118"/>
      <c r="E9" s="118"/>
    </row>
    <row r="10" spans="1:6" s="41" customFormat="1">
      <c r="C10" s="44"/>
      <c r="E10" s="20"/>
    </row>
    <row r="11" spans="1:6" s="41" customFormat="1">
      <c r="A11" s="117" t="s">
        <v>41</v>
      </c>
      <c r="B11" s="117"/>
      <c r="C11" s="117"/>
      <c r="D11" s="116"/>
      <c r="E11" s="116"/>
      <c r="F11" s="116"/>
    </row>
    <row r="12" spans="1:6" s="41" customFormat="1">
      <c r="C12" s="44"/>
      <c r="E12" s="20"/>
    </row>
    <row r="13" spans="1:6" s="41" customFormat="1">
      <c r="A13" s="41" t="s">
        <v>40</v>
      </c>
      <c r="C13" s="110"/>
      <c r="D13" s="110"/>
      <c r="E13" s="110"/>
    </row>
    <row r="14" spans="1:6" s="5" customFormat="1">
      <c r="C14" s="14"/>
      <c r="E14" s="21"/>
      <c r="F14" s="6"/>
    </row>
    <row r="15" spans="1:6" s="5" customFormat="1">
      <c r="A15" s="115"/>
      <c r="B15" s="115"/>
      <c r="C15" s="115"/>
      <c r="D15" s="115"/>
      <c r="E15" s="115"/>
      <c r="F15" s="6"/>
    </row>
    <row r="16" spans="1:6" ht="102">
      <c r="A16" s="2" t="s">
        <v>2</v>
      </c>
      <c r="B16" s="2" t="s">
        <v>3</v>
      </c>
      <c r="C16" s="2" t="s">
        <v>4</v>
      </c>
      <c r="D16" s="2" t="s">
        <v>5</v>
      </c>
      <c r="E16" s="22" t="s">
        <v>6</v>
      </c>
    </row>
    <row r="17" spans="1:5">
      <c r="A17" s="9">
        <v>1</v>
      </c>
      <c r="B17" s="9">
        <v>2</v>
      </c>
      <c r="C17" s="30">
        <v>3</v>
      </c>
      <c r="D17" s="9">
        <v>4</v>
      </c>
      <c r="E17" s="23">
        <v>5</v>
      </c>
    </row>
    <row r="18" spans="1:5" ht="38.25">
      <c r="A18" s="64">
        <v>1</v>
      </c>
      <c r="B18" s="65" t="s">
        <v>76</v>
      </c>
      <c r="C18" s="31" t="s">
        <v>10</v>
      </c>
      <c r="D18" s="66" t="s">
        <v>58</v>
      </c>
      <c r="E18" s="69">
        <f>(582000+111*2709.1)*1.2*0.6*0.125</f>
        <v>79443.908999999985</v>
      </c>
    </row>
    <row r="19" spans="1:5" ht="25.5">
      <c r="A19" s="64"/>
      <c r="B19" s="65"/>
      <c r="C19" s="32" t="s">
        <v>57</v>
      </c>
      <c r="D19" s="67"/>
      <c r="E19" s="70"/>
    </row>
    <row r="20" spans="1:5" ht="15" customHeight="1">
      <c r="A20" s="64"/>
      <c r="B20" s="65"/>
      <c r="C20" s="32" t="s">
        <v>56</v>
      </c>
      <c r="D20" s="67"/>
      <c r="E20" s="70"/>
    </row>
    <row r="21" spans="1:5" ht="13.5" customHeight="1">
      <c r="A21" s="64"/>
      <c r="B21" s="65"/>
      <c r="C21" s="114" t="s">
        <v>55</v>
      </c>
      <c r="D21" s="67"/>
      <c r="E21" s="70"/>
    </row>
    <row r="22" spans="1:5" hidden="1">
      <c r="A22" s="64"/>
      <c r="B22" s="65"/>
      <c r="C22" s="114"/>
      <c r="D22" s="67"/>
      <c r="E22" s="70"/>
    </row>
    <row r="23" spans="1:5" ht="14.25" customHeight="1">
      <c r="A23" s="64"/>
      <c r="B23" s="65"/>
      <c r="C23" s="34" t="s">
        <v>54</v>
      </c>
      <c r="D23" s="68"/>
      <c r="E23" s="71"/>
    </row>
    <row r="24" spans="1:5" ht="76.5">
      <c r="A24" s="72" t="s">
        <v>8</v>
      </c>
      <c r="B24" s="73"/>
      <c r="C24" s="33" t="s">
        <v>11</v>
      </c>
      <c r="D24" s="50" t="s">
        <v>53</v>
      </c>
      <c r="E24" s="52">
        <f>79443.91*3.31</f>
        <v>262959.34210000001</v>
      </c>
    </row>
    <row r="25" spans="1:5" ht="12.75" customHeight="1">
      <c r="A25" s="58" t="s">
        <v>9</v>
      </c>
      <c r="B25" s="59"/>
      <c r="C25" s="59"/>
      <c r="D25" s="60"/>
      <c r="E25" s="52">
        <f>E24*1.18</f>
        <v>310292.02367799997</v>
      </c>
    </row>
    <row r="26" spans="1:5">
      <c r="A26" s="7"/>
      <c r="B26" s="7"/>
      <c r="C26" s="15"/>
      <c r="D26" s="7"/>
      <c r="E26" s="24"/>
    </row>
    <row r="27" spans="1:5">
      <c r="A27" s="11"/>
      <c r="B27" s="11"/>
      <c r="C27" s="12"/>
      <c r="D27" s="11"/>
      <c r="E27" s="25"/>
    </row>
    <row r="28" spans="1:5">
      <c r="A28" s="61"/>
      <c r="B28" s="61"/>
      <c r="C28" s="61"/>
      <c r="D28" s="61"/>
      <c r="E28" s="61"/>
    </row>
    <row r="29" spans="1:5">
      <c r="A29" s="41"/>
      <c r="B29" s="42"/>
      <c r="C29" s="45"/>
      <c r="D29" s="43"/>
      <c r="E29" s="46"/>
    </row>
    <row r="30" spans="1:5">
      <c r="A30" s="41"/>
      <c r="B30" s="42"/>
      <c r="C30" s="45"/>
      <c r="D30" s="43"/>
      <c r="E30" s="47"/>
    </row>
    <row r="31" spans="1:5">
      <c r="A31" s="41"/>
      <c r="B31" s="41"/>
      <c r="C31" s="44"/>
      <c r="D31" s="43"/>
      <c r="E31" s="48"/>
    </row>
    <row r="32" spans="1:5">
      <c r="A32" s="41"/>
      <c r="B32" s="42"/>
      <c r="C32" s="45"/>
      <c r="D32" s="43"/>
      <c r="E32" s="47"/>
    </row>
    <row r="33" spans="1:5">
      <c r="A33" s="41"/>
      <c r="B33" s="42"/>
      <c r="C33" s="45"/>
      <c r="D33" s="43"/>
      <c r="E33" s="48"/>
    </row>
    <row r="34" spans="1:5">
      <c r="A34" s="10"/>
      <c r="B34" s="10"/>
      <c r="C34" s="17"/>
      <c r="D34" s="10"/>
    </row>
  </sheetData>
  <mergeCells count="15">
    <mergeCell ref="A15:E15"/>
    <mergeCell ref="A4:E4"/>
    <mergeCell ref="A5:E5"/>
    <mergeCell ref="A6:B9"/>
    <mergeCell ref="C6:E9"/>
    <mergeCell ref="C13:E13"/>
    <mergeCell ref="A11:C11"/>
    <mergeCell ref="A25:D25"/>
    <mergeCell ref="A28:E28"/>
    <mergeCell ref="A18:A23"/>
    <mergeCell ref="B18:B23"/>
    <mergeCell ref="D18:D23"/>
    <mergeCell ref="E18:E23"/>
    <mergeCell ref="A24:B24"/>
    <mergeCell ref="C21:C22"/>
  </mergeCells>
  <pageMargins left="0.29166666666666669" right="0.30208333333333331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tabSelected="1" view="pageLayout" zoomScaleNormal="100" workbookViewId="0">
      <selection activeCell="C15" sqref="C15"/>
    </sheetView>
  </sheetViews>
  <sheetFormatPr defaultRowHeight="15"/>
  <cols>
    <col min="1" max="1" width="4.28515625" customWidth="1"/>
    <col min="2" max="2" width="28.28515625" customWidth="1"/>
    <col min="3" max="3" width="32.5703125" customWidth="1"/>
    <col min="4" max="4" width="16.5703125" customWidth="1"/>
    <col min="5" max="5" width="12.7109375" customWidth="1"/>
    <col min="6" max="6" width="9.5703125" bestFit="1" customWidth="1"/>
    <col min="7" max="9" width="11.5703125" bestFit="1" customWidth="1"/>
  </cols>
  <sheetData>
    <row r="1" spans="1:6" s="41" customFormat="1" ht="12.75">
      <c r="E1" s="113" t="s">
        <v>0</v>
      </c>
    </row>
    <row r="2" spans="1:6" s="41" customFormat="1" ht="12.75">
      <c r="E2" s="113" t="s">
        <v>72</v>
      </c>
    </row>
    <row r="3" spans="1:6" s="74" customFormat="1" ht="12.75"/>
    <row r="4" spans="1:6" s="41" customFormat="1" ht="12.75">
      <c r="A4" s="54" t="s">
        <v>71</v>
      </c>
      <c r="B4" s="54"/>
      <c r="C4" s="54"/>
      <c r="D4" s="54"/>
      <c r="E4" s="54"/>
    </row>
    <row r="5" spans="1:6" s="41" customFormat="1" ht="18" customHeight="1">
      <c r="A5" s="55" t="s">
        <v>44</v>
      </c>
      <c r="B5" s="55"/>
      <c r="C5" s="55"/>
      <c r="D5" s="55"/>
      <c r="E5" s="55"/>
    </row>
    <row r="6" spans="1:6" s="41" customFormat="1" ht="12.75">
      <c r="A6" s="112" t="s">
        <v>43</v>
      </c>
      <c r="B6" s="112"/>
      <c r="C6" s="118" t="s">
        <v>73</v>
      </c>
      <c r="D6" s="118"/>
      <c r="E6" s="118"/>
    </row>
    <row r="7" spans="1:6" s="41" customFormat="1" ht="12.75">
      <c r="A7" s="112"/>
      <c r="B7" s="112"/>
      <c r="C7" s="118"/>
      <c r="D7" s="118"/>
      <c r="E7" s="118"/>
    </row>
    <row r="8" spans="1:6" s="41" customFormat="1" ht="12.75">
      <c r="A8" s="112"/>
      <c r="B8" s="112"/>
      <c r="C8" s="118"/>
      <c r="D8" s="118"/>
      <c r="E8" s="118"/>
    </row>
    <row r="9" spans="1:6" s="41" customFormat="1" ht="12.75">
      <c r="A9" s="112"/>
      <c r="B9" s="112"/>
      <c r="C9" s="118"/>
      <c r="D9" s="118"/>
      <c r="E9" s="118"/>
    </row>
    <row r="10" spans="1:6" s="41" customFormat="1" ht="12.75">
      <c r="E10" s="86"/>
    </row>
    <row r="11" spans="1:6" s="41" customFormat="1" ht="12.75">
      <c r="A11" s="41" t="s">
        <v>41</v>
      </c>
      <c r="C11" s="110"/>
      <c r="D11" s="110"/>
      <c r="E11" s="110"/>
    </row>
    <row r="12" spans="1:6" s="41" customFormat="1" ht="12.75">
      <c r="E12" s="86"/>
    </row>
    <row r="13" spans="1:6" s="41" customFormat="1" ht="12.75">
      <c r="A13" s="41" t="s">
        <v>40</v>
      </c>
      <c r="C13" s="110"/>
      <c r="D13" s="110"/>
      <c r="E13" s="110"/>
    </row>
    <row r="14" spans="1:6" s="74" customFormat="1" ht="12.75">
      <c r="F14" s="75"/>
    </row>
    <row r="15" spans="1:6" s="74" customFormat="1" ht="120.75" customHeight="1">
      <c r="A15" s="2" t="s">
        <v>2</v>
      </c>
      <c r="B15" s="2" t="s">
        <v>3</v>
      </c>
      <c r="C15" s="2" t="s">
        <v>4</v>
      </c>
      <c r="D15" s="2" t="s">
        <v>70</v>
      </c>
      <c r="E15" s="109" t="s">
        <v>69</v>
      </c>
    </row>
    <row r="16" spans="1:6" ht="15.75">
      <c r="A16" s="133">
        <v>1</v>
      </c>
      <c r="B16" s="133">
        <v>2</v>
      </c>
      <c r="C16" s="133">
        <v>3</v>
      </c>
      <c r="D16" s="133">
        <v>4</v>
      </c>
      <c r="E16" s="133">
        <v>5</v>
      </c>
    </row>
    <row r="17" spans="1:8" ht="88.5" customHeight="1">
      <c r="A17" s="50">
        <v>1</v>
      </c>
      <c r="B17" s="93" t="s">
        <v>68</v>
      </c>
      <c r="C17" s="134" t="s">
        <v>67</v>
      </c>
      <c r="D17" s="50" t="s">
        <v>66</v>
      </c>
      <c r="E17" s="52">
        <f>378*1.16*1.1*25.53</f>
        <v>12313.833839999999</v>
      </c>
    </row>
    <row r="18" spans="1:8" s="131" customFormat="1" ht="79.5" customHeight="1">
      <c r="A18" s="135">
        <v>2</v>
      </c>
      <c r="B18" s="93" t="s">
        <v>65</v>
      </c>
      <c r="C18" s="93" t="s">
        <v>64</v>
      </c>
      <c r="D18" s="93" t="s">
        <v>63</v>
      </c>
      <c r="E18" s="52">
        <f>(47000+310*200)*0.64*3.31</f>
        <v>230905.60000000001</v>
      </c>
      <c r="F18" s="132"/>
    </row>
    <row r="19" spans="1:8" s="131" customFormat="1" ht="69" customHeight="1">
      <c r="A19" s="135">
        <v>3</v>
      </c>
      <c r="B19" s="93" t="s">
        <v>62</v>
      </c>
      <c r="C19" s="93" t="s">
        <v>61</v>
      </c>
      <c r="D19" s="93" t="s">
        <v>60</v>
      </c>
      <c r="E19" s="136">
        <f>(23000+32*300)*0.64*3.31</f>
        <v>69059.839999999997</v>
      </c>
      <c r="F19" s="132"/>
    </row>
    <row r="20" spans="1:8" s="131" customFormat="1" ht="92.25" customHeight="1">
      <c r="A20" s="135"/>
      <c r="B20" s="90" t="s">
        <v>26</v>
      </c>
      <c r="C20" s="89" t="s">
        <v>25</v>
      </c>
      <c r="D20" s="137"/>
      <c r="E20" s="52">
        <f>E17+E18+E19</f>
        <v>312279.27384000004</v>
      </c>
      <c r="F20" s="132"/>
      <c r="H20" s="132"/>
    </row>
    <row r="21" spans="1:8" s="74" customFormat="1" ht="15.75">
      <c r="A21" s="138" t="s">
        <v>9</v>
      </c>
      <c r="B21" s="139"/>
      <c r="C21" s="140"/>
      <c r="D21" s="141"/>
      <c r="E21" s="130">
        <f>E20*0.18</f>
        <v>56210.269291200006</v>
      </c>
      <c r="F21" s="128"/>
      <c r="G21" s="75"/>
    </row>
    <row r="22" spans="1:8" s="74" customFormat="1" ht="22.5" customHeight="1">
      <c r="A22" s="142" t="s">
        <v>59</v>
      </c>
      <c r="B22" s="142"/>
      <c r="C22" s="142"/>
      <c r="D22" s="142"/>
      <c r="E22" s="129">
        <f>E20+E21</f>
        <v>368489.54313120001</v>
      </c>
      <c r="F22" s="128"/>
    </row>
    <row r="23" spans="1:8" s="41" customFormat="1" ht="15" customHeight="1">
      <c r="A23" s="127"/>
      <c r="B23" s="127"/>
      <c r="C23" s="127"/>
      <c r="D23" s="127"/>
      <c r="E23" s="127"/>
    </row>
    <row r="24" spans="1:8" s="41" customFormat="1" ht="10.5" customHeight="1">
      <c r="B24" s="42"/>
      <c r="C24" s="43"/>
      <c r="D24" s="43"/>
      <c r="E24" s="80"/>
    </row>
    <row r="25" spans="1:8" s="41" customFormat="1" ht="28.5" customHeight="1">
      <c r="A25" s="125"/>
      <c r="B25" s="125"/>
      <c r="C25" s="126"/>
      <c r="D25" s="125"/>
      <c r="E25" s="125"/>
      <c r="F25" s="124"/>
    </row>
    <row r="26" spans="1:8" s="41" customFormat="1" ht="17.25" customHeight="1">
      <c r="A26" s="123"/>
      <c r="B26" s="123"/>
      <c r="C26" s="123"/>
      <c r="D26" s="122"/>
      <c r="E26" s="120"/>
      <c r="F26" s="121"/>
    </row>
    <row r="27" spans="1:8" s="41" customFormat="1" ht="18.75" customHeight="1">
      <c r="A27" s="120"/>
      <c r="B27" s="120"/>
      <c r="C27" s="120"/>
      <c r="D27" s="120"/>
      <c r="E27" s="120"/>
      <c r="F27" s="119"/>
    </row>
  </sheetData>
  <mergeCells count="10">
    <mergeCell ref="A22:D22"/>
    <mergeCell ref="A23:E23"/>
    <mergeCell ref="A25:B25"/>
    <mergeCell ref="D25:E25"/>
    <mergeCell ref="A4:E4"/>
    <mergeCell ref="A5:E5"/>
    <mergeCell ref="A6:B9"/>
    <mergeCell ref="C6:E9"/>
    <mergeCell ref="C11:E11"/>
    <mergeCell ref="C13:E13"/>
  </mergeCells>
  <pageMargins left="0.2" right="0.17" top="0.17" bottom="0.17" header="0.17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ПИР общий</vt:lpstr>
      <vt:lpstr>ИКС, ЛВС</vt:lpstr>
      <vt:lpstr>СКК</vt:lpstr>
      <vt:lpstr>фасад</vt:lpstr>
      <vt:lpstr>электроснаб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2012-07-04T22:59:11Z</cp:lastPrinted>
  <dcterms:created xsi:type="dcterms:W3CDTF">2012-01-24T02:55:43Z</dcterms:created>
  <dcterms:modified xsi:type="dcterms:W3CDTF">2013-01-30T07:14:57Z</dcterms:modified>
</cp:coreProperties>
</file>