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Сметные услуги\Заказы\22-3 Традиция Халтурина+Киевская\Сметы 2 Халтурина\"/>
    </mc:Choice>
  </mc:AlternateContent>
  <xr:revisionPtr revIDLastSave="0" documentId="13_ncr:1_{2D337E28-2A04-4233-9A28-B926A9DEBE3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Сводка затрат" sheetId="1" r:id="rId1"/>
  </sheets>
  <definedNames>
    <definedName name="_xlnm.Print_Area" localSheetId="0">'Сводка затрат'!$A$1:$L$26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2" i="1" l="1"/>
  <c r="L15" i="1" l="1"/>
  <c r="L13" i="1"/>
  <c r="L12" i="1"/>
  <c r="L11" i="1"/>
  <c r="K14" i="1" l="1"/>
  <c r="A12" i="1"/>
  <c r="A13" i="1" s="1"/>
  <c r="A14" i="1" s="1"/>
  <c r="A15" i="1" s="1"/>
  <c r="A16" i="1" s="1"/>
  <c r="A17" i="1" s="1"/>
  <c r="A18" i="1" s="1"/>
  <c r="J16" i="1"/>
  <c r="I16" i="1"/>
  <c r="H16" i="1"/>
  <c r="G16" i="1"/>
  <c r="F16" i="1"/>
  <c r="E16" i="1"/>
  <c r="E17" i="1" s="1"/>
  <c r="D16" i="1"/>
  <c r="C9" i="1"/>
  <c r="D9" i="1" s="1"/>
  <c r="E9" i="1" s="1"/>
  <c r="F9" i="1" s="1"/>
  <c r="G9" i="1" s="1"/>
  <c r="H9" i="1" s="1"/>
  <c r="I9" i="1" s="1"/>
  <c r="J9" i="1" s="1"/>
  <c r="K9" i="1" s="1"/>
  <c r="L9" i="1" s="1"/>
  <c r="K16" i="1" l="1"/>
  <c r="K17" i="1"/>
  <c r="L26" i="1" s="1"/>
  <c r="L14" i="1"/>
  <c r="L16" i="1" s="1"/>
  <c r="J18" i="1"/>
  <c r="I18" i="1"/>
  <c r="H17" i="1"/>
  <c r="D18" i="1"/>
  <c r="F18" i="1"/>
  <c r="G17" i="1"/>
  <c r="G18" i="1" s="1"/>
  <c r="H18" i="1" l="1"/>
  <c r="L25" i="1"/>
  <c r="L17" i="1"/>
  <c r="K18" i="1"/>
  <c r="E18" i="1"/>
  <c r="L18" i="1" l="1"/>
  <c r="L21" i="1"/>
  <c r="M23" i="1"/>
  <c r="L24" i="1" l="1"/>
  <c r="L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Алексей</author>
    <author>Alex</author>
  </authors>
  <commentList>
    <comment ref="A10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 xml:space="preserve"> КС-3::&lt;Номер п.п.&gt;</t>
        </r>
      </text>
    </comment>
    <comment ref="B10" authorId="1" shapeId="0" xr:uid="{00000000-0006-0000-0000-000007000000}">
      <text>
        <r>
          <rPr>
            <b/>
            <sz val="8"/>
            <color indexed="81"/>
            <rFont val="Tahoma"/>
            <family val="2"/>
            <charset val="204"/>
          </rPr>
          <t xml:space="preserve"> КС-3::&lt;Тип строки&gt; &lt;Номер сметного расчета&gt;</t>
        </r>
      </text>
    </comment>
    <comment ref="C10" authorId="1" shapeId="0" xr:uid="{00000000-0006-0000-0000-000008000000}">
      <text>
        <r>
          <rPr>
            <b/>
            <sz val="8"/>
            <color indexed="81"/>
            <rFont val="Tahoma"/>
            <family val="2"/>
            <charset val="204"/>
          </rPr>
          <t xml:space="preserve"> КС-3::&lt;Наименование работ&gt;</t>
        </r>
      </text>
    </comment>
    <comment ref="D10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 xml:space="preserve"> КС-3::&lt;ОЗП&gt;</t>
        </r>
      </text>
    </comment>
    <comment ref="E10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04"/>
          </rPr>
          <t xml:space="preserve"> КС-3::&lt;ЭМ&gt;</t>
        </r>
      </text>
    </comment>
    <comment ref="F10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04"/>
          </rPr>
          <t xml:space="preserve"> КС-3::&lt;ЗПМ&gt;</t>
        </r>
      </text>
    </comment>
    <comment ref="G10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04"/>
          </rPr>
          <t xml:space="preserve"> КС-3::&lt;МАТ&gt;</t>
        </r>
      </text>
    </comment>
    <comment ref="H10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04"/>
          </rPr>
          <t xml:space="preserve"> КС-3::&lt;Оборудование&gt;</t>
        </r>
      </text>
    </comment>
    <comment ref="I10" authorId="0" shapeId="0" xr:uid="{00000000-0006-0000-0000-000014000000}">
      <text>
        <r>
          <rPr>
            <b/>
            <sz val="9"/>
            <color indexed="81"/>
            <rFont val="Tahoma"/>
            <family val="2"/>
            <charset val="204"/>
          </rPr>
          <t xml:space="preserve"> КС-3::&lt;НР&gt;</t>
        </r>
      </text>
    </comment>
    <comment ref="J10" authorId="0" shapeId="0" xr:uid="{00000000-0006-0000-0000-000015000000}">
      <text>
        <r>
          <rPr>
            <b/>
            <sz val="9"/>
            <color indexed="81"/>
            <rFont val="Tahoma"/>
            <family val="2"/>
            <charset val="204"/>
          </rPr>
          <t xml:space="preserve"> КС-3::&lt;СП&gt;</t>
        </r>
      </text>
    </comment>
    <comment ref="L10" authorId="0" shapeId="0" xr:uid="{00000000-0006-0000-0000-000016000000}">
      <text>
        <r>
          <rPr>
            <b/>
            <sz val="9"/>
            <color indexed="81"/>
            <rFont val="Tahoma"/>
            <family val="2"/>
            <charset val="204"/>
          </rPr>
          <t xml:space="preserve"> КС-3::&lt;Итого до ЛЗ&gt;</t>
        </r>
      </text>
    </comment>
  </commentList>
</comments>
</file>

<file path=xl/sharedStrings.xml><?xml version="1.0" encoding="utf-8"?>
<sst xmlns="http://schemas.openxmlformats.org/spreadsheetml/2006/main" count="40" uniqueCount="38">
  <si>
    <t>№ п.п.</t>
  </si>
  <si>
    <t>Номер сметного расчета</t>
  </si>
  <si>
    <t>НР</t>
  </si>
  <si>
    <t>СП</t>
  </si>
  <si>
    <t>Сметная стоимость</t>
  </si>
  <si>
    <t>Итого</t>
  </si>
  <si>
    <t>материалы</t>
  </si>
  <si>
    <t>Наименование работ и затрат</t>
  </si>
  <si>
    <t>основ. з.п.</t>
  </si>
  <si>
    <t>эксп. маш.</t>
  </si>
  <si>
    <t>з.п. мех.</t>
  </si>
  <si>
    <t>оборудование</t>
  </si>
  <si>
    <t xml:space="preserve"> </t>
  </si>
  <si>
    <t>Устройство систем вентиляции и кондиционирования</t>
  </si>
  <si>
    <t>Пусконаладочные работы вентиляции</t>
  </si>
  <si>
    <t>(наименование стройки)</t>
  </si>
  <si>
    <t>Сметный расчёт № 1</t>
  </si>
  <si>
    <t>Прочие затраты</t>
  </si>
  <si>
    <t>ЛС-12-01-01</t>
  </si>
  <si>
    <t>ЛС-09-01-01</t>
  </si>
  <si>
    <t>ЛС-02-01-01</t>
  </si>
  <si>
    <t>Разработка проектно-сметной документации (без НДС)</t>
  </si>
  <si>
    <t>Государственная экспертиза проектной документации, в части проверки достоверности определения сметной стоимости объекта капитального строительства</t>
  </si>
  <si>
    <t>Непредвиденные затраты</t>
  </si>
  <si>
    <t>Письмо, Приказ Минстроя РФ от 04.08.2020 № 421/пр п.179</t>
  </si>
  <si>
    <t>Расчёт налога на добавленную стоимость</t>
  </si>
  <si>
    <t xml:space="preserve">Компенсация НДС </t>
  </si>
  <si>
    <t>Приказ Минстроя РФ от 04.08.2020 № 421/пр п.181</t>
  </si>
  <si>
    <t>Всего по расчёту с НДС</t>
  </si>
  <si>
    <t xml:space="preserve">Капитальный (выборочный) ремонт объекта культурного наследия регионального значения …......................., по адресу: </t>
  </si>
  <si>
    <t>Положение, утверждённое Постановлением Правительства РФ № 145 от 5 марта 2007 г. раздел V111. п. 57_1, Контракт № ….....</t>
  </si>
  <si>
    <t>в том числе</t>
  </si>
  <si>
    <t>НДС  всего</t>
  </si>
  <si>
    <t>строительных работ</t>
  </si>
  <si>
    <t>монтажных работ</t>
  </si>
  <si>
    <t>оборудования</t>
  </si>
  <si>
    <t>прочих затрат</t>
  </si>
  <si>
    <t>смр по главе 1-7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</si>
</sst>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11" x14ac:knownFonts="1">
    <font>
      <sz val="10"/>
      <name val="Arial Cyr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2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sz val="12"/>
      <color theme="1"/>
      <name val="Arial"/>
      <family val="2"/>
      <charset val="204"/>
    </font>
    <font>
      <i/>
      <sz val="10"/>
      <color rgb="FF000000"/>
      <name val="Arial"/>
      <family val="2"/>
      <charset val="204"/>
    </font>
    <font>
      <u/>
      <sz val="12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Border="0" applyAlignment="0">
      <alignment horizontal="center"/>
    </xf>
    <xf numFmtId="0" fontId="1" fillId="0" borderId="0">
      <alignment horizontal="left" vertical="top"/>
    </xf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vertical="center" wrapText="1"/>
    </xf>
    <xf numFmtId="4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6" fillId="0" borderId="0" xfId="2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2" xfId="1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right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left" vertical="top" wrapText="1"/>
    </xf>
    <xf numFmtId="4" fontId="7" fillId="0" borderId="1" xfId="0" applyNumberFormat="1" applyFont="1" applyBorder="1" applyAlignment="1">
      <alignment horizontal="right" vertical="top" wrapText="1"/>
    </xf>
    <xf numFmtId="164" fontId="7" fillId="0" borderId="1" xfId="0" applyNumberFormat="1" applyFont="1" applyBorder="1" applyAlignment="1">
      <alignment horizontal="righ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4" fontId="1" fillId="0" borderId="0" xfId="0" applyNumberFormat="1" applyFont="1"/>
    <xf numFmtId="0" fontId="1" fillId="0" borderId="0" xfId="0" applyFont="1" applyAlignment="1">
      <alignment horizontal="right"/>
    </xf>
    <xf numFmtId="0" fontId="6" fillId="0" borderId="0" xfId="0" applyFont="1"/>
    <xf numFmtId="0" fontId="8" fillId="0" borderId="0" xfId="0" applyFont="1" applyAlignment="1"/>
  </cellXfs>
  <cellStyles count="3">
    <cellStyle name="КС-3" xfId="1" xr:uid="{00000000-0005-0000-0000-000000000000}"/>
    <cellStyle name="Обычный" xfId="0" builtinId="0"/>
    <cellStyle name="Титул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N26"/>
  <sheetViews>
    <sheetView showGridLines="0" tabSelected="1" view="pageBreakPreview" zoomScale="85" zoomScaleNormal="100" zoomScaleSheetLayoutView="85" workbookViewId="0">
      <selection activeCell="E3" sqref="E3"/>
    </sheetView>
  </sheetViews>
  <sheetFormatPr defaultColWidth="9.140625" defaultRowHeight="12.75" x14ac:dyDescent="0.2"/>
  <cols>
    <col min="1" max="1" width="5.85546875" style="1" customWidth="1"/>
    <col min="2" max="2" width="18.28515625" style="1" customWidth="1"/>
    <col min="3" max="3" width="43.7109375" style="1" customWidth="1"/>
    <col min="4" max="12" width="14.7109375" style="1" customWidth="1"/>
    <col min="13" max="16384" width="9.140625" style="1"/>
  </cols>
  <sheetData>
    <row r="1" spans="1:12" customFormat="1" ht="12.75" customHeight="1" x14ac:dyDescent="0.2">
      <c r="A1" s="28" t="s">
        <v>29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customFormat="1" x14ac:dyDescent="0.2">
      <c r="A2" s="29" t="s">
        <v>15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customFormat="1" ht="15" x14ac:dyDescent="0.2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customFormat="1" ht="15" customHeight="1" x14ac:dyDescent="0.2">
      <c r="A4" s="30" t="s">
        <v>16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2" customFormat="1" ht="15" customHeight="1" x14ac:dyDescent="0.2">
      <c r="A5" s="30" t="s">
        <v>25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2" ht="1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">
      <c r="A7" s="24" t="s">
        <v>0</v>
      </c>
      <c r="B7" s="21" t="s">
        <v>1</v>
      </c>
      <c r="C7" s="22" t="s">
        <v>7</v>
      </c>
      <c r="D7" s="25" t="s">
        <v>4</v>
      </c>
      <c r="E7" s="26"/>
      <c r="F7" s="26"/>
      <c r="G7" s="26"/>
      <c r="H7" s="27"/>
      <c r="I7" s="21" t="s">
        <v>2</v>
      </c>
      <c r="J7" s="21" t="s">
        <v>3</v>
      </c>
      <c r="K7" s="21" t="s">
        <v>17</v>
      </c>
      <c r="L7" s="21" t="s">
        <v>5</v>
      </c>
    </row>
    <row r="8" spans="1:12" ht="19.5" customHeight="1" x14ac:dyDescent="0.2">
      <c r="A8" s="24"/>
      <c r="B8" s="21"/>
      <c r="C8" s="23"/>
      <c r="D8" s="5" t="s">
        <v>8</v>
      </c>
      <c r="E8" s="5" t="s">
        <v>9</v>
      </c>
      <c r="F8" s="5" t="s">
        <v>10</v>
      </c>
      <c r="G8" s="5" t="s">
        <v>6</v>
      </c>
      <c r="H8" s="5" t="s">
        <v>11</v>
      </c>
      <c r="I8" s="21"/>
      <c r="J8" s="21"/>
      <c r="K8" s="21"/>
      <c r="L8" s="21"/>
    </row>
    <row r="9" spans="1:12" ht="18" customHeight="1" x14ac:dyDescent="0.2">
      <c r="A9" s="4">
        <v>1</v>
      </c>
      <c r="B9" s="5">
        <v>2</v>
      </c>
      <c r="C9" s="4">
        <f>B9+1</f>
        <v>3</v>
      </c>
      <c r="D9" s="12">
        <f t="shared" ref="D9:L9" si="0">C9+1</f>
        <v>4</v>
      </c>
      <c r="E9" s="12">
        <f t="shared" si="0"/>
        <v>5</v>
      </c>
      <c r="F9" s="12">
        <f t="shared" si="0"/>
        <v>6</v>
      </c>
      <c r="G9" s="12">
        <f t="shared" si="0"/>
        <v>7</v>
      </c>
      <c r="H9" s="12">
        <f t="shared" si="0"/>
        <v>8</v>
      </c>
      <c r="I9" s="12">
        <f t="shared" si="0"/>
        <v>9</v>
      </c>
      <c r="J9" s="12">
        <f t="shared" si="0"/>
        <v>10</v>
      </c>
      <c r="K9" s="12">
        <f t="shared" si="0"/>
        <v>11</v>
      </c>
      <c r="L9" s="12">
        <f t="shared" si="0"/>
        <v>12</v>
      </c>
    </row>
    <row r="10" spans="1:12" s="2" customFormat="1" hidden="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2" s="2" customFormat="1" ht="24" x14ac:dyDescent="0.2">
      <c r="A11" s="14">
        <v>1</v>
      </c>
      <c r="B11" s="14" t="s">
        <v>20</v>
      </c>
      <c r="C11" s="15" t="s">
        <v>13</v>
      </c>
      <c r="D11" s="16">
        <v>143208</v>
      </c>
      <c r="E11" s="16">
        <v>7853</v>
      </c>
      <c r="F11" s="16">
        <v>2697</v>
      </c>
      <c r="G11" s="16">
        <v>259377</v>
      </c>
      <c r="H11" s="16">
        <v>674026</v>
      </c>
      <c r="I11" s="16">
        <v>155790</v>
      </c>
      <c r="J11" s="16">
        <v>87046</v>
      </c>
      <c r="K11" s="16"/>
      <c r="L11" s="16">
        <f>SUM(D11:K11)-F11</f>
        <v>1327300</v>
      </c>
    </row>
    <row r="12" spans="1:12" s="2" customFormat="1" x14ac:dyDescent="0.2">
      <c r="A12" s="14">
        <f>A11+1</f>
        <v>2</v>
      </c>
      <c r="B12" s="14" t="s">
        <v>19</v>
      </c>
      <c r="C12" s="15" t="s">
        <v>14</v>
      </c>
      <c r="D12" s="16">
        <v>127868</v>
      </c>
      <c r="E12" s="16"/>
      <c r="F12" s="16"/>
      <c r="G12" s="16"/>
      <c r="H12" s="16"/>
      <c r="I12" s="16">
        <v>94623</v>
      </c>
      <c r="J12" s="16">
        <v>46032</v>
      </c>
      <c r="K12" s="16"/>
      <c r="L12" s="16">
        <f>SUM(D12:K12)-F12</f>
        <v>268523</v>
      </c>
    </row>
    <row r="13" spans="1:12" s="2" customFormat="1" ht="24" x14ac:dyDescent="0.2">
      <c r="A13" s="14">
        <f t="shared" ref="A13:A18" si="1">A12+1</f>
        <v>3</v>
      </c>
      <c r="B13" s="14" t="s">
        <v>18</v>
      </c>
      <c r="C13" s="15" t="s">
        <v>21</v>
      </c>
      <c r="D13" s="16"/>
      <c r="E13" s="16"/>
      <c r="F13" s="16"/>
      <c r="G13" s="16"/>
      <c r="H13" s="16"/>
      <c r="I13" s="16"/>
      <c r="J13" s="16"/>
      <c r="K13" s="16">
        <v>155090</v>
      </c>
      <c r="L13" s="16">
        <f>SUM(D13:K13)-F13</f>
        <v>155090</v>
      </c>
    </row>
    <row r="14" spans="1:12" s="2" customFormat="1" ht="96" x14ac:dyDescent="0.2">
      <c r="A14" s="14">
        <f t="shared" si="1"/>
        <v>4</v>
      </c>
      <c r="B14" s="14" t="s">
        <v>30</v>
      </c>
      <c r="C14" s="15" t="s">
        <v>22</v>
      </c>
      <c r="D14" s="16"/>
      <c r="E14" s="16"/>
      <c r="F14" s="16"/>
      <c r="G14" s="16"/>
      <c r="H14" s="16"/>
      <c r="I14" s="16"/>
      <c r="J14" s="16"/>
      <c r="K14" s="16">
        <f>9435.11</f>
        <v>9435.11</v>
      </c>
      <c r="L14" s="16">
        <f>SUM(D14:K14)-F14</f>
        <v>9435.11</v>
      </c>
    </row>
    <row r="15" spans="1:12" s="2" customFormat="1" ht="48" x14ac:dyDescent="0.2">
      <c r="A15" s="14">
        <f t="shared" si="1"/>
        <v>5</v>
      </c>
      <c r="B15" s="14" t="s">
        <v>24</v>
      </c>
      <c r="C15" s="15" t="s">
        <v>23</v>
      </c>
      <c r="D15" s="16"/>
      <c r="E15" s="16"/>
      <c r="F15" s="16"/>
      <c r="G15" s="16"/>
      <c r="H15" s="16"/>
      <c r="I15" s="16"/>
      <c r="J15" s="16"/>
      <c r="K15" s="16">
        <v>35650</v>
      </c>
      <c r="L15" s="16">
        <f>SUM(D15:K15)-F15</f>
        <v>35650</v>
      </c>
    </row>
    <row r="16" spans="1:12" s="2" customFormat="1" x14ac:dyDescent="0.2">
      <c r="A16" s="14">
        <f t="shared" si="1"/>
        <v>6</v>
      </c>
      <c r="B16" s="17" t="s">
        <v>12</v>
      </c>
      <c r="C16" s="18" t="s">
        <v>5</v>
      </c>
      <c r="D16" s="19">
        <f>SUM(D11:D15)</f>
        <v>271076</v>
      </c>
      <c r="E16" s="19">
        <f t="shared" ref="E16:L16" si="2">SUM(E11:E15)</f>
        <v>7853</v>
      </c>
      <c r="F16" s="19">
        <f t="shared" si="2"/>
        <v>2697</v>
      </c>
      <c r="G16" s="19">
        <f t="shared" si="2"/>
        <v>259377</v>
      </c>
      <c r="H16" s="19">
        <f t="shared" si="2"/>
        <v>674026</v>
      </c>
      <c r="I16" s="19">
        <f t="shared" si="2"/>
        <v>250413</v>
      </c>
      <c r="J16" s="19">
        <f t="shared" si="2"/>
        <v>133078</v>
      </c>
      <c r="K16" s="19">
        <f t="shared" si="2"/>
        <v>200175.11</v>
      </c>
      <c r="L16" s="19">
        <f t="shared" si="2"/>
        <v>1795998.11</v>
      </c>
    </row>
    <row r="17" spans="1:14" s="2" customFormat="1" ht="36" x14ac:dyDescent="0.2">
      <c r="A17" s="14">
        <f t="shared" si="1"/>
        <v>7</v>
      </c>
      <c r="B17" s="14" t="s">
        <v>27</v>
      </c>
      <c r="C17" s="18" t="s">
        <v>26</v>
      </c>
      <c r="D17" s="20">
        <v>0</v>
      </c>
      <c r="E17" s="19">
        <f>(E16-F16)*0.2</f>
        <v>1031.2</v>
      </c>
      <c r="F17" s="20">
        <v>0</v>
      </c>
      <c r="G17" s="19">
        <f>G16*0.2</f>
        <v>51875.4</v>
      </c>
      <c r="H17" s="19">
        <f>H16*0.2</f>
        <v>134805.20000000001</v>
      </c>
      <c r="I17" s="20">
        <v>0</v>
      </c>
      <c r="J17" s="20">
        <v>0</v>
      </c>
      <c r="K17" s="20">
        <f>(K14+K15)*0.2</f>
        <v>9017.0220000000008</v>
      </c>
      <c r="L17" s="19">
        <f>SUM(D17:K17)-F17</f>
        <v>196728.82200000001</v>
      </c>
    </row>
    <row r="18" spans="1:14" s="2" customFormat="1" x14ac:dyDescent="0.2">
      <c r="A18" s="14">
        <f t="shared" si="1"/>
        <v>8</v>
      </c>
      <c r="B18" s="17" t="s">
        <v>12</v>
      </c>
      <c r="C18" s="18" t="s">
        <v>28</v>
      </c>
      <c r="D18" s="19">
        <f t="shared" ref="D18:L18" si="3">D16+D17</f>
        <v>271076</v>
      </c>
      <c r="E18" s="19">
        <f t="shared" si="3"/>
        <v>8884.2000000000007</v>
      </c>
      <c r="F18" s="19">
        <f t="shared" si="3"/>
        <v>2697</v>
      </c>
      <c r="G18" s="19">
        <f t="shared" si="3"/>
        <v>311252.40000000002</v>
      </c>
      <c r="H18" s="19">
        <f t="shared" si="3"/>
        <v>808831.2</v>
      </c>
      <c r="I18" s="19">
        <f t="shared" si="3"/>
        <v>250413</v>
      </c>
      <c r="J18" s="19">
        <f t="shared" si="3"/>
        <v>133078</v>
      </c>
      <c r="K18" s="19">
        <f t="shared" si="3"/>
        <v>209192.13199999998</v>
      </c>
      <c r="L18" s="19">
        <f t="shared" si="3"/>
        <v>1992726.932</v>
      </c>
    </row>
    <row r="19" spans="1:14" s="2" customFormat="1" x14ac:dyDescent="0.2">
      <c r="A19" s="6"/>
      <c r="B19" s="7"/>
      <c r="C19" s="7"/>
      <c r="D19" s="8"/>
      <c r="E19" s="8"/>
      <c r="F19" s="9"/>
    </row>
    <row r="20" spans="1:14" x14ac:dyDescent="0.2">
      <c r="E20" s="10"/>
      <c r="F20" s="11"/>
    </row>
    <row r="21" spans="1:14" x14ac:dyDescent="0.2">
      <c r="K21" s="32" t="s">
        <v>32</v>
      </c>
      <c r="L21" s="31">
        <f>L17</f>
        <v>196728.82200000001</v>
      </c>
      <c r="N21" s="1" t="s">
        <v>37</v>
      </c>
    </row>
    <row r="22" spans="1:14" x14ac:dyDescent="0.2">
      <c r="K22" s="32" t="s">
        <v>31</v>
      </c>
      <c r="L22" s="31"/>
      <c r="N22" s="33">
        <f>SUM(N23:N24)</f>
        <v>677210</v>
      </c>
    </row>
    <row r="23" spans="1:14" x14ac:dyDescent="0.2">
      <c r="K23" s="32" t="s">
        <v>33</v>
      </c>
      <c r="L23" s="31">
        <f>N23/$N$22*$M$23</f>
        <v>51369.112532301653</v>
      </c>
      <c r="M23" s="31">
        <f>L17-L25-L26</f>
        <v>52906.600000000006</v>
      </c>
      <c r="N23" s="1">
        <v>657530</v>
      </c>
    </row>
    <row r="24" spans="1:14" x14ac:dyDescent="0.2">
      <c r="K24" s="32" t="s">
        <v>34</v>
      </c>
      <c r="L24" s="31">
        <f>N24/$N$22*$M$23</f>
        <v>1537.4874676983507</v>
      </c>
      <c r="N24" s="1">
        <v>19680</v>
      </c>
    </row>
    <row r="25" spans="1:14" x14ac:dyDescent="0.2">
      <c r="K25" s="32" t="s">
        <v>35</v>
      </c>
      <c r="L25" s="31">
        <f>H17</f>
        <v>134805.20000000001</v>
      </c>
    </row>
    <row r="26" spans="1:14" x14ac:dyDescent="0.2">
      <c r="K26" s="32" t="s">
        <v>36</v>
      </c>
      <c r="L26" s="31">
        <f>K17</f>
        <v>9017.0220000000008</v>
      </c>
    </row>
  </sheetData>
  <mergeCells count="12">
    <mergeCell ref="A7:A8"/>
    <mergeCell ref="B7:B8"/>
    <mergeCell ref="D7:H7"/>
    <mergeCell ref="A1:L1"/>
    <mergeCell ref="A2:L2"/>
    <mergeCell ref="A4:L4"/>
    <mergeCell ref="A5:L5"/>
    <mergeCell ref="K7:K8"/>
    <mergeCell ref="C7:C8"/>
    <mergeCell ref="L7:L8"/>
    <mergeCell ref="I7:I8"/>
    <mergeCell ref="J7:J8"/>
  </mergeCells>
  <phoneticPr fontId="0" type="noConversion"/>
  <pageMargins left="0.39370078740157483" right="0.23622047244094491" top="0.51181102362204722" bottom="0.51181102362204722" header="0.31496062992125984" footer="0.27559055118110237"/>
  <pageSetup paperSize="9" scale="71" orientation="landscape" r:id="rId1"/>
  <headerFooter alignWithMargins="0">
    <oddFooter>&amp;RСтраница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Сводка затрат</vt:lpstr>
      <vt:lpstr>'Сводка затрат'!Область_печати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2017-09-09T12:43:10Z</cp:lastPrinted>
  <dcterms:created xsi:type="dcterms:W3CDTF">2002-08-29T05:21:43Z</dcterms:created>
  <dcterms:modified xsi:type="dcterms:W3CDTF">2022-09-21T09:44:55Z</dcterms:modified>
</cp:coreProperties>
</file>