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J317" i="1"/>
  <c r="H317"/>
  <c r="I314"/>
  <c r="H314"/>
  <c r="G314"/>
  <c r="E314"/>
  <c r="K313"/>
  <c r="I313"/>
  <c r="K312"/>
  <c r="J312"/>
  <c r="I312"/>
  <c r="E312"/>
  <c r="K311"/>
  <c r="J311"/>
  <c r="I311"/>
  <c r="E311"/>
  <c r="K310"/>
  <c r="J310"/>
  <c r="I310"/>
  <c r="H310"/>
  <c r="G310"/>
  <c r="F310"/>
  <c r="E310"/>
  <c r="D310"/>
  <c r="C310"/>
  <c r="B310"/>
  <c r="K309"/>
  <c r="K315" s="1"/>
  <c r="J309"/>
  <c r="I309"/>
  <c r="I315" s="1"/>
  <c r="H309"/>
  <c r="G309"/>
  <c r="F309"/>
  <c r="K308"/>
  <c r="J308"/>
  <c r="I308"/>
  <c r="H308"/>
  <c r="G308"/>
  <c r="F308"/>
  <c r="K307"/>
  <c r="J307"/>
  <c r="I307"/>
  <c r="H307"/>
  <c r="G307"/>
  <c r="F307"/>
  <c r="K306"/>
  <c r="J306"/>
  <c r="I306"/>
  <c r="H306"/>
  <c r="G306"/>
  <c r="F306"/>
  <c r="E305"/>
  <c r="D305"/>
  <c r="C305"/>
  <c r="B305"/>
  <c r="A305"/>
  <c r="I304"/>
  <c r="K303"/>
  <c r="K304" s="1"/>
  <c r="J303"/>
  <c r="I303"/>
  <c r="H303"/>
  <c r="F303"/>
  <c r="E302"/>
  <c r="D302"/>
  <c r="C302"/>
  <c r="B302"/>
  <c r="A302"/>
  <c r="I300"/>
  <c r="H300"/>
  <c r="G300"/>
  <c r="E300"/>
  <c r="K299"/>
  <c r="I299"/>
  <c r="K298"/>
  <c r="J298"/>
  <c r="E298"/>
  <c r="I298" s="1"/>
  <c r="K297"/>
  <c r="K301" s="1"/>
  <c r="J297"/>
  <c r="E297"/>
  <c r="I297" s="1"/>
  <c r="K296"/>
  <c r="J296"/>
  <c r="I296" s="1"/>
  <c r="H296"/>
  <c r="G296"/>
  <c r="F296"/>
  <c r="K295"/>
  <c r="J295"/>
  <c r="I295"/>
  <c r="H295"/>
  <c r="G295"/>
  <c r="F295"/>
  <c r="K294"/>
  <c r="J294"/>
  <c r="I294"/>
  <c r="H294"/>
  <c r="G294"/>
  <c r="F294"/>
  <c r="E293"/>
  <c r="D293"/>
  <c r="C293"/>
  <c r="B293"/>
  <c r="A293"/>
  <c r="K291"/>
  <c r="K292" s="1"/>
  <c r="J291"/>
  <c r="I291"/>
  <c r="I292" s="1"/>
  <c r="H291"/>
  <c r="F291"/>
  <c r="E290"/>
  <c r="D290"/>
  <c r="C290"/>
  <c r="B290"/>
  <c r="A290"/>
  <c r="I288"/>
  <c r="H288"/>
  <c r="G288"/>
  <c r="E288"/>
  <c r="K287"/>
  <c r="J287"/>
  <c r="I287"/>
  <c r="E287"/>
  <c r="K286"/>
  <c r="K289" s="1"/>
  <c r="J286"/>
  <c r="I286"/>
  <c r="I289" s="1"/>
  <c r="E286"/>
  <c r="K285"/>
  <c r="J285"/>
  <c r="I285"/>
  <c r="H285"/>
  <c r="G285"/>
  <c r="F285"/>
  <c r="E284"/>
  <c r="D284"/>
  <c r="C284"/>
  <c r="B284"/>
  <c r="A284"/>
  <c r="I282"/>
  <c r="H282"/>
  <c r="G282"/>
  <c r="E282"/>
  <c r="K281"/>
  <c r="I281"/>
  <c r="K280"/>
  <c r="J280"/>
  <c r="E280"/>
  <c r="I280" s="1"/>
  <c r="K279"/>
  <c r="J279"/>
  <c r="E279"/>
  <c r="I279" s="1"/>
  <c r="K278"/>
  <c r="J278"/>
  <c r="I278"/>
  <c r="H278"/>
  <c r="G278"/>
  <c r="F278"/>
  <c r="E278"/>
  <c r="D278"/>
  <c r="C278"/>
  <c r="B278"/>
  <c r="K277"/>
  <c r="J277"/>
  <c r="I277"/>
  <c r="H277"/>
  <c r="G277"/>
  <c r="F277"/>
  <c r="E277"/>
  <c r="D277"/>
  <c r="C277"/>
  <c r="B277"/>
  <c r="K276"/>
  <c r="J276"/>
  <c r="I276"/>
  <c r="H276"/>
  <c r="G276"/>
  <c r="F276"/>
  <c r="E276"/>
  <c r="D276"/>
  <c r="C276"/>
  <c r="B276"/>
  <c r="K275"/>
  <c r="K283" s="1"/>
  <c r="J275"/>
  <c r="I275"/>
  <c r="H275"/>
  <c r="G275"/>
  <c r="F275"/>
  <c r="K274"/>
  <c r="J274"/>
  <c r="I274" s="1"/>
  <c r="H274"/>
  <c r="G274"/>
  <c r="F274"/>
  <c r="K273"/>
  <c r="J273"/>
  <c r="I273"/>
  <c r="H273"/>
  <c r="G273"/>
  <c r="F273"/>
  <c r="K272"/>
  <c r="J272"/>
  <c r="I272"/>
  <c r="H272"/>
  <c r="G272"/>
  <c r="F272"/>
  <c r="E271"/>
  <c r="D271"/>
  <c r="C271"/>
  <c r="B271"/>
  <c r="A271"/>
  <c r="I269"/>
  <c r="H269"/>
  <c r="G269"/>
  <c r="E269"/>
  <c r="K268"/>
  <c r="I268"/>
  <c r="K267"/>
  <c r="J267"/>
  <c r="I267"/>
  <c r="E267"/>
  <c r="K266"/>
  <c r="J266"/>
  <c r="I266"/>
  <c r="E266"/>
  <c r="K265"/>
  <c r="K270" s="1"/>
  <c r="J265"/>
  <c r="I265"/>
  <c r="I270" s="1"/>
  <c r="H265"/>
  <c r="G265"/>
  <c r="F265"/>
  <c r="K264"/>
  <c r="J264"/>
  <c r="I264"/>
  <c r="H264"/>
  <c r="G264"/>
  <c r="F264"/>
  <c r="K263"/>
  <c r="J263"/>
  <c r="I263"/>
  <c r="H263"/>
  <c r="G263"/>
  <c r="F263"/>
  <c r="K262"/>
  <c r="J262"/>
  <c r="I262"/>
  <c r="H262"/>
  <c r="G262"/>
  <c r="F262"/>
  <c r="E261"/>
  <c r="D261"/>
  <c r="C261"/>
  <c r="B261"/>
  <c r="A261"/>
  <c r="I259"/>
  <c r="H259"/>
  <c r="G259"/>
  <c r="E259"/>
  <c r="K258"/>
  <c r="I258"/>
  <c r="K257"/>
  <c r="J257"/>
  <c r="E257"/>
  <c r="I257" s="1"/>
  <c r="K256"/>
  <c r="J256"/>
  <c r="E256"/>
  <c r="I256" s="1"/>
  <c r="K255"/>
  <c r="K260" s="1"/>
  <c r="J255"/>
  <c r="I255"/>
  <c r="H255"/>
  <c r="G255"/>
  <c r="F255"/>
  <c r="E255"/>
  <c r="D255"/>
  <c r="C255"/>
  <c r="B255"/>
  <c r="K254"/>
  <c r="J254"/>
  <c r="I254" s="1"/>
  <c r="H254"/>
  <c r="G254"/>
  <c r="F254"/>
  <c r="K253"/>
  <c r="J253"/>
  <c r="I253"/>
  <c r="H253"/>
  <c r="G253"/>
  <c r="F253"/>
  <c r="K252"/>
  <c r="J252"/>
  <c r="I252"/>
  <c r="H252"/>
  <c r="G252"/>
  <c r="F252"/>
  <c r="E251"/>
  <c r="D251"/>
  <c r="C251"/>
  <c r="B251"/>
  <c r="A251"/>
  <c r="I249"/>
  <c r="H249"/>
  <c r="G249"/>
  <c r="E249"/>
  <c r="K248"/>
  <c r="I248"/>
  <c r="K247"/>
  <c r="J247"/>
  <c r="I247"/>
  <c r="E247"/>
  <c r="K246"/>
  <c r="J246"/>
  <c r="I246"/>
  <c r="E246"/>
  <c r="K245"/>
  <c r="J245"/>
  <c r="I245"/>
  <c r="H245"/>
  <c r="G245"/>
  <c r="F245"/>
  <c r="E245"/>
  <c r="D245"/>
  <c r="C245"/>
  <c r="B245"/>
  <c r="K244"/>
  <c r="K250" s="1"/>
  <c r="J244"/>
  <c r="I244"/>
  <c r="I250" s="1"/>
  <c r="H244"/>
  <c r="G244"/>
  <c r="F244"/>
  <c r="K243"/>
  <c r="J243"/>
  <c r="I243"/>
  <c r="H243"/>
  <c r="G243"/>
  <c r="F243"/>
  <c r="K242"/>
  <c r="J242"/>
  <c r="I242"/>
  <c r="H242"/>
  <c r="G242"/>
  <c r="F242"/>
  <c r="K241"/>
  <c r="J241"/>
  <c r="I241"/>
  <c r="H241"/>
  <c r="G241"/>
  <c r="F241"/>
  <c r="E240"/>
  <c r="D240"/>
  <c r="C240"/>
  <c r="B240"/>
  <c r="A240"/>
  <c r="I238"/>
  <c r="H238"/>
  <c r="G238"/>
  <c r="E238"/>
  <c r="K237"/>
  <c r="I237"/>
  <c r="K236"/>
  <c r="J236"/>
  <c r="E236"/>
  <c r="I236" s="1"/>
  <c r="K235"/>
  <c r="J235"/>
  <c r="E235"/>
  <c r="I235" s="1"/>
  <c r="I239" s="1"/>
  <c r="K234"/>
  <c r="K239" s="1"/>
  <c r="J234"/>
  <c r="I234"/>
  <c r="H234"/>
  <c r="G234"/>
  <c r="F234"/>
  <c r="K233"/>
  <c r="J233"/>
  <c r="I233" s="1"/>
  <c r="H233"/>
  <c r="G233"/>
  <c r="F233"/>
  <c r="K232"/>
  <c r="J232"/>
  <c r="I232"/>
  <c r="H232"/>
  <c r="G232"/>
  <c r="F232"/>
  <c r="K231"/>
  <c r="J231"/>
  <c r="I231"/>
  <c r="H231"/>
  <c r="G231"/>
  <c r="F231"/>
  <c r="E230"/>
  <c r="D230"/>
  <c r="C230"/>
  <c r="B230"/>
  <c r="A230"/>
  <c r="I228"/>
  <c r="H228"/>
  <c r="G228"/>
  <c r="E228"/>
  <c r="K227"/>
  <c r="I227"/>
  <c r="K226"/>
  <c r="J226"/>
  <c r="I226"/>
  <c r="E226"/>
  <c r="K225"/>
  <c r="J225"/>
  <c r="I225"/>
  <c r="E225"/>
  <c r="K224"/>
  <c r="K229" s="1"/>
  <c r="J224"/>
  <c r="I224"/>
  <c r="I229" s="1"/>
  <c r="H224"/>
  <c r="G224"/>
  <c r="F224"/>
  <c r="K223"/>
  <c r="J223"/>
  <c r="I223"/>
  <c r="H223"/>
  <c r="G223"/>
  <c r="F223"/>
  <c r="K222"/>
  <c r="J222"/>
  <c r="I222"/>
  <c r="H222"/>
  <c r="G222"/>
  <c r="F222"/>
  <c r="K221"/>
  <c r="J221"/>
  <c r="I221"/>
  <c r="H221"/>
  <c r="G221"/>
  <c r="F221"/>
  <c r="E220"/>
  <c r="D220"/>
  <c r="C220"/>
  <c r="B220"/>
  <c r="A220"/>
  <c r="I218"/>
  <c r="H218"/>
  <c r="G218"/>
  <c r="E218"/>
  <c r="K217"/>
  <c r="I217"/>
  <c r="K216"/>
  <c r="J216"/>
  <c r="E216"/>
  <c r="I216" s="1"/>
  <c r="K215"/>
  <c r="J215"/>
  <c r="E215"/>
  <c r="I215" s="1"/>
  <c r="K214"/>
  <c r="K219" s="1"/>
  <c r="J214"/>
  <c r="I214"/>
  <c r="H214"/>
  <c r="G214"/>
  <c r="F214"/>
  <c r="K213"/>
  <c r="J213"/>
  <c r="I213" s="1"/>
  <c r="H213"/>
  <c r="G213"/>
  <c r="F213"/>
  <c r="K212"/>
  <c r="J212"/>
  <c r="I212"/>
  <c r="H212"/>
  <c r="G212"/>
  <c r="F212"/>
  <c r="K211"/>
  <c r="J211"/>
  <c r="I211"/>
  <c r="H211"/>
  <c r="G211"/>
  <c r="F211"/>
  <c r="E210"/>
  <c r="D210"/>
  <c r="C210"/>
  <c r="B210"/>
  <c r="A210"/>
  <c r="I208"/>
  <c r="H208"/>
  <c r="G208"/>
  <c r="E208"/>
  <c r="K207"/>
  <c r="I207"/>
  <c r="K206"/>
  <c r="J206"/>
  <c r="I206"/>
  <c r="E206"/>
  <c r="K205"/>
  <c r="J205"/>
  <c r="I205"/>
  <c r="E205"/>
  <c r="K204"/>
  <c r="K209" s="1"/>
  <c r="J204"/>
  <c r="I204"/>
  <c r="I209" s="1"/>
  <c r="H204"/>
  <c r="G204"/>
  <c r="F204"/>
  <c r="E204"/>
  <c r="D204"/>
  <c r="C204"/>
  <c r="B204"/>
  <c r="K203"/>
  <c r="J203"/>
  <c r="I203"/>
  <c r="H203"/>
  <c r="G203"/>
  <c r="F203"/>
  <c r="K202"/>
  <c r="J202"/>
  <c r="I202"/>
  <c r="H202"/>
  <c r="G202"/>
  <c r="F202"/>
  <c r="K201"/>
  <c r="J201"/>
  <c r="I201"/>
  <c r="H201"/>
  <c r="G201"/>
  <c r="F201"/>
  <c r="E200"/>
  <c r="D200"/>
  <c r="C200"/>
  <c r="B200"/>
  <c r="A200"/>
  <c r="I198"/>
  <c r="H198"/>
  <c r="G198"/>
  <c r="E198"/>
  <c r="K197"/>
  <c r="I197"/>
  <c r="K196"/>
  <c r="J196"/>
  <c r="E196"/>
  <c r="I196" s="1"/>
  <c r="K195"/>
  <c r="J195"/>
  <c r="E195"/>
  <c r="I195" s="1"/>
  <c r="I199" s="1"/>
  <c r="K194"/>
  <c r="J194"/>
  <c r="I194"/>
  <c r="H194"/>
  <c r="G194"/>
  <c r="F194"/>
  <c r="E194"/>
  <c r="D194"/>
  <c r="C194"/>
  <c r="B194"/>
  <c r="K193"/>
  <c r="K199" s="1"/>
  <c r="J193"/>
  <c r="I193"/>
  <c r="H193"/>
  <c r="G193"/>
  <c r="F193"/>
  <c r="K192"/>
  <c r="J192"/>
  <c r="I192" s="1"/>
  <c r="H192"/>
  <c r="G192"/>
  <c r="F192"/>
  <c r="K191"/>
  <c r="J191"/>
  <c r="I191"/>
  <c r="H191"/>
  <c r="G191"/>
  <c r="F191"/>
  <c r="K190"/>
  <c r="J190"/>
  <c r="I190"/>
  <c r="H190"/>
  <c r="G190"/>
  <c r="F190"/>
  <c r="E189"/>
  <c r="D189"/>
  <c r="C189"/>
  <c r="B189"/>
  <c r="A189"/>
  <c r="I187"/>
  <c r="H187"/>
  <c r="G187"/>
  <c r="E187"/>
  <c r="K186"/>
  <c r="I186"/>
  <c r="K185"/>
  <c r="J185"/>
  <c r="I185"/>
  <c r="E185"/>
  <c r="K184"/>
  <c r="J184"/>
  <c r="I184"/>
  <c r="E184"/>
  <c r="K183"/>
  <c r="K188" s="1"/>
  <c r="J183"/>
  <c r="I183"/>
  <c r="I188" s="1"/>
  <c r="H183"/>
  <c r="G183"/>
  <c r="F183"/>
  <c r="K182"/>
  <c r="J182"/>
  <c r="I182"/>
  <c r="H182"/>
  <c r="G182"/>
  <c r="F182"/>
  <c r="K181"/>
  <c r="J181"/>
  <c r="I181"/>
  <c r="H181"/>
  <c r="G181"/>
  <c r="F181"/>
  <c r="K180"/>
  <c r="J180"/>
  <c r="I180"/>
  <c r="H180"/>
  <c r="G180"/>
  <c r="F180"/>
  <c r="E179"/>
  <c r="D179"/>
  <c r="C179"/>
  <c r="B179"/>
  <c r="A179"/>
  <c r="I177"/>
  <c r="H177"/>
  <c r="G177"/>
  <c r="E177"/>
  <c r="K176"/>
  <c r="I176"/>
  <c r="K175"/>
  <c r="J175"/>
  <c r="E175"/>
  <c r="I175" s="1"/>
  <c r="K174"/>
  <c r="J174"/>
  <c r="E174"/>
  <c r="I174" s="1"/>
  <c r="K173"/>
  <c r="K178" s="1"/>
  <c r="J173"/>
  <c r="I173"/>
  <c r="H173"/>
  <c r="G173"/>
  <c r="F173"/>
  <c r="K172"/>
  <c r="J172"/>
  <c r="I172" s="1"/>
  <c r="H172"/>
  <c r="G172"/>
  <c r="F172"/>
  <c r="K171"/>
  <c r="J171"/>
  <c r="I171"/>
  <c r="H171"/>
  <c r="G171"/>
  <c r="F171"/>
  <c r="K170"/>
  <c r="J170"/>
  <c r="I170"/>
  <c r="H170"/>
  <c r="G170"/>
  <c r="F170"/>
  <c r="E169"/>
  <c r="D169"/>
  <c r="C169"/>
  <c r="B169"/>
  <c r="A169"/>
  <c r="I167"/>
  <c r="H167"/>
  <c r="G167"/>
  <c r="E167"/>
  <c r="K166"/>
  <c r="I166"/>
  <c r="K165"/>
  <c r="J165"/>
  <c r="I165"/>
  <c r="E165"/>
  <c r="K164"/>
  <c r="J164"/>
  <c r="I164"/>
  <c r="E164"/>
  <c r="K163"/>
  <c r="J163"/>
  <c r="I163"/>
  <c r="H163"/>
  <c r="G163"/>
  <c r="F163"/>
  <c r="E163"/>
  <c r="D163"/>
  <c r="C163"/>
  <c r="B163"/>
  <c r="K162"/>
  <c r="K168" s="1"/>
  <c r="J162"/>
  <c r="I162"/>
  <c r="I168" s="1"/>
  <c r="H162"/>
  <c r="G162"/>
  <c r="F162"/>
  <c r="K161"/>
  <c r="J161"/>
  <c r="I161"/>
  <c r="H161"/>
  <c r="G161"/>
  <c r="F161"/>
  <c r="K160"/>
  <c r="J160"/>
  <c r="I160"/>
  <c r="H160"/>
  <c r="G160"/>
  <c r="F160"/>
  <c r="K159"/>
  <c r="J159"/>
  <c r="I159"/>
  <c r="H159"/>
  <c r="G159"/>
  <c r="F159"/>
  <c r="E158"/>
  <c r="D158"/>
  <c r="C158"/>
  <c r="B158"/>
  <c r="A158"/>
  <c r="I156"/>
  <c r="H156"/>
  <c r="G156"/>
  <c r="E156"/>
  <c r="K155"/>
  <c r="I155"/>
  <c r="K154"/>
  <c r="J154"/>
  <c r="E154"/>
  <c r="I154" s="1"/>
  <c r="K153"/>
  <c r="J153"/>
  <c r="E153"/>
  <c r="I153" s="1"/>
  <c r="I157" s="1"/>
  <c r="K152"/>
  <c r="J152"/>
  <c r="I152"/>
  <c r="H152"/>
  <c r="G152"/>
  <c r="F152"/>
  <c r="E152"/>
  <c r="D152"/>
  <c r="C152"/>
  <c r="B152"/>
  <c r="K151"/>
  <c r="K157" s="1"/>
  <c r="J151"/>
  <c r="I151"/>
  <c r="H151"/>
  <c r="G151"/>
  <c r="F151"/>
  <c r="K150"/>
  <c r="J150"/>
  <c r="I150" s="1"/>
  <c r="H150"/>
  <c r="G150"/>
  <c r="F150"/>
  <c r="K149"/>
  <c r="J149"/>
  <c r="I149"/>
  <c r="H149"/>
  <c r="G149"/>
  <c r="F149"/>
  <c r="K148"/>
  <c r="J148"/>
  <c r="I148"/>
  <c r="H148"/>
  <c r="G148"/>
  <c r="F148"/>
  <c r="E147"/>
  <c r="D147"/>
  <c r="C147"/>
  <c r="B147"/>
  <c r="A147"/>
  <c r="K146"/>
  <c r="I146"/>
  <c r="E145"/>
  <c r="D145"/>
  <c r="C145"/>
  <c r="B145"/>
  <c r="A145"/>
  <c r="D143"/>
  <c r="J141"/>
  <c r="H141"/>
  <c r="I138"/>
  <c r="H138"/>
  <c r="G138"/>
  <c r="E138"/>
  <c r="K137"/>
  <c r="I137"/>
  <c r="K136"/>
  <c r="J136"/>
  <c r="I136"/>
  <c r="E136"/>
  <c r="K135"/>
  <c r="J135"/>
  <c r="I135"/>
  <c r="E135"/>
  <c r="K134"/>
  <c r="K139" s="1"/>
  <c r="J134"/>
  <c r="I134"/>
  <c r="I139" s="1"/>
  <c r="H134"/>
  <c r="G134"/>
  <c r="F134"/>
  <c r="K133"/>
  <c r="J133"/>
  <c r="I133"/>
  <c r="H133"/>
  <c r="G133"/>
  <c r="F133"/>
  <c r="K132"/>
  <c r="J132"/>
  <c r="I132"/>
  <c r="H132"/>
  <c r="G132"/>
  <c r="F132"/>
  <c r="K131"/>
  <c r="J131"/>
  <c r="I131"/>
  <c r="H131"/>
  <c r="G131"/>
  <c r="F131"/>
  <c r="E130"/>
  <c r="D130"/>
  <c r="C130"/>
  <c r="B130"/>
  <c r="A130"/>
  <c r="I128"/>
  <c r="H128"/>
  <c r="G128"/>
  <c r="E128"/>
  <c r="K127"/>
  <c r="I127"/>
  <c r="K126"/>
  <c r="J126"/>
  <c r="E126"/>
  <c r="I126" s="1"/>
  <c r="K125"/>
  <c r="J125"/>
  <c r="E125"/>
  <c r="I125" s="1"/>
  <c r="K124"/>
  <c r="K129" s="1"/>
  <c r="J124"/>
  <c r="I124"/>
  <c r="H124"/>
  <c r="G124"/>
  <c r="F124"/>
  <c r="K123"/>
  <c r="J123"/>
  <c r="I123" s="1"/>
  <c r="H123"/>
  <c r="G123"/>
  <c r="F123"/>
  <c r="K122"/>
  <c r="J122"/>
  <c r="I122"/>
  <c r="H122"/>
  <c r="G122"/>
  <c r="F122"/>
  <c r="K121"/>
  <c r="J121"/>
  <c r="I121"/>
  <c r="H121"/>
  <c r="G121"/>
  <c r="F121"/>
  <c r="E120"/>
  <c r="D120"/>
  <c r="C120"/>
  <c r="B120"/>
  <c r="A120"/>
  <c r="I118"/>
  <c r="H118"/>
  <c r="G118"/>
  <c r="E118"/>
  <c r="K117"/>
  <c r="I117"/>
  <c r="K116"/>
  <c r="J116"/>
  <c r="I116"/>
  <c r="E116"/>
  <c r="K115"/>
  <c r="J115"/>
  <c r="I115"/>
  <c r="E115"/>
  <c r="K114"/>
  <c r="J114"/>
  <c r="I114"/>
  <c r="H114"/>
  <c r="G114"/>
  <c r="F114"/>
  <c r="E114"/>
  <c r="D114"/>
  <c r="C114"/>
  <c r="B114"/>
  <c r="K113"/>
  <c r="K119" s="1"/>
  <c r="J113"/>
  <c r="I113"/>
  <c r="I119" s="1"/>
  <c r="H113"/>
  <c r="G113"/>
  <c r="F113"/>
  <c r="K112"/>
  <c r="J112"/>
  <c r="I112"/>
  <c r="H112"/>
  <c r="G112"/>
  <c r="F112"/>
  <c r="K111"/>
  <c r="J111"/>
  <c r="I111"/>
  <c r="H111"/>
  <c r="G111"/>
  <c r="F111"/>
  <c r="K110"/>
  <c r="J110"/>
  <c r="I110"/>
  <c r="H110"/>
  <c r="G110"/>
  <c r="F110"/>
  <c r="E109"/>
  <c r="D109"/>
  <c r="C109"/>
  <c r="B109"/>
  <c r="A109"/>
  <c r="I107"/>
  <c r="H107"/>
  <c r="G107"/>
  <c r="E107"/>
  <c r="K106"/>
  <c r="I106"/>
  <c r="K105"/>
  <c r="J105"/>
  <c r="E105"/>
  <c r="I105" s="1"/>
  <c r="K104"/>
  <c r="J104"/>
  <c r="E104"/>
  <c r="I104" s="1"/>
  <c r="I108" s="1"/>
  <c r="K103"/>
  <c r="K108" s="1"/>
  <c r="J103"/>
  <c r="I103"/>
  <c r="H103"/>
  <c r="G103"/>
  <c r="F103"/>
  <c r="K102"/>
  <c r="J102"/>
  <c r="I102" s="1"/>
  <c r="H102"/>
  <c r="G102"/>
  <c r="F102"/>
  <c r="K101"/>
  <c r="J101"/>
  <c r="I101"/>
  <c r="H101"/>
  <c r="G101"/>
  <c r="F101"/>
  <c r="K100"/>
  <c r="J100"/>
  <c r="I100"/>
  <c r="H100"/>
  <c r="G100"/>
  <c r="F100"/>
  <c r="E99"/>
  <c r="D99"/>
  <c r="C99"/>
  <c r="B99"/>
  <c r="A99"/>
  <c r="I97"/>
  <c r="H97"/>
  <c r="G97"/>
  <c r="E97"/>
  <c r="K96"/>
  <c r="I96"/>
  <c r="K95"/>
  <c r="J95"/>
  <c r="I95"/>
  <c r="E95"/>
  <c r="K94"/>
  <c r="K98" s="1"/>
  <c r="J94"/>
  <c r="I94"/>
  <c r="I98" s="1"/>
  <c r="E94"/>
  <c r="K93"/>
  <c r="J93"/>
  <c r="I93"/>
  <c r="H93"/>
  <c r="G93"/>
  <c r="F93"/>
  <c r="K92"/>
  <c r="J92"/>
  <c r="I92"/>
  <c r="H92"/>
  <c r="G92"/>
  <c r="F92"/>
  <c r="K91"/>
  <c r="J91"/>
  <c r="I91"/>
  <c r="H91"/>
  <c r="G91"/>
  <c r="F91"/>
  <c r="E90"/>
  <c r="D90"/>
  <c r="C90"/>
  <c r="B90"/>
  <c r="A90"/>
  <c r="I88"/>
  <c r="H88"/>
  <c r="G88"/>
  <c r="E88"/>
  <c r="K87"/>
  <c r="J87"/>
  <c r="E87"/>
  <c r="I87" s="1"/>
  <c r="K86"/>
  <c r="K89" s="1"/>
  <c r="J86"/>
  <c r="E86"/>
  <c r="I86" s="1"/>
  <c r="K85"/>
  <c r="J85"/>
  <c r="I85"/>
  <c r="H85"/>
  <c r="G85"/>
  <c r="F85"/>
  <c r="E84"/>
  <c r="D84"/>
  <c r="C84"/>
  <c r="B84"/>
  <c r="A84"/>
  <c r="K82"/>
  <c r="K83" s="1"/>
  <c r="I82"/>
  <c r="I83" s="1"/>
  <c r="K81"/>
  <c r="J81"/>
  <c r="I81"/>
  <c r="H81"/>
  <c r="G81"/>
  <c r="F81"/>
  <c r="K80"/>
  <c r="J80"/>
  <c r="I80"/>
  <c r="H80"/>
  <c r="G80"/>
  <c r="F80"/>
  <c r="E79"/>
  <c r="D79"/>
  <c r="C79"/>
  <c r="B79"/>
  <c r="A79"/>
  <c r="K78"/>
  <c r="I78"/>
  <c r="K77"/>
  <c r="J77"/>
  <c r="I77"/>
  <c r="H77"/>
  <c r="G77"/>
  <c r="F77"/>
  <c r="E76"/>
  <c r="D76"/>
  <c r="C76"/>
  <c r="B76"/>
  <c r="A76"/>
  <c r="I74"/>
  <c r="H74"/>
  <c r="G74"/>
  <c r="E74"/>
  <c r="K73"/>
  <c r="I73"/>
  <c r="K72"/>
  <c r="J72"/>
  <c r="I72"/>
  <c r="E72"/>
  <c r="K71"/>
  <c r="K75" s="1"/>
  <c r="J71"/>
  <c r="I71"/>
  <c r="I75" s="1"/>
  <c r="E71"/>
  <c r="K70"/>
  <c r="J70"/>
  <c r="I70"/>
  <c r="H70"/>
  <c r="G70"/>
  <c r="F70"/>
  <c r="K69"/>
  <c r="J69"/>
  <c r="I69"/>
  <c r="H69"/>
  <c r="G69"/>
  <c r="F69"/>
  <c r="K68"/>
  <c r="J68"/>
  <c r="I68"/>
  <c r="H68"/>
  <c r="G68"/>
  <c r="F68"/>
  <c r="E67"/>
  <c r="D67"/>
  <c r="C67"/>
  <c r="B67"/>
  <c r="A67"/>
  <c r="K66"/>
  <c r="I66"/>
  <c r="K65"/>
  <c r="J65"/>
  <c r="I65"/>
  <c r="H65"/>
  <c r="G65"/>
  <c r="F65"/>
  <c r="E64"/>
  <c r="D64"/>
  <c r="C64"/>
  <c r="B64"/>
  <c r="A64"/>
  <c r="K63"/>
  <c r="I63"/>
  <c r="K62"/>
  <c r="J62"/>
  <c r="I62"/>
  <c r="H62"/>
  <c r="G62"/>
  <c r="F62"/>
  <c r="E61"/>
  <c r="D61"/>
  <c r="C61"/>
  <c r="B61"/>
  <c r="A61"/>
  <c r="I59"/>
  <c r="H59"/>
  <c r="G59"/>
  <c r="E59"/>
  <c r="K58"/>
  <c r="I58"/>
  <c r="K57"/>
  <c r="J57"/>
  <c r="E57"/>
  <c r="I57" s="1"/>
  <c r="K56"/>
  <c r="K60" s="1"/>
  <c r="J56"/>
  <c r="E56"/>
  <c r="I56" s="1"/>
  <c r="K55"/>
  <c r="J55"/>
  <c r="I55" s="1"/>
  <c r="H55"/>
  <c r="G55"/>
  <c r="F55"/>
  <c r="K54"/>
  <c r="J54"/>
  <c r="I54"/>
  <c r="H54"/>
  <c r="G54"/>
  <c r="F54"/>
  <c r="K53"/>
  <c r="J53"/>
  <c r="I53"/>
  <c r="H53"/>
  <c r="G53"/>
  <c r="F53"/>
  <c r="E52"/>
  <c r="D52"/>
  <c r="C52"/>
  <c r="B52"/>
  <c r="A52"/>
  <c r="I50"/>
  <c r="H50"/>
  <c r="G50"/>
  <c r="E50"/>
  <c r="K49"/>
  <c r="J49"/>
  <c r="I49"/>
  <c r="E49"/>
  <c r="K48"/>
  <c r="K51" s="1"/>
  <c r="J48"/>
  <c r="I48"/>
  <c r="I51" s="1"/>
  <c r="E48"/>
  <c r="K47"/>
  <c r="J47"/>
  <c r="I47"/>
  <c r="H47"/>
  <c r="G47"/>
  <c r="F47"/>
  <c r="E46"/>
  <c r="D46"/>
  <c r="C46"/>
  <c r="B46"/>
  <c r="A46"/>
  <c r="I44"/>
  <c r="H44"/>
  <c r="G44"/>
  <c r="E44"/>
  <c r="K43"/>
  <c r="I43"/>
  <c r="K42"/>
  <c r="J42"/>
  <c r="E42"/>
  <c r="I42" s="1"/>
  <c r="K41"/>
  <c r="K45" s="1"/>
  <c r="J41"/>
  <c r="E41"/>
  <c r="I41" s="1"/>
  <c r="K40"/>
  <c r="J40"/>
  <c r="I40" s="1"/>
  <c r="H40"/>
  <c r="G40"/>
  <c r="F40"/>
  <c r="K39"/>
  <c r="J39"/>
  <c r="I39"/>
  <c r="H39"/>
  <c r="G39"/>
  <c r="F39"/>
  <c r="K38"/>
  <c r="J38"/>
  <c r="I38"/>
  <c r="H38"/>
  <c r="G38"/>
  <c r="F38"/>
  <c r="E37"/>
  <c r="D37"/>
  <c r="C37"/>
  <c r="B37"/>
  <c r="A37"/>
  <c r="K36"/>
  <c r="I36"/>
  <c r="E35"/>
  <c r="D35"/>
  <c r="C35"/>
  <c r="B35"/>
  <c r="A35"/>
  <c r="D33"/>
  <c r="D31"/>
  <c r="E24"/>
  <c r="D24"/>
  <c r="J23"/>
  <c r="I23"/>
  <c r="J20"/>
  <c r="I20"/>
  <c r="A16"/>
  <c r="A11"/>
  <c r="A8"/>
  <c r="A1"/>
  <c r="I45" l="1"/>
  <c r="I283"/>
  <c r="I60"/>
  <c r="I89"/>
  <c r="I129"/>
  <c r="I178"/>
  <c r="I219"/>
  <c r="I260"/>
  <c r="I301"/>
</calcChain>
</file>

<file path=xl/sharedStrings.xml><?xml version="1.0" encoding="utf-8"?>
<sst xmlns="http://schemas.openxmlformats.org/spreadsheetml/2006/main" count="359" uniqueCount="62">
  <si>
    <t>Форма № 1а</t>
  </si>
  <si>
    <t>(Наименование стройки)</t>
  </si>
  <si>
    <t>(локальный сметный расчет)</t>
  </si>
  <si>
    <t xml:space="preserve">  на</t>
  </si>
  <si>
    <t>ОФИСНЫЙ ЦЕНТР С ПОДЗЕМНЫМ ГАРАЖОМ</t>
  </si>
  <si>
    <t>(наименование работ и затрат, наименование объекта)</t>
  </si>
  <si>
    <t>базовая</t>
  </si>
  <si>
    <t>текущая</t>
  </si>
  <si>
    <t>цена</t>
  </si>
  <si>
    <t>Сметная стоимость</t>
  </si>
  <si>
    <t>тыс.руб</t>
  </si>
  <si>
    <t>в т ч строит работы</t>
  </si>
  <si>
    <t>прочие затраты</t>
  </si>
  <si>
    <t>Средства на оплату труда</t>
  </si>
  <si>
    <t>Составлен(а) в базисных ценах 1998 г. и в ценах на</t>
  </si>
  <si>
    <t>г.</t>
  </si>
  <si>
    <t>Цена</t>
  </si>
  <si>
    <t>Коэффициенты</t>
  </si>
  <si>
    <t>ВСЕГО</t>
  </si>
  <si>
    <t>Коэфф.</t>
  </si>
  <si>
    <t>№</t>
  </si>
  <si>
    <t>Шифр</t>
  </si>
  <si>
    <t>Единица</t>
  </si>
  <si>
    <t>Кол-во</t>
  </si>
  <si>
    <t>на ед.</t>
  </si>
  <si>
    <t>зимних</t>
  </si>
  <si>
    <t>в базисных</t>
  </si>
  <si>
    <t>пере-</t>
  </si>
  <si>
    <t>в текущих</t>
  </si>
  <si>
    <t>п/п</t>
  </si>
  <si>
    <t>расценки</t>
  </si>
  <si>
    <t>Наименование работ и затрат</t>
  </si>
  <si>
    <t>изме-</t>
  </si>
  <si>
    <t>единиц</t>
  </si>
  <si>
    <t>изм.</t>
  </si>
  <si>
    <t>попра-</t>
  </si>
  <si>
    <t>удоро-</t>
  </si>
  <si>
    <t>ценах,</t>
  </si>
  <si>
    <t>счета</t>
  </si>
  <si>
    <t>(прогнозных)</t>
  </si>
  <si>
    <t>и коды</t>
  </si>
  <si>
    <t>рения</t>
  </si>
  <si>
    <t>руб.</t>
  </si>
  <si>
    <t>вочные</t>
  </si>
  <si>
    <t>жаний</t>
  </si>
  <si>
    <t>и нормы</t>
  </si>
  <si>
    <t>ценах, руб.</t>
  </si>
  <si>
    <t>ресурсов</t>
  </si>
  <si>
    <t>НР и СП</t>
  </si>
  <si>
    <t xml:space="preserve">Раздел  </t>
  </si>
  <si>
    <t xml:space="preserve">Подраздел  </t>
  </si>
  <si>
    <t>ЗП</t>
  </si>
  <si>
    <t>ЭМ</t>
  </si>
  <si>
    <t>в т.ч. ЗПМ</t>
  </si>
  <si>
    <t>НР от ЗП</t>
  </si>
  <si>
    <t>%</t>
  </si>
  <si>
    <t>СП от ЗП</t>
  </si>
  <si>
    <t>НР и СП от ЗПМ</t>
  </si>
  <si>
    <t>ЗТР</t>
  </si>
  <si>
    <t>чел-ч</t>
  </si>
  <si>
    <t>МР</t>
  </si>
  <si>
    <t>Итого</t>
  </si>
</sst>
</file>

<file path=xl/styles.xml><?xml version="1.0" encoding="utf-8"?>
<styleSheet xmlns="http://schemas.openxmlformats.org/spreadsheetml/2006/main">
  <numFmts count="1">
    <numFmt numFmtId="164" formatCode="mmmm"/>
  </numFmts>
  <fonts count="11">
    <font>
      <sz val="11"/>
      <color theme="1"/>
      <name val="Calibri"/>
      <family val="2"/>
      <charset val="204"/>
      <scheme val="minor"/>
    </font>
    <font>
      <sz val="8"/>
      <name val="Arial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b/>
      <u/>
      <sz val="14"/>
      <name val="Times New Roman"/>
      <family val="1"/>
      <charset val="204"/>
    </font>
    <font>
      <sz val="9"/>
      <name val="Arial"/>
      <charset val="204"/>
    </font>
    <font>
      <b/>
      <u/>
      <sz val="12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" xfId="0" applyFont="1" applyBorder="1" applyAlignment="1">
      <alignment horizontal="left" wrapText="1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1" fillId="0" borderId="5" xfId="0" applyFont="1" applyBorder="1" applyAlignment="1">
      <alignment horizontal="center"/>
    </xf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8" xfId="0" applyFont="1" applyBorder="1" applyAlignment="1">
      <alignment horizontal="left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wrapText="1" shrinkToFit="1"/>
    </xf>
    <xf numFmtId="0" fontId="8" fillId="0" borderId="1" xfId="0" applyFont="1" applyBorder="1" applyAlignment="1">
      <alignment horizontal="right" wrapText="1" shrinkToFit="1"/>
    </xf>
    <xf numFmtId="0" fontId="6" fillId="0" borderId="1" xfId="0" applyFont="1" applyBorder="1" applyAlignment="1">
      <alignment shrinkToFit="1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2" fontId="6" fillId="0" borderId="1" xfId="0" applyNumberFormat="1" applyFont="1" applyBorder="1"/>
    <xf numFmtId="0" fontId="1" fillId="0" borderId="0" xfId="0" applyFont="1" applyBorder="1"/>
    <xf numFmtId="0" fontId="10" fillId="0" borderId="0" xfId="0" applyFont="1" applyBorder="1"/>
    <xf numFmtId="0" fontId="3" fillId="0" borderId="0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shrinkToFit="1"/>
    </xf>
    <xf numFmtId="2" fontId="6" fillId="0" borderId="0" xfId="0" applyNumberFormat="1" applyFont="1" applyBorder="1" applyAlignment="1">
      <alignment shrinkToFit="1"/>
    </xf>
    <xf numFmtId="0" fontId="6" fillId="0" borderId="0" xfId="0" applyFont="1" applyBorder="1"/>
    <xf numFmtId="0" fontId="1" fillId="0" borderId="0" xfId="0" applyFont="1" applyBorder="1"/>
    <xf numFmtId="164" fontId="1" fillId="0" borderId="0" xfId="0" applyNumberFormat="1" applyFont="1" applyBorder="1"/>
    <xf numFmtId="1" fontId="1" fillId="0" borderId="0" xfId="0" applyNumberFormat="1" applyFont="1" applyBorder="1"/>
    <xf numFmtId="0" fontId="7" fillId="0" borderId="0" xfId="0" applyFont="1" applyBorder="1" applyAlignment="1">
      <alignment horizontal="right"/>
    </xf>
    <xf numFmtId="0" fontId="10" fillId="0" borderId="8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2" fontId="9" fillId="0" borderId="0" xfId="0" applyNumberFormat="1" applyFont="1" applyBorder="1"/>
    <xf numFmtId="0" fontId="9" fillId="0" borderId="0" xfId="0" applyFont="1" applyBorder="1"/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left" wrapText="1" shrinkToFit="1"/>
    </xf>
    <xf numFmtId="0" fontId="8" fillId="0" borderId="0" xfId="0" applyFont="1" applyBorder="1" applyAlignment="1">
      <alignment horizontal="right" wrapText="1" shrinkToFit="1"/>
    </xf>
    <xf numFmtId="0" fontId="6" fillId="0" borderId="0" xfId="0" applyFont="1" applyBorder="1" applyAlignment="1">
      <alignment shrinkToFit="1"/>
    </xf>
    <xf numFmtId="0" fontId="6" fillId="0" borderId="0" xfId="0" applyFont="1" applyBorder="1" applyAlignment="1">
      <alignment wrapText="1"/>
    </xf>
    <xf numFmtId="2" fontId="6" fillId="0" borderId="0" xfId="0" applyNumberFormat="1" applyFont="1" applyBorder="1"/>
    <xf numFmtId="2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2" fontId="2" fillId="0" borderId="0" xfId="0" applyNumberFormat="1" applyFont="1" applyBorder="1"/>
    <xf numFmtId="0" fontId="2" fillId="0" borderId="0" xfId="0" applyFont="1" applyBorder="1"/>
    <xf numFmtId="0" fontId="6" fillId="0" borderId="0" xfId="0" applyFont="1" applyBorder="1" applyAlignment="1">
      <alignment wrapText="1" shrinkToFit="1"/>
    </xf>
    <xf numFmtId="2" fontId="2" fillId="0" borderId="0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7;&#1052;&#1045;&#1058;&#1040;%20&#1091;&#1088;&#1086;&#1074;&#1077;&#1085;&#1100;%20&#1094;&#1077;&#1085;%20199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  <sheetName val="Лист1"/>
      <sheetName val="Source"/>
      <sheetName val="SmtRes"/>
      <sheetName val="ClcRes"/>
    </sheetNames>
    <sheetDataSet>
      <sheetData sheetId="0"/>
      <sheetData sheetId="1"/>
      <sheetData sheetId="2">
        <row r="1">
          <cell r="B1" t="str">
            <v>Smeta.ru  (095) 974-1589</v>
          </cell>
        </row>
        <row r="12">
          <cell r="C12">
            <v>0</v>
          </cell>
          <cell r="P12">
            <v>2006</v>
          </cell>
          <cell r="Q12">
            <v>2</v>
          </cell>
          <cell r="AF12">
            <v>0</v>
          </cell>
          <cell r="AN12">
            <v>0</v>
          </cell>
        </row>
        <row r="20">
          <cell r="F20" t="str">
            <v>1/02-01-01</v>
          </cell>
          <cell r="G20" t="str">
            <v>Общестроительные работы.</v>
          </cell>
        </row>
        <row r="22">
          <cell r="O22">
            <v>151894336.84999999</v>
          </cell>
          <cell r="R22">
            <v>4568850.33</v>
          </cell>
          <cell r="X22">
            <v>18145484.190000001</v>
          </cell>
          <cell r="Y22">
            <v>14175593.390000001</v>
          </cell>
        </row>
        <row r="24">
          <cell r="F24" t="str">
            <v>Новый раздел</v>
          </cell>
          <cell r="G24" t="str">
            <v>Подземная часть .</v>
          </cell>
        </row>
        <row r="28">
          <cell r="F28" t="str">
            <v>Новый подраздел</v>
          </cell>
          <cell r="G28" t="str">
            <v>Земляные работы</v>
          </cell>
        </row>
        <row r="30">
          <cell r="AB30">
            <v>4708167.34</v>
          </cell>
          <cell r="AE30">
            <v>234059.18</v>
          </cell>
          <cell r="AK30">
            <v>353086.35</v>
          </cell>
          <cell r="AL30">
            <v>194659.21</v>
          </cell>
        </row>
        <row r="32">
          <cell r="E32" t="str">
            <v>1</v>
          </cell>
          <cell r="F32" t="str">
            <v/>
          </cell>
          <cell r="G32" t="str">
            <v>заменила марку бетона В15  на В 25</v>
          </cell>
          <cell r="H32" t="str">
            <v/>
          </cell>
          <cell r="I32">
            <v>0</v>
          </cell>
          <cell r="Q32">
            <v>0</v>
          </cell>
          <cell r="S32">
            <v>0</v>
          </cell>
          <cell r="BA32">
            <v>1</v>
          </cell>
          <cell r="BB32">
            <v>1</v>
          </cell>
        </row>
        <row r="33">
          <cell r="E33" t="str">
            <v>2</v>
          </cell>
          <cell r="F33" t="str">
            <v>3.1-6-10</v>
          </cell>
          <cell r="G33" t="str">
            <v>РАЗРАБОТКА ГРУНТА С ПОГРУЗКОЙ НА АВТОМОБИЛИ-САМОСВАЛЫ ЭКСКАВАТОРАМИ С КОВШОМ ВМЕСТИМОСТЬЮ 0,5 М3 ГРУППА ГРУНТОВ 1-3</v>
          </cell>
          <cell r="H33" t="str">
            <v>100 м3</v>
          </cell>
          <cell r="I33">
            <v>174.93</v>
          </cell>
          <cell r="Q33">
            <v>614192.06000000006</v>
          </cell>
          <cell r="R33">
            <v>172427.17</v>
          </cell>
          <cell r="S33">
            <v>17307.52</v>
          </cell>
          <cell r="U33">
            <v>330.92</v>
          </cell>
          <cell r="X33">
            <v>15922.92</v>
          </cell>
          <cell r="Y33">
            <v>11769.11</v>
          </cell>
          <cell r="AM33">
            <v>482.36</v>
          </cell>
          <cell r="AN33">
            <v>127.72</v>
          </cell>
          <cell r="AO33">
            <v>12.82</v>
          </cell>
          <cell r="AQ33">
            <v>1.38</v>
          </cell>
          <cell r="AT33">
            <v>92</v>
          </cell>
          <cell r="AU33">
            <v>68</v>
          </cell>
          <cell r="AV33">
            <v>1.1919999999999999</v>
          </cell>
          <cell r="BA33">
            <v>5.63</v>
          </cell>
          <cell r="BB33">
            <v>5.31</v>
          </cell>
          <cell r="BS33">
            <v>5.63</v>
          </cell>
          <cell r="DE33" t="str">
            <v>)*1,15</v>
          </cell>
          <cell r="DF33" t="str">
            <v>)*1,15</v>
          </cell>
          <cell r="DG33" t="str">
            <v>)*1,15</v>
          </cell>
          <cell r="DI33" t="str">
            <v>)*1,15</v>
          </cell>
          <cell r="DN33">
            <v>98</v>
          </cell>
          <cell r="DO33">
            <v>77</v>
          </cell>
        </row>
        <row r="34">
          <cell r="E34" t="str">
            <v>3</v>
          </cell>
          <cell r="F34" t="str">
            <v>3.1-51-1</v>
          </cell>
          <cell r="G34" t="str">
            <v>РАЗРАБОТКА ГРУНТА ВРУЧНУЮ В ТРАНШЕЯХ ГЛУБИНОЙ ДО 2 М БЕЗ КРЕПЛЕНИЙ С ОТКОСАМИ ГРУППА ГРУНТОВ 1-3</v>
          </cell>
          <cell r="H34" t="str">
            <v>100 м3</v>
          </cell>
          <cell r="I34">
            <v>9.2070000000000007</v>
          </cell>
          <cell r="Q34">
            <v>0</v>
          </cell>
          <cell r="S34">
            <v>138196.85999999999</v>
          </cell>
          <cell r="U34">
            <v>2546.3200000000002</v>
          </cell>
          <cell r="X34">
            <v>117467.33</v>
          </cell>
          <cell r="Y34">
            <v>69098.429999999993</v>
          </cell>
          <cell r="AO34">
            <v>1857.63</v>
          </cell>
          <cell r="AQ34">
            <v>192.7</v>
          </cell>
          <cell r="AT34">
            <v>85</v>
          </cell>
          <cell r="AU34">
            <v>50</v>
          </cell>
          <cell r="AV34">
            <v>1.248</v>
          </cell>
          <cell r="BA34">
            <v>5.63</v>
          </cell>
          <cell r="BB34">
            <v>1</v>
          </cell>
          <cell r="DG34" t="str">
            <v>)*1,15</v>
          </cell>
          <cell r="DI34" t="str">
            <v>*1,15</v>
          </cell>
          <cell r="DN34">
            <v>105</v>
          </cell>
          <cell r="DO34">
            <v>77</v>
          </cell>
        </row>
        <row r="35">
          <cell r="E35" t="str">
            <v>4</v>
          </cell>
          <cell r="F35" t="str">
            <v>6.66-88-1</v>
          </cell>
          <cell r="G35" t="str">
            <v>ПОГРУЗКА ГРУНТА ЭКСКАВАТОРОМ В САМОСВАЛ  ОТ РУЧНОЙ РАЗРАБОТКИ</v>
          </cell>
          <cell r="H35" t="str">
            <v>10 м3</v>
          </cell>
          <cell r="I35">
            <v>92.07</v>
          </cell>
          <cell r="Q35">
            <v>66930.98</v>
          </cell>
          <cell r="R35">
            <v>12461.03</v>
          </cell>
          <cell r="S35">
            <v>5549.81</v>
          </cell>
          <cell r="U35">
            <v>85.89</v>
          </cell>
          <cell r="X35">
            <v>4051.36</v>
          </cell>
          <cell r="Y35">
            <v>2497.41</v>
          </cell>
          <cell r="AM35">
            <v>84</v>
          </cell>
          <cell r="AN35">
            <v>16.75</v>
          </cell>
          <cell r="AO35">
            <v>7.46</v>
          </cell>
          <cell r="AQ35">
            <v>0.65</v>
          </cell>
          <cell r="AT35">
            <v>73</v>
          </cell>
          <cell r="AU35">
            <v>45</v>
          </cell>
          <cell r="AV35">
            <v>1.248</v>
          </cell>
          <cell r="BA35">
            <v>5.63</v>
          </cell>
          <cell r="BB35">
            <v>6.03</v>
          </cell>
          <cell r="BS35">
            <v>5.63</v>
          </cell>
          <cell r="DE35" t="str">
            <v>)*1,15</v>
          </cell>
          <cell r="DF35" t="str">
            <v>)*1,15</v>
          </cell>
          <cell r="DG35" t="str">
            <v>)*1,15</v>
          </cell>
          <cell r="DI35" t="str">
            <v>)*1,15</v>
          </cell>
          <cell r="DN35">
            <v>91</v>
          </cell>
          <cell r="DO35">
            <v>70</v>
          </cell>
        </row>
        <row r="36">
          <cell r="E36" t="str">
            <v>5</v>
          </cell>
          <cell r="F36" t="str">
            <v>15.1-1-1</v>
          </cell>
          <cell r="G36" t="str">
            <v>ГРУНТ ИЗ-ПОД ЗДАНИЙ И КОММУНИКАЦИЙ, ГРУЗОПОДЪЕМНОСТЬЮ ДО 16Т. ПЕРЕВОЗКА НА РАССТОЯНИЕ 1 КМ</v>
          </cell>
          <cell r="H36" t="str">
            <v>м3</v>
          </cell>
          <cell r="I36">
            <v>18414</v>
          </cell>
          <cell r="Q36">
            <v>426733.4</v>
          </cell>
          <cell r="S36">
            <v>0</v>
          </cell>
          <cell r="AM36">
            <v>5.44</v>
          </cell>
          <cell r="AV36">
            <v>1</v>
          </cell>
          <cell r="BA36">
            <v>1</v>
          </cell>
          <cell r="BB36">
            <v>4.26</v>
          </cell>
          <cell r="DE36" t="str">
            <v/>
          </cell>
        </row>
        <row r="37">
          <cell r="E37" t="str">
            <v>6</v>
          </cell>
          <cell r="F37" t="str">
            <v>15.1-0-5</v>
          </cell>
          <cell r="G37" t="str">
            <v>РАЗМЕЩЕНИЕ ГРУНТОВ, ПОЛУЧЕННЫХ В РЕЗУЛЬТАТЕ ПРОИЗВОДСТВА ЗЕМЛЯНЫХ РАБОТ, НЕ ИСПОЛЬЗУЕМЫХ ДЛЯ ОБРАТНОЙ ЗАСЫПКИ: ГРУНТЫ НАСЫПНЫЕ, ЗАМУСОРЕННЫЕ, ЭКОЛОГИЧЕСКИ ЧИСТЫЕ</v>
          </cell>
          <cell r="H37" t="str">
            <v>м3</v>
          </cell>
          <cell r="I37">
            <v>18414</v>
          </cell>
          <cell r="Q37">
            <v>1871598.96</v>
          </cell>
          <cell r="S37">
            <v>0</v>
          </cell>
          <cell r="AM37">
            <v>48.4</v>
          </cell>
          <cell r="AV37">
            <v>1</v>
          </cell>
          <cell r="BA37">
            <v>1</v>
          </cell>
          <cell r="BB37">
            <v>2.1</v>
          </cell>
          <cell r="DE37" t="str">
            <v/>
          </cell>
        </row>
        <row r="38">
          <cell r="E38" t="str">
            <v>7</v>
          </cell>
          <cell r="F38" t="str">
            <v>3.1-6-10</v>
          </cell>
          <cell r="G38" t="str">
            <v>РАЗРАБОТКА ГРУНТА С ПОГРУЗКОЙ НА АВТОМОБИЛИ-САМОСВАЛЫ ЭКСКАВАТОРАМИ С КОВШОМ ВМЕСТИМОСТЬЮ 0,5 М3 ГРУППА ГРУНТОВ 1-3 ДЛЯ ОБРАТНОЙ ЗАСЫПКИ</v>
          </cell>
          <cell r="H38" t="str">
            <v>100 м3</v>
          </cell>
          <cell r="I38">
            <v>16.510000000000002</v>
          </cell>
          <cell r="Q38">
            <v>57967.82</v>
          </cell>
          <cell r="R38">
            <v>16273.78</v>
          </cell>
          <cell r="S38">
            <v>1633.49</v>
          </cell>
          <cell r="U38">
            <v>31.23</v>
          </cell>
          <cell r="X38">
            <v>1502.81</v>
          </cell>
          <cell r="Y38">
            <v>1110.77</v>
          </cell>
          <cell r="AM38">
            <v>482.36</v>
          </cell>
          <cell r="AN38">
            <v>127.72</v>
          </cell>
          <cell r="AO38">
            <v>12.82</v>
          </cell>
          <cell r="AQ38">
            <v>1.38</v>
          </cell>
          <cell r="AT38">
            <v>92</v>
          </cell>
          <cell r="AU38">
            <v>68</v>
          </cell>
          <cell r="AV38">
            <v>1.1919999999999999</v>
          </cell>
          <cell r="BA38">
            <v>5.63</v>
          </cell>
          <cell r="BB38">
            <v>5.31</v>
          </cell>
          <cell r="BS38">
            <v>5.63</v>
          </cell>
          <cell r="DE38" t="str">
            <v>)*1,15</v>
          </cell>
          <cell r="DF38" t="str">
            <v>)*1,15</v>
          </cell>
          <cell r="DG38" t="str">
            <v>)*1,15</v>
          </cell>
          <cell r="DI38" t="str">
            <v>)*1,15</v>
          </cell>
          <cell r="DN38">
            <v>98</v>
          </cell>
          <cell r="DO38">
            <v>77</v>
          </cell>
        </row>
        <row r="39">
          <cell r="E39" t="str">
            <v>8</v>
          </cell>
          <cell r="F39" t="str">
            <v>15.1-1-1</v>
          </cell>
          <cell r="G39" t="str">
            <v>ГРУНТ ИЗ-ПОД ЗДАНИЙ И КОММУНИКАЦИЙ, ГРУЗОПОДЪЕМНОСТЬЮ ДО 16Т. ПЕРЕВОЗКА НА РАССТОЯНИЕ 1 КМ</v>
          </cell>
          <cell r="H39" t="str">
            <v>м3</v>
          </cell>
          <cell r="I39">
            <v>1651</v>
          </cell>
          <cell r="Q39">
            <v>38260.93</v>
          </cell>
          <cell r="S39">
            <v>0</v>
          </cell>
          <cell r="AM39">
            <v>5.44</v>
          </cell>
          <cell r="AV39">
            <v>1</v>
          </cell>
          <cell r="BA39">
            <v>1</v>
          </cell>
          <cell r="BB39">
            <v>4.26</v>
          </cell>
          <cell r="DE39" t="str">
            <v/>
          </cell>
        </row>
        <row r="40">
          <cell r="E40" t="str">
            <v>9</v>
          </cell>
          <cell r="F40" t="str">
            <v>3.1-14-1</v>
          </cell>
          <cell r="G40" t="str">
            <v>ЗАСЫПКА ТРАНШЕЙ И КОТЛОВАНОВ БУЛЬДОЗЕРАМИ МОЩНОСТЬЮ 59 (80) КВТ (Л.С.) ПРИ ПЕРЕМЕЩЕНИИ ГРУНТА ДО 5 М ГРУППА ГРУНТОВ 1-3</v>
          </cell>
          <cell r="H40" t="str">
            <v>100 м3</v>
          </cell>
          <cell r="I40">
            <v>15.353999999999999</v>
          </cell>
          <cell r="Q40">
            <v>4552.1899999999996</v>
          </cell>
          <cell r="R40">
            <v>1817.45</v>
          </cell>
          <cell r="S40">
            <v>0</v>
          </cell>
          <cell r="AM40">
            <v>67.62</v>
          </cell>
          <cell r="AN40">
            <v>18.03</v>
          </cell>
          <cell r="AV40">
            <v>1.014</v>
          </cell>
          <cell r="BA40">
            <v>5.63</v>
          </cell>
          <cell r="BB40">
            <v>3.76</v>
          </cell>
          <cell r="BS40">
            <v>5.63</v>
          </cell>
          <cell r="DE40" t="str">
            <v>)*1,15</v>
          </cell>
          <cell r="DF40" t="str">
            <v>)*1,15</v>
          </cell>
        </row>
        <row r="41">
          <cell r="E41" t="str">
            <v>10</v>
          </cell>
          <cell r="F41" t="str">
            <v>3.1-53-1</v>
          </cell>
          <cell r="G41" t="str">
            <v>ЗАСЫПКА ВРУЧНУЮ ТРАНШЕЙ, ПАЗУХ КОТЛОВАНОВ И ЯМ ГРУППА ГРУНТОВ 1-3</v>
          </cell>
          <cell r="H41" t="str">
            <v>100 м3</v>
          </cell>
          <cell r="I41">
            <v>1.1559999999999999</v>
          </cell>
          <cell r="Q41">
            <v>0</v>
          </cell>
          <cell r="S41">
            <v>8928.48</v>
          </cell>
          <cell r="U41">
            <v>177.59</v>
          </cell>
          <cell r="X41">
            <v>7589.21</v>
          </cell>
          <cell r="Y41">
            <v>4464.24</v>
          </cell>
          <cell r="AO41">
            <v>955.87</v>
          </cell>
          <cell r="AQ41">
            <v>107.04</v>
          </cell>
          <cell r="AT41">
            <v>85</v>
          </cell>
          <cell r="AU41">
            <v>50</v>
          </cell>
          <cell r="AV41">
            <v>1.248</v>
          </cell>
          <cell r="BA41">
            <v>5.63</v>
          </cell>
          <cell r="BB41">
            <v>1</v>
          </cell>
          <cell r="DG41" t="str">
            <v>)*1,15</v>
          </cell>
          <cell r="DI41" t="str">
            <v>)*1,15</v>
          </cell>
          <cell r="DN41">
            <v>105</v>
          </cell>
          <cell r="DO41">
            <v>77</v>
          </cell>
        </row>
        <row r="42">
          <cell r="E42" t="str">
            <v>11</v>
          </cell>
          <cell r="F42" t="str">
            <v>3.1-29-2</v>
          </cell>
          <cell r="G42" t="str">
            <v>УПЛОТНЕНИЕ ГРУНТА ПНЕВМАТИЧЕСКИМИ ТРАМБОВКАМИ ГРУППА ГРУНТОВ 3,4</v>
          </cell>
          <cell r="H42" t="str">
            <v>100 м3</v>
          </cell>
          <cell r="I42">
            <v>15.353999999999999</v>
          </cell>
          <cell r="Q42">
            <v>49692.59</v>
          </cell>
          <cell r="R42">
            <v>21965.41</v>
          </cell>
          <cell r="S42">
            <v>13640.95</v>
          </cell>
          <cell r="U42">
            <v>238.48</v>
          </cell>
          <cell r="X42">
            <v>12549.67</v>
          </cell>
          <cell r="Y42">
            <v>9275.85</v>
          </cell>
          <cell r="AM42">
            <v>571.91</v>
          </cell>
          <cell r="AN42">
            <v>211.04</v>
          </cell>
          <cell r="AO42">
            <v>131.06</v>
          </cell>
          <cell r="AQ42">
            <v>12.9</v>
          </cell>
          <cell r="AT42">
            <v>92</v>
          </cell>
          <cell r="AU42">
            <v>68</v>
          </cell>
          <cell r="AV42">
            <v>1.0469999999999999</v>
          </cell>
          <cell r="BA42">
            <v>5.63</v>
          </cell>
          <cell r="BB42">
            <v>4.7</v>
          </cell>
          <cell r="BS42">
            <v>5.63</v>
          </cell>
          <cell r="DE42" t="str">
            <v>)*1,15</v>
          </cell>
          <cell r="DF42" t="str">
            <v>)*1,15</v>
          </cell>
          <cell r="DG42" t="str">
            <v>)*1,15</v>
          </cell>
          <cell r="DI42" t="str">
            <v>)*1,15</v>
          </cell>
          <cell r="DN42">
            <v>98</v>
          </cell>
          <cell r="DO42">
            <v>77</v>
          </cell>
        </row>
        <row r="43">
          <cell r="E43" t="str">
            <v>12</v>
          </cell>
          <cell r="F43" t="str">
            <v>3.1-30-1</v>
          </cell>
          <cell r="G43" t="str">
            <v>ПОЛИВ ВОДОЙ УПЛОТНЯЕМОГО ГРУНТА НАСЫПЕЙ</v>
          </cell>
          <cell r="H43" t="str">
            <v>1000 м3</v>
          </cell>
          <cell r="I43">
            <v>1.5354000000000001</v>
          </cell>
          <cell r="P43">
            <v>1650</v>
          </cell>
          <cell r="Q43">
            <v>14195.13</v>
          </cell>
          <cell r="R43">
            <v>3303.35</v>
          </cell>
          <cell r="S43">
            <v>1088.17</v>
          </cell>
          <cell r="U43">
            <v>22.55</v>
          </cell>
          <cell r="X43">
            <v>1001.12</v>
          </cell>
          <cell r="Y43">
            <v>739.96</v>
          </cell>
          <cell r="AL43">
            <v>707</v>
          </cell>
          <cell r="AM43">
            <v>1323.87</v>
          </cell>
          <cell r="AN43">
            <v>317.38</v>
          </cell>
          <cell r="AO43">
            <v>104.55</v>
          </cell>
          <cell r="AQ43">
            <v>12.2</v>
          </cell>
          <cell r="AT43">
            <v>92</v>
          </cell>
          <cell r="AU43">
            <v>68</v>
          </cell>
          <cell r="AV43">
            <v>1.0469999999999999</v>
          </cell>
          <cell r="AW43">
            <v>1</v>
          </cell>
          <cell r="BA43">
            <v>5.63</v>
          </cell>
          <cell r="BB43">
            <v>5.8</v>
          </cell>
          <cell r="BC43">
            <v>1.52</v>
          </cell>
          <cell r="BS43">
            <v>5.63</v>
          </cell>
          <cell r="DD43" t="str">
            <v/>
          </cell>
          <cell r="DE43" t="str">
            <v>)*1,15</v>
          </cell>
          <cell r="DF43" t="str">
            <v>)*1,15</v>
          </cell>
          <cell r="DG43" t="str">
            <v>)*1,15</v>
          </cell>
          <cell r="DI43" t="str">
            <v>)*1,15</v>
          </cell>
          <cell r="DN43">
            <v>98</v>
          </cell>
          <cell r="DO43">
            <v>77</v>
          </cell>
        </row>
        <row r="44">
          <cell r="E44" t="str">
            <v>13</v>
          </cell>
          <cell r="F44" t="str">
            <v>3.29-143-1</v>
          </cell>
          <cell r="G44" t="str">
            <v>УСТАНОВКА СТАЛЬНЫХ ПРОДОЛЬНЫХ СВЯЗЕЙ</v>
          </cell>
          <cell r="H44" t="str">
            <v>т</v>
          </cell>
          <cell r="I44">
            <v>59</v>
          </cell>
          <cell r="P44">
            <v>12027.15</v>
          </cell>
          <cell r="Q44">
            <v>10023.9</v>
          </cell>
          <cell r="R44">
            <v>3648.06</v>
          </cell>
          <cell r="S44">
            <v>88076.7</v>
          </cell>
          <cell r="U44">
            <v>1058.46</v>
          </cell>
          <cell r="X44">
            <v>106572.81</v>
          </cell>
          <cell r="Y44">
            <v>52846.02</v>
          </cell>
          <cell r="AL44">
            <v>45.3</v>
          </cell>
          <cell r="AM44">
            <v>43.58</v>
          </cell>
          <cell r="AN44">
            <v>9.5500000000000007</v>
          </cell>
          <cell r="AO44">
            <v>230.57</v>
          </cell>
          <cell r="AQ44">
            <v>15.6</v>
          </cell>
          <cell r="AT44">
            <v>121</v>
          </cell>
          <cell r="AU44">
            <v>60</v>
          </cell>
          <cell r="AV44">
            <v>1</v>
          </cell>
          <cell r="AW44">
            <v>1</v>
          </cell>
          <cell r="BA44">
            <v>5.63</v>
          </cell>
          <cell r="BB44">
            <v>3.39</v>
          </cell>
          <cell r="BC44">
            <v>4.5</v>
          </cell>
          <cell r="BS44">
            <v>5.63</v>
          </cell>
          <cell r="DD44" t="str">
            <v/>
          </cell>
          <cell r="DE44" t="str">
            <v>)*1,15</v>
          </cell>
          <cell r="DF44" t="str">
            <v>)*1,15</v>
          </cell>
          <cell r="DG44" t="str">
            <v>)*1,15</v>
          </cell>
          <cell r="DI44" t="str">
            <v>)*1,15</v>
          </cell>
          <cell r="DN44">
            <v>113</v>
          </cell>
          <cell r="DO44">
            <v>103</v>
          </cell>
        </row>
        <row r="45">
          <cell r="F45" t="str">
            <v>1.6-1-270</v>
          </cell>
          <cell r="G45" t="str">
            <v>ОТДЕЛЬНЫЕ КОНСТРУКТИВНЫЕ ЭЛЕМЕНТЫ С ПРЕОБЛАДАНИЕМ ГОРЯЧЕКАТАНЫХ ПРОФИЛЕЙ, СРЕДНЯЯ МАССА СБОРОЧНОЙ ЕДИНИЦЫ ОТ 0,051 ДО 0,1 Т</v>
          </cell>
          <cell r="H45" t="str">
            <v>т</v>
          </cell>
          <cell r="I45">
            <v>23.6</v>
          </cell>
          <cell r="O45">
            <v>1167282.5</v>
          </cell>
          <cell r="AK45">
            <v>0</v>
          </cell>
          <cell r="AL45">
            <v>5250.65</v>
          </cell>
          <cell r="AW45">
            <v>1</v>
          </cell>
          <cell r="BC45">
            <v>9.42</v>
          </cell>
          <cell r="DD45" t="str">
            <v/>
          </cell>
        </row>
        <row r="46">
          <cell r="E46" t="str">
            <v>14</v>
          </cell>
          <cell r="F46" t="str">
            <v>3.29-148-1</v>
          </cell>
          <cell r="G46" t="str">
            <v>СНЯТИЕ ПРОДОЛЬНЫХ СВЯЗЕЙ</v>
          </cell>
          <cell r="H46" t="str">
            <v>т</v>
          </cell>
          <cell r="I46">
            <v>59</v>
          </cell>
          <cell r="P46">
            <v>2746.9</v>
          </cell>
          <cell r="Q46">
            <v>5210.8</v>
          </cell>
          <cell r="R46">
            <v>1990.2</v>
          </cell>
          <cell r="S46">
            <v>23966.400000000001</v>
          </cell>
          <cell r="U46">
            <v>325.68</v>
          </cell>
          <cell r="X46">
            <v>28999.34</v>
          </cell>
          <cell r="Y46">
            <v>14379.84</v>
          </cell>
          <cell r="AL46">
            <v>15.89</v>
          </cell>
          <cell r="AM46">
            <v>21.88</v>
          </cell>
          <cell r="AN46">
            <v>5.21</v>
          </cell>
          <cell r="AO46">
            <v>62.74</v>
          </cell>
          <cell r="AQ46">
            <v>4.8</v>
          </cell>
          <cell r="AT46">
            <v>121</v>
          </cell>
          <cell r="AU46">
            <v>60</v>
          </cell>
          <cell r="AV46">
            <v>1</v>
          </cell>
          <cell r="AW46">
            <v>1</v>
          </cell>
          <cell r="BA46">
            <v>5.63</v>
          </cell>
          <cell r="BB46">
            <v>3.51</v>
          </cell>
          <cell r="BC46">
            <v>2.93</v>
          </cell>
          <cell r="BS46">
            <v>5.63</v>
          </cell>
          <cell r="DD46" t="str">
            <v/>
          </cell>
          <cell r="DE46" t="str">
            <v>)*1,15</v>
          </cell>
          <cell r="DF46" t="str">
            <v>)*1,15</v>
          </cell>
          <cell r="DG46" t="str">
            <v>)*1,15</v>
          </cell>
          <cell r="DI46" t="str">
            <v>)*1,15</v>
          </cell>
          <cell r="DN46">
            <v>113</v>
          </cell>
          <cell r="DO46">
            <v>103</v>
          </cell>
        </row>
        <row r="47">
          <cell r="E47" t="str">
            <v>15</v>
          </cell>
          <cell r="F47" t="str">
            <v>3.29-145-3</v>
          </cell>
          <cell r="G47" t="str">
            <v>УСТРОЙСТВО ЗАБИРКИ С ПОСЛЕДУЮЩЕЙ РАЗБОРКОЙ С УЧЕТОМ ОБОРАЧИВАЕМОСТИ ИЗ ДОСОК ТОЛЩИНОЙ 5 СМ</v>
          </cell>
          <cell r="H47" t="str">
            <v>100 м2</v>
          </cell>
          <cell r="I47">
            <v>3.69</v>
          </cell>
          <cell r="P47">
            <v>18926.82</v>
          </cell>
          <cell r="Q47">
            <v>324.2</v>
          </cell>
          <cell r="R47">
            <v>172.73</v>
          </cell>
          <cell r="S47">
            <v>47462.63</v>
          </cell>
          <cell r="U47">
            <v>645.01</v>
          </cell>
          <cell r="X47">
            <v>57429.78</v>
          </cell>
          <cell r="Y47">
            <v>28477.58</v>
          </cell>
          <cell r="AL47">
            <v>1393.81</v>
          </cell>
          <cell r="AM47">
            <v>19.64</v>
          </cell>
          <cell r="AN47">
            <v>7.23</v>
          </cell>
          <cell r="AO47">
            <v>1986.64</v>
          </cell>
          <cell r="AQ47">
            <v>152</v>
          </cell>
          <cell r="AT47">
            <v>121</v>
          </cell>
          <cell r="AU47">
            <v>60</v>
          </cell>
          <cell r="AV47">
            <v>1</v>
          </cell>
          <cell r="AW47">
            <v>1</v>
          </cell>
          <cell r="BA47">
            <v>5.63</v>
          </cell>
          <cell r="BB47">
            <v>3.89</v>
          </cell>
          <cell r="BC47">
            <v>3.68</v>
          </cell>
          <cell r="BS47">
            <v>5.63</v>
          </cell>
          <cell r="DD47" t="str">
            <v/>
          </cell>
          <cell r="DE47" t="str">
            <v>)*1,15</v>
          </cell>
          <cell r="DF47" t="str">
            <v>)*1,15</v>
          </cell>
          <cell r="DG47" t="str">
            <v>)*1,15</v>
          </cell>
          <cell r="DI47" t="str">
            <v>)*1,15</v>
          </cell>
          <cell r="DN47">
            <v>113</v>
          </cell>
          <cell r="DO47">
            <v>103</v>
          </cell>
        </row>
        <row r="64">
          <cell r="F64" t="str">
            <v>Новый подраздел</v>
          </cell>
          <cell r="G64" t="str">
            <v>Фундаменты</v>
          </cell>
        </row>
        <row r="66">
          <cell r="AB66">
            <v>22254111.579999998</v>
          </cell>
          <cell r="AE66">
            <v>579820.74</v>
          </cell>
          <cell r="AK66">
            <v>1287018.42</v>
          </cell>
          <cell r="AL66">
            <v>1117044.1299999999</v>
          </cell>
        </row>
        <row r="68">
          <cell r="E68" t="str">
            <v>15</v>
          </cell>
          <cell r="F68" t="str">
            <v/>
          </cell>
          <cell r="G68" t="str">
            <v>Отделение газотурбинных установок,котлов-утилизаторов и вспомогательныхслужб</v>
          </cell>
          <cell r="H68" t="str">
            <v/>
          </cell>
          <cell r="I68">
            <v>0</v>
          </cell>
          <cell r="Q68">
            <v>0</v>
          </cell>
          <cell r="S68">
            <v>0</v>
          </cell>
          <cell r="BA68">
            <v>1</v>
          </cell>
          <cell r="BB68">
            <v>1</v>
          </cell>
        </row>
        <row r="69">
          <cell r="E69" t="str">
            <v>16</v>
          </cell>
          <cell r="F69" t="str">
            <v>3.8-1-1</v>
          </cell>
          <cell r="G69" t="str">
            <v>УСТРОЙСТВО ПЕСЧАНОй ПОДУШКИ ТОЛЩ. 200ММ</v>
          </cell>
          <cell r="H69" t="str">
            <v>м3</v>
          </cell>
          <cell r="I69">
            <v>6510</v>
          </cell>
          <cell r="P69">
            <v>5375.11</v>
          </cell>
          <cell r="Q69">
            <v>824674.43</v>
          </cell>
          <cell r="R69">
            <v>268310.39</v>
          </cell>
          <cell r="S69">
            <v>325679.38</v>
          </cell>
          <cell r="U69">
            <v>6113.93</v>
          </cell>
          <cell r="X69">
            <v>276827.46999999997</v>
          </cell>
          <cell r="Y69">
            <v>162839.69</v>
          </cell>
          <cell r="AL69">
            <v>0.28000000000000003</v>
          </cell>
          <cell r="AM69">
            <v>16.7</v>
          </cell>
          <cell r="AN69">
            <v>6.08</v>
          </cell>
          <cell r="AO69">
            <v>7.38</v>
          </cell>
          <cell r="AQ69">
            <v>0.78</v>
          </cell>
          <cell r="AT69">
            <v>85</v>
          </cell>
          <cell r="AU69">
            <v>50</v>
          </cell>
          <cell r="AV69">
            <v>1.0469999999999999</v>
          </cell>
          <cell r="AW69">
            <v>1.0029999999999999</v>
          </cell>
          <cell r="BA69">
            <v>5.63</v>
          </cell>
          <cell r="BB69">
            <v>6.3</v>
          </cell>
          <cell r="BC69">
            <v>2.94</v>
          </cell>
          <cell r="BS69">
            <v>5.63</v>
          </cell>
          <cell r="DD69" t="str">
            <v/>
          </cell>
          <cell r="DE69" t="str">
            <v>)*1,15</v>
          </cell>
          <cell r="DF69" t="str">
            <v>)*1,15</v>
          </cell>
          <cell r="DG69" t="str">
            <v>)*1,15</v>
          </cell>
          <cell r="DI69" t="str">
            <v>)*1,15</v>
          </cell>
          <cell r="DN69">
            <v>105</v>
          </cell>
          <cell r="DO69">
            <v>77</v>
          </cell>
        </row>
        <row r="70">
          <cell r="F70" t="str">
            <v>1.1-1-766</v>
          </cell>
          <cell r="G70" t="str">
            <v>ПЕСОК ДЛЯ СТРОИТЕЛЬНЫХ РАБОТ, РЯДОВОЙ</v>
          </cell>
          <cell r="H70" t="str">
            <v>м3</v>
          </cell>
          <cell r="I70">
            <v>7161.0000000000009</v>
          </cell>
          <cell r="O70">
            <v>3493272.43</v>
          </cell>
          <cell r="AK70">
            <v>0</v>
          </cell>
          <cell r="AL70">
            <v>77.2</v>
          </cell>
          <cell r="AW70">
            <v>1.0029999999999999</v>
          </cell>
          <cell r="BC70">
            <v>6.3</v>
          </cell>
          <cell r="DD70" t="str">
            <v/>
          </cell>
        </row>
        <row r="71">
          <cell r="E71" t="str">
            <v>17</v>
          </cell>
          <cell r="F71" t="str">
            <v>3.6-1-1</v>
          </cell>
          <cell r="G71" t="str">
            <v>УСТРОЙСТВО БЕТОННОЙ ПОДГОТОВКИ ТОЛЩ.100 ММ</v>
          </cell>
          <cell r="H71" t="str">
            <v>100 м3</v>
          </cell>
          <cell r="I71">
            <v>3.6</v>
          </cell>
          <cell r="P71">
            <v>7620.44</v>
          </cell>
          <cell r="Q71">
            <v>20830.330000000002</v>
          </cell>
          <cell r="R71">
            <v>6022.1</v>
          </cell>
          <cell r="S71">
            <v>30605.88</v>
          </cell>
          <cell r="U71">
            <v>585.16999999999996</v>
          </cell>
          <cell r="X71">
            <v>28157.41</v>
          </cell>
          <cell r="Y71">
            <v>26933.17</v>
          </cell>
          <cell r="AL71">
            <v>711.76</v>
          </cell>
          <cell r="AM71">
            <v>875.34</v>
          </cell>
          <cell r="AN71">
            <v>246.77</v>
          </cell>
          <cell r="AO71">
            <v>1254.1500000000001</v>
          </cell>
          <cell r="AQ71">
            <v>135</v>
          </cell>
          <cell r="AT71">
            <v>92</v>
          </cell>
          <cell r="AU71">
            <v>88</v>
          </cell>
          <cell r="AV71">
            <v>1.0469999999999999</v>
          </cell>
          <cell r="AW71">
            <v>1.022</v>
          </cell>
          <cell r="BA71">
            <v>5.63</v>
          </cell>
          <cell r="BB71">
            <v>5.49</v>
          </cell>
          <cell r="BC71">
            <v>2.91</v>
          </cell>
          <cell r="BS71">
            <v>5.63</v>
          </cell>
          <cell r="DD71" t="str">
            <v/>
          </cell>
          <cell r="DE71" t="str">
            <v>)*1,15</v>
          </cell>
          <cell r="DF71" t="str">
            <v>)*1,15</v>
          </cell>
          <cell r="DG71" t="str">
            <v>)*1,15</v>
          </cell>
          <cell r="DI71" t="str">
            <v>)*1,15</v>
          </cell>
          <cell r="DN71">
            <v>98</v>
          </cell>
          <cell r="DO71">
            <v>70</v>
          </cell>
        </row>
        <row r="72">
          <cell r="F72" t="str">
            <v>1.3-1-36</v>
          </cell>
          <cell r="G72" t="str">
            <v>СМЕСИ БЕТОННЫЕ, БСГ, ТЯЖЕЛОГО БЕТОНА НА ГРАНИТНОМ ЩЕБНЕ, КЛАСС ПРОЧНОСТИ: В7,5 (М100), П3, ФРАКЦИЯ 5-20</v>
          </cell>
          <cell r="H72" t="str">
            <v>м3</v>
          </cell>
          <cell r="I72">
            <v>367.2</v>
          </cell>
          <cell r="O72">
            <v>656281.91</v>
          </cell>
          <cell r="AK72">
            <v>0</v>
          </cell>
          <cell r="AL72">
            <v>394.76</v>
          </cell>
          <cell r="AW72">
            <v>1.022</v>
          </cell>
          <cell r="BC72">
            <v>4.43</v>
          </cell>
          <cell r="DD72" t="str">
            <v/>
          </cell>
        </row>
        <row r="73">
          <cell r="E73" t="str">
            <v>18</v>
          </cell>
          <cell r="F73" t="str">
            <v>3.6-70-3</v>
          </cell>
          <cell r="G73" t="str">
            <v>МОНТАЖ ОПАЛУБКИ МОНОЛИТНЫХ ЖЕЛЕЗОБЕТОННЫХ КОНСТРУКЦИЙ ФУНДАМЕНТНЫХ  СИЛОВЫХ ПЛИТ</v>
          </cell>
          <cell r="H73" t="str">
            <v>100 м2</v>
          </cell>
          <cell r="I73">
            <v>1.6</v>
          </cell>
          <cell r="P73">
            <v>23588.51</v>
          </cell>
          <cell r="Q73">
            <v>6383.51</v>
          </cell>
          <cell r="R73">
            <v>1575.39</v>
          </cell>
          <cell r="S73">
            <v>7189.33</v>
          </cell>
          <cell r="U73">
            <v>111.97</v>
          </cell>
          <cell r="X73">
            <v>6614.18</v>
          </cell>
          <cell r="Y73">
            <v>6326.61</v>
          </cell>
          <cell r="AL73">
            <v>3198.55</v>
          </cell>
          <cell r="AM73">
            <v>647.17999999999995</v>
          </cell>
          <cell r="AN73">
            <v>145.25</v>
          </cell>
          <cell r="AO73">
            <v>662.85</v>
          </cell>
          <cell r="AQ73">
            <v>58.12</v>
          </cell>
          <cell r="AT73">
            <v>92</v>
          </cell>
          <cell r="AU73">
            <v>88</v>
          </cell>
          <cell r="AV73">
            <v>1.0469999999999999</v>
          </cell>
          <cell r="AW73">
            <v>1.022</v>
          </cell>
          <cell r="BA73">
            <v>5.63</v>
          </cell>
          <cell r="BB73">
            <v>5.12</v>
          </cell>
          <cell r="BC73">
            <v>4.51</v>
          </cell>
          <cell r="BS73">
            <v>5.63</v>
          </cell>
          <cell r="DD73" t="str">
            <v/>
          </cell>
          <cell r="DE73" t="str">
            <v>)*1,15</v>
          </cell>
          <cell r="DF73" t="str">
            <v>)*1,15</v>
          </cell>
          <cell r="DG73" t="str">
            <v>)*1,15</v>
          </cell>
          <cell r="DI73" t="str">
            <v>)*1,15</v>
          </cell>
          <cell r="DN73">
            <v>98</v>
          </cell>
          <cell r="DO73">
            <v>70</v>
          </cell>
        </row>
        <row r="74">
          <cell r="E74" t="str">
            <v>19</v>
          </cell>
          <cell r="F74" t="str">
            <v>3.6-71-3</v>
          </cell>
          <cell r="G74" t="str">
            <v>ДЕМОНТАЖ ОПАЛУБКИ МОНОЛИТНЫХ ЖЕЛЕЗОБЕТОННЫХ КОНСТРУКЦИЙ ФУНДАМЕНТНЫХ ПЛИТ</v>
          </cell>
          <cell r="H74" t="str">
            <v>100 м2</v>
          </cell>
          <cell r="I74">
            <v>1.6</v>
          </cell>
          <cell r="P74">
            <v>21920.95</v>
          </cell>
          <cell r="Q74">
            <v>2775.57</v>
          </cell>
          <cell r="R74">
            <v>620.61</v>
          </cell>
          <cell r="S74">
            <v>3734.31</v>
          </cell>
          <cell r="U74">
            <v>62.75</v>
          </cell>
          <cell r="X74">
            <v>3435.57</v>
          </cell>
          <cell r="Y74">
            <v>3286.19</v>
          </cell>
          <cell r="AL74">
            <v>2491.7600000000002</v>
          </cell>
          <cell r="AM74">
            <v>265.82</v>
          </cell>
          <cell r="AN74">
            <v>57.22</v>
          </cell>
          <cell r="AO74">
            <v>344.3</v>
          </cell>
          <cell r="AQ74">
            <v>32.57</v>
          </cell>
          <cell r="AT74">
            <v>92</v>
          </cell>
          <cell r="AU74">
            <v>88</v>
          </cell>
          <cell r="AV74">
            <v>1.0469999999999999</v>
          </cell>
          <cell r="AW74">
            <v>1.022</v>
          </cell>
          <cell r="BA74">
            <v>5.63</v>
          </cell>
          <cell r="BB74">
            <v>5.42</v>
          </cell>
          <cell r="BC74">
            <v>5.38</v>
          </cell>
          <cell r="BS74">
            <v>5.63</v>
          </cell>
          <cell r="DD74" t="str">
            <v/>
          </cell>
          <cell r="DE74" t="str">
            <v>)*1,15</v>
          </cell>
          <cell r="DF74" t="str">
            <v>)*1,15</v>
          </cell>
          <cell r="DG74" t="str">
            <v>)*1,15</v>
          </cell>
          <cell r="DI74" t="str">
            <v>)*1,15</v>
          </cell>
          <cell r="DN74">
            <v>98</v>
          </cell>
          <cell r="DO74">
            <v>70</v>
          </cell>
        </row>
        <row r="75">
          <cell r="E75" t="str">
            <v>20</v>
          </cell>
          <cell r="F75" t="str">
            <v>3.6-72-1</v>
          </cell>
          <cell r="G75" t="str">
            <v>УСТАНОВКА АРМАТУРНЫХ ИЗДЕЛИЙ, КАРКАСОВ И СЕТОК В ОПАЛУБКУ ФУНДАМЕНТОВ</v>
          </cell>
          <cell r="H75" t="str">
            <v>т</v>
          </cell>
          <cell r="I75">
            <v>27.92</v>
          </cell>
          <cell r="P75">
            <v>2908.01</v>
          </cell>
          <cell r="Q75">
            <v>1924.21</v>
          </cell>
          <cell r="R75">
            <v>677.57</v>
          </cell>
          <cell r="S75">
            <v>40652.04</v>
          </cell>
          <cell r="U75">
            <v>682.43</v>
          </cell>
          <cell r="X75">
            <v>37399.879999999997</v>
          </cell>
          <cell r="Y75">
            <v>35773.800000000003</v>
          </cell>
          <cell r="AL75">
            <v>16.100000000000001</v>
          </cell>
          <cell r="AM75">
            <v>12.95</v>
          </cell>
          <cell r="AN75">
            <v>3.58</v>
          </cell>
          <cell r="AO75">
            <v>214.79</v>
          </cell>
          <cell r="AQ75">
            <v>20.3</v>
          </cell>
          <cell r="AT75">
            <v>92</v>
          </cell>
          <cell r="AU75">
            <v>88</v>
          </cell>
          <cell r="AV75">
            <v>1.0469999999999999</v>
          </cell>
          <cell r="AW75">
            <v>1.022</v>
          </cell>
          <cell r="BA75">
            <v>5.63</v>
          </cell>
          <cell r="BB75">
            <v>4.42</v>
          </cell>
          <cell r="BC75">
            <v>6.33</v>
          </cell>
          <cell r="BS75">
            <v>5.63</v>
          </cell>
          <cell r="DD75" t="str">
            <v/>
          </cell>
          <cell r="DE75" t="str">
            <v>)*1,15</v>
          </cell>
          <cell r="DF75" t="str">
            <v>)*1,15</v>
          </cell>
          <cell r="DG75" t="str">
            <v>)*1,15</v>
          </cell>
          <cell r="DI75" t="str">
            <v>)*1,15</v>
          </cell>
          <cell r="DN75">
            <v>98</v>
          </cell>
          <cell r="DO75">
            <v>70</v>
          </cell>
        </row>
        <row r="76">
          <cell r="F76" t="str">
            <v>1.3-4-46</v>
          </cell>
          <cell r="G76" t="str">
            <v>КАРКАСЫ И СЕТКИ АРМАТУРНЫЕ ПЛОСКИЕ, СОБРАННЫЕ И СВАРЕННЫЕ (СВЯЗАННЫЕ) В АРМАТУРНЫЕ ИЗДЕЛИЯ, КЛАСС А-1, ДИАМЕТР 20-22 ММ</v>
          </cell>
          <cell r="H76" t="str">
            <v>т</v>
          </cell>
          <cell r="I76">
            <v>27.92</v>
          </cell>
          <cell r="O76">
            <v>632808.65</v>
          </cell>
          <cell r="AK76">
            <v>0</v>
          </cell>
          <cell r="AL76">
            <v>3093.05</v>
          </cell>
          <cell r="AW76">
            <v>1.022</v>
          </cell>
          <cell r="BC76">
            <v>7.17</v>
          </cell>
          <cell r="DD76" t="str">
            <v/>
          </cell>
        </row>
        <row r="77">
          <cell r="E77" t="str">
            <v>21</v>
          </cell>
          <cell r="F77" t="str">
            <v>3.6-77-10</v>
          </cell>
          <cell r="G77" t="str">
            <v>БЕТОНИРОВАНИЕ ПО СХЕМЕ "КРАН-БАДЬЯ" МОНОЛИТНЫХ ЖЕЛЕЗОБЕТОННЫХ КОНСТРУКЦИЙ ПЕРЕКРЫТИЙ ПОДЗЕМНОЙ И ЦОКОЛЬНОЙ ЧАСТЕЙ ЗДАНИЯ, ПРИ ПЛОЩАДИ ПЕРЕКРЫТИЯ МЕЖДУ ОСЯМИ КОЛОНН ИЛИ СТЕН ДО 20 М2 ( СИЛОВАЯ ПЛИТА ).</v>
          </cell>
          <cell r="H77" t="str">
            <v>100 м3</v>
          </cell>
          <cell r="I77">
            <v>4.7</v>
          </cell>
          <cell r="Q77">
            <v>108155.83</v>
          </cell>
          <cell r="R77">
            <v>22410.26</v>
          </cell>
          <cell r="S77">
            <v>28855.3</v>
          </cell>
          <cell r="U77">
            <v>474.62</v>
          </cell>
          <cell r="X77">
            <v>26546.880000000001</v>
          </cell>
          <cell r="Y77">
            <v>25392.66</v>
          </cell>
          <cell r="AM77">
            <v>3481.25</v>
          </cell>
          <cell r="AN77">
            <v>703.39</v>
          </cell>
          <cell r="AO77">
            <v>905.68</v>
          </cell>
          <cell r="AQ77">
            <v>83.87</v>
          </cell>
          <cell r="AT77">
            <v>92</v>
          </cell>
          <cell r="AU77">
            <v>88</v>
          </cell>
          <cell r="AV77">
            <v>1.0469999999999999</v>
          </cell>
          <cell r="BA77">
            <v>5.63</v>
          </cell>
          <cell r="BB77">
            <v>5.49</v>
          </cell>
          <cell r="BS77">
            <v>5.63</v>
          </cell>
          <cell r="DE77" t="str">
            <v>)*1,15</v>
          </cell>
          <cell r="DF77" t="str">
            <v>)*1,15</v>
          </cell>
          <cell r="DG77" t="str">
            <v>)*1,15</v>
          </cell>
          <cell r="DI77" t="str">
            <v>)*1,15</v>
          </cell>
          <cell r="DN77">
            <v>98</v>
          </cell>
          <cell r="DO77">
            <v>70</v>
          </cell>
        </row>
        <row r="78">
          <cell r="F78" t="str">
            <v>1.3-1-41</v>
          </cell>
          <cell r="G78" t="str">
            <v>СМЕСИ БЕТОННЫЕ, БСГ, ТЯЖЕЛОГО БЕТОНА НА ГРАНИТНОМ ЩЕБНЕ, КЛАСС ПРОЧНОСТИ: В25 (М350), П3, ФРАКЦИЯ 5-20, F150,  W6</v>
          </cell>
          <cell r="H78" t="str">
            <v>м3</v>
          </cell>
          <cell r="I78">
            <v>477.05</v>
          </cell>
          <cell r="O78">
            <v>1141329.04</v>
          </cell>
          <cell r="AK78">
            <v>0</v>
          </cell>
          <cell r="AL78">
            <v>471.97</v>
          </cell>
          <cell r="AW78">
            <v>1.022</v>
          </cell>
          <cell r="BC78">
            <v>4.96</v>
          </cell>
          <cell r="DD78" t="str">
            <v/>
          </cell>
        </row>
        <row r="79">
          <cell r="E79" t="str">
            <v>22</v>
          </cell>
          <cell r="F79" t="str">
            <v>3.6-99-1</v>
          </cell>
          <cell r="G79" t="str">
            <v>ИНТЕНСИФИКАЦИЯ НАБОРА ПРОЧНОСТИ БЕТОНА КОНСТРУКЦИЙ, ВОЗВОДИМЫХ В ИНДУСТРИАЛЬНОЙ ОПАЛУБКЕ</v>
          </cell>
          <cell r="H79" t="str">
            <v>м3</v>
          </cell>
          <cell r="I79">
            <v>141</v>
          </cell>
          <cell r="P79">
            <v>26940.17</v>
          </cell>
          <cell r="Q79">
            <v>7417.36</v>
          </cell>
          <cell r="R79">
            <v>1670.62</v>
          </cell>
          <cell r="S79">
            <v>51131.78</v>
          </cell>
          <cell r="U79">
            <v>818.86</v>
          </cell>
          <cell r="X79">
            <v>47041.24</v>
          </cell>
          <cell r="Y79">
            <v>44995.97</v>
          </cell>
          <cell r="AL79">
            <v>54.59</v>
          </cell>
          <cell r="AM79">
            <v>8.7799999999999994</v>
          </cell>
          <cell r="AN79">
            <v>1.83</v>
          </cell>
          <cell r="AO79">
            <v>56.01</v>
          </cell>
          <cell r="AQ79">
            <v>5.05</v>
          </cell>
          <cell r="AT79">
            <v>92</v>
          </cell>
          <cell r="AU79">
            <v>88</v>
          </cell>
          <cell r="AV79">
            <v>1</v>
          </cell>
          <cell r="AW79">
            <v>1</v>
          </cell>
          <cell r="BA79">
            <v>5.63</v>
          </cell>
          <cell r="BB79">
            <v>5.21</v>
          </cell>
          <cell r="BC79">
            <v>3.5</v>
          </cell>
          <cell r="BS79">
            <v>5.63</v>
          </cell>
          <cell r="DD79" t="str">
            <v/>
          </cell>
          <cell r="DE79" t="str">
            <v>)*1,15</v>
          </cell>
          <cell r="DF79" t="str">
            <v>)*1,15</v>
          </cell>
          <cell r="DG79" t="str">
            <v>)*1,15</v>
          </cell>
          <cell r="DI79" t="str">
            <v>)*1,15</v>
          </cell>
          <cell r="DN79">
            <v>98</v>
          </cell>
          <cell r="DO79">
            <v>70</v>
          </cell>
        </row>
        <row r="80">
          <cell r="E80" t="str">
            <v>23</v>
          </cell>
          <cell r="F80" t="str">
            <v>3.6-70-5</v>
          </cell>
          <cell r="G80" t="str">
            <v>МОНТАЖ ОПАЛУБКИ МОНОЛИТНЫХ ЖЕЛЕЗОБЕТОННЫХ КОНСТРУКЦИЙ ФУНДАМЕНТОВ (ПЛАШЕК)</v>
          </cell>
          <cell r="H80" t="str">
            <v>100 м2</v>
          </cell>
          <cell r="I80">
            <v>4.0579999999999998</v>
          </cell>
          <cell r="P80">
            <v>44172.42</v>
          </cell>
          <cell r="Q80">
            <v>29744.71</v>
          </cell>
          <cell r="R80">
            <v>7763.14</v>
          </cell>
          <cell r="S80">
            <v>30022.09</v>
          </cell>
          <cell r="U80">
            <v>493.73</v>
          </cell>
          <cell r="X80">
            <v>27620.32</v>
          </cell>
          <cell r="Y80">
            <v>26419.439999999999</v>
          </cell>
          <cell r="AL80">
            <v>2535.94</v>
          </cell>
          <cell r="AM80">
            <v>1217.54</v>
          </cell>
          <cell r="AN80">
            <v>282.20999999999998</v>
          </cell>
          <cell r="AO80">
            <v>1091.3800000000001</v>
          </cell>
          <cell r="AQ80">
            <v>101.05</v>
          </cell>
          <cell r="AT80">
            <v>92</v>
          </cell>
          <cell r="AU80">
            <v>88</v>
          </cell>
          <cell r="AV80">
            <v>1.0469999999999999</v>
          </cell>
          <cell r="AW80">
            <v>1.022</v>
          </cell>
          <cell r="BA80">
            <v>5.63</v>
          </cell>
          <cell r="BB80">
            <v>5</v>
          </cell>
          <cell r="BC80">
            <v>4.2</v>
          </cell>
          <cell r="BS80">
            <v>5.63</v>
          </cell>
          <cell r="DD80" t="str">
            <v/>
          </cell>
          <cell r="DE80" t="str">
            <v>)*1,15</v>
          </cell>
          <cell r="DF80" t="str">
            <v>)*1,15</v>
          </cell>
          <cell r="DG80" t="str">
            <v>)*1,15</v>
          </cell>
          <cell r="DI80" t="str">
            <v>)*1,15</v>
          </cell>
          <cell r="DN80">
            <v>98</v>
          </cell>
          <cell r="DO80">
            <v>70</v>
          </cell>
        </row>
        <row r="81">
          <cell r="E81" t="str">
            <v>24</v>
          </cell>
          <cell r="F81" t="str">
            <v>3.6-71-5</v>
          </cell>
          <cell r="G81" t="str">
            <v>ДЕМОНТАЖ ОПАЛУБКИ МОНОЛИТНЫХ ЖЕЛЕЗОБЕТОННЫХ КОНСТРУКЦИЙ ФУНДАМЕНТОВ СТОЛБЧАТЫХ С ПОДКОЛОННИКАМИ</v>
          </cell>
          <cell r="H81" t="str">
            <v>100 м2</v>
          </cell>
          <cell r="I81">
            <v>4.0579999999999998</v>
          </cell>
          <cell r="P81">
            <v>106881.89</v>
          </cell>
          <cell r="Q81">
            <v>13251.5</v>
          </cell>
          <cell r="R81">
            <v>3252.32</v>
          </cell>
          <cell r="S81">
            <v>14095.57</v>
          </cell>
          <cell r="U81">
            <v>231.5</v>
          </cell>
          <cell r="X81">
            <v>12967.92</v>
          </cell>
          <cell r="Y81">
            <v>12404.1</v>
          </cell>
          <cell r="AL81">
            <v>4826.1400000000003</v>
          </cell>
          <cell r="AM81">
            <v>520.55999999999995</v>
          </cell>
          <cell r="AN81">
            <v>118.23</v>
          </cell>
          <cell r="AO81">
            <v>512.41</v>
          </cell>
          <cell r="AQ81">
            <v>47.38</v>
          </cell>
          <cell r="AT81">
            <v>92</v>
          </cell>
          <cell r="AU81">
            <v>88</v>
          </cell>
          <cell r="AV81">
            <v>1.0469999999999999</v>
          </cell>
          <cell r="AW81">
            <v>1.022</v>
          </cell>
          <cell r="BA81">
            <v>5.63</v>
          </cell>
          <cell r="BB81">
            <v>5.21</v>
          </cell>
          <cell r="BC81">
            <v>5.34</v>
          </cell>
          <cell r="BS81">
            <v>5.63</v>
          </cell>
          <cell r="DD81" t="str">
            <v/>
          </cell>
          <cell r="DE81" t="str">
            <v>)*1,15</v>
          </cell>
          <cell r="DF81" t="str">
            <v>)*1,15</v>
          </cell>
          <cell r="DG81" t="str">
            <v>)*1,15</v>
          </cell>
          <cell r="DI81" t="str">
            <v>)*1,15</v>
          </cell>
          <cell r="DN81">
            <v>98</v>
          </cell>
          <cell r="DO81">
            <v>70</v>
          </cell>
        </row>
        <row r="82">
          <cell r="E82" t="str">
            <v>25</v>
          </cell>
          <cell r="F82" t="str">
            <v>3.6-72-1</v>
          </cell>
          <cell r="G82" t="str">
            <v>УСТАНОВКА АРМАТУРНЫХ ИЗДЕЛИЙ, КАРКАСОВ И СЕТОК В ОПАЛУБКУ ФУНДАМЕНТОВ</v>
          </cell>
          <cell r="H82" t="str">
            <v>т</v>
          </cell>
          <cell r="I82">
            <v>42.64</v>
          </cell>
          <cell r="P82">
            <v>4441.17</v>
          </cell>
          <cell r="Q82">
            <v>2938.69</v>
          </cell>
          <cell r="R82">
            <v>1034.79</v>
          </cell>
          <cell r="S82">
            <v>62084.639999999999</v>
          </cell>
          <cell r="U82">
            <v>1042.22</v>
          </cell>
          <cell r="X82">
            <v>57117.87</v>
          </cell>
          <cell r="Y82">
            <v>54634.48</v>
          </cell>
          <cell r="AL82">
            <v>16.100000000000001</v>
          </cell>
          <cell r="AM82">
            <v>12.95</v>
          </cell>
          <cell r="AN82">
            <v>3.58</v>
          </cell>
          <cell r="AO82">
            <v>214.79</v>
          </cell>
          <cell r="AQ82">
            <v>20.3</v>
          </cell>
          <cell r="AT82">
            <v>92</v>
          </cell>
          <cell r="AU82">
            <v>88</v>
          </cell>
          <cell r="AV82">
            <v>1.0469999999999999</v>
          </cell>
          <cell r="AW82">
            <v>1.022</v>
          </cell>
          <cell r="BA82">
            <v>5.63</v>
          </cell>
          <cell r="BB82">
            <v>4.42</v>
          </cell>
          <cell r="BC82">
            <v>6.33</v>
          </cell>
          <cell r="BS82">
            <v>5.63</v>
          </cell>
          <cell r="DD82" t="str">
            <v/>
          </cell>
          <cell r="DE82" t="str">
            <v>)*1,15</v>
          </cell>
          <cell r="DF82" t="str">
            <v>)*1,15</v>
          </cell>
          <cell r="DG82" t="str">
            <v>)*1,15</v>
          </cell>
          <cell r="DI82" t="str">
            <v>)*1,15</v>
          </cell>
          <cell r="DN82">
            <v>98</v>
          </cell>
          <cell r="DO82">
            <v>70</v>
          </cell>
        </row>
        <row r="83">
          <cell r="F83" t="str">
            <v>1.3-4-46</v>
          </cell>
          <cell r="G83" t="str">
            <v>КАРКАСЫ И СЕТКИ АРМАТУРНЫЕ ПЛОСКИЕ, СОБРАННЫЕ И СВАРЕННЫЕ (СВЯЗАННЫЕ) В АРМАТУРНЫЕ ИЗДЕЛИЯ, КЛАСС А-1, ДИАМЕТР 20-22 ММ</v>
          </cell>
          <cell r="H83" t="str">
            <v>т</v>
          </cell>
          <cell r="I83">
            <v>42.64</v>
          </cell>
          <cell r="O83">
            <v>966438.42</v>
          </cell>
          <cell r="AK83">
            <v>0</v>
          </cell>
          <cell r="AL83">
            <v>3093.05</v>
          </cell>
          <cell r="AW83">
            <v>1.022</v>
          </cell>
          <cell r="BC83">
            <v>7.17</v>
          </cell>
          <cell r="DD83" t="str">
            <v/>
          </cell>
        </row>
        <row r="84">
          <cell r="E84" t="str">
            <v>26</v>
          </cell>
          <cell r="F84" t="str">
            <v>3.6-73-3</v>
          </cell>
          <cell r="G84" t="str">
            <v>БЕТОНИРОВАНИЕ ПО СХЕМЕ "КРАН-БАДЬЯ" МОНОЛИТНЫХ ЖЕЛЕЗОБЕТОННЫХ КОНСТРУКЦИЙ ФУНДАМЕНТОВ "ПЛАШЕК"</v>
          </cell>
          <cell r="H84" t="str">
            <v>100 м3</v>
          </cell>
          <cell r="I84">
            <v>42.64</v>
          </cell>
          <cell r="Q84">
            <v>1186209.49</v>
          </cell>
          <cell r="R84">
            <v>245910.56</v>
          </cell>
          <cell r="S84">
            <v>317461.52</v>
          </cell>
          <cell r="U84">
            <v>5230.59</v>
          </cell>
          <cell r="X84">
            <v>292064.59999999998</v>
          </cell>
          <cell r="Y84">
            <v>279366.14</v>
          </cell>
          <cell r="AM84">
            <v>4208.5</v>
          </cell>
          <cell r="AN84">
            <v>850.76</v>
          </cell>
          <cell r="AO84">
            <v>1098.3</v>
          </cell>
          <cell r="AQ84">
            <v>101.88</v>
          </cell>
          <cell r="AT84">
            <v>92</v>
          </cell>
          <cell r="AU84">
            <v>88</v>
          </cell>
          <cell r="AV84">
            <v>1.0469999999999999</v>
          </cell>
          <cell r="BA84">
            <v>5.63</v>
          </cell>
          <cell r="BB84">
            <v>5.49</v>
          </cell>
          <cell r="BS84">
            <v>5.63</v>
          </cell>
          <cell r="DE84" t="str">
            <v>)*1,15</v>
          </cell>
          <cell r="DF84" t="str">
            <v>)*1,15</v>
          </cell>
          <cell r="DG84" t="str">
            <v>)*1,15</v>
          </cell>
          <cell r="DI84" t="str">
            <v>)*1,15</v>
          </cell>
          <cell r="DN84">
            <v>98</v>
          </cell>
          <cell r="DO84">
            <v>70</v>
          </cell>
        </row>
        <row r="85">
          <cell r="F85" t="str">
            <v>1.3-1-41</v>
          </cell>
          <cell r="G85" t="str">
            <v>СМЕСИ БЕТОННЫЕ, БСГ, ТЯЖЕЛОГО БЕТОНА НА ГРАНИТНОМ ЩЕБНЕ, КЛАСС ПРОЧНОСТИ: В25 (М350), П3, ФРАКЦИЯ 5-20, F150,  W6</v>
          </cell>
          <cell r="H85" t="str">
            <v>м3</v>
          </cell>
          <cell r="I85">
            <v>4327.96</v>
          </cell>
          <cell r="O85">
            <v>10354525.57</v>
          </cell>
          <cell r="AK85">
            <v>0</v>
          </cell>
          <cell r="AL85">
            <v>471.97</v>
          </cell>
          <cell r="AW85">
            <v>1.022</v>
          </cell>
          <cell r="BC85">
            <v>4.96</v>
          </cell>
          <cell r="DD85" t="str">
            <v/>
          </cell>
        </row>
        <row r="86">
          <cell r="E86" t="str">
            <v>27</v>
          </cell>
          <cell r="F86" t="str">
            <v>3.6-99-1</v>
          </cell>
          <cell r="G86" t="str">
            <v>ИНТЕНСИФИКАЦИЯ НАБОРА ПРОЧНОСТИ БЕТОНА КОНСТРУКЦИЙ, ВОЗВОДИМЫХ В ИНДУСТРИАЛЬНОЙ ОПАЛУБКЕ</v>
          </cell>
          <cell r="H86" t="str">
            <v>м3</v>
          </cell>
          <cell r="I86">
            <v>1279.2</v>
          </cell>
          <cell r="P86">
            <v>244410.35</v>
          </cell>
          <cell r="Q86">
            <v>67292.789999999994</v>
          </cell>
          <cell r="R86">
            <v>15156.39</v>
          </cell>
          <cell r="S86">
            <v>463884.92</v>
          </cell>
          <cell r="U86">
            <v>7428.95</v>
          </cell>
          <cell r="X86">
            <v>426774.13</v>
          </cell>
          <cell r="Y86">
            <v>408218.73</v>
          </cell>
          <cell r="AL86">
            <v>54.59</v>
          </cell>
          <cell r="AM86">
            <v>8.7799999999999994</v>
          </cell>
          <cell r="AN86">
            <v>1.83</v>
          </cell>
          <cell r="AO86">
            <v>56.01</v>
          </cell>
          <cell r="AQ86">
            <v>5.05</v>
          </cell>
          <cell r="AT86">
            <v>92</v>
          </cell>
          <cell r="AU86">
            <v>88</v>
          </cell>
          <cell r="AV86">
            <v>1</v>
          </cell>
          <cell r="AW86">
            <v>1</v>
          </cell>
          <cell r="BA86">
            <v>5.63</v>
          </cell>
          <cell r="BB86">
            <v>5.21</v>
          </cell>
          <cell r="BC86">
            <v>3.5</v>
          </cell>
          <cell r="BS86">
            <v>5.63</v>
          </cell>
          <cell r="DD86" t="str">
            <v/>
          </cell>
          <cell r="DE86" t="str">
            <v>)*1,15</v>
          </cell>
          <cell r="DF86" t="str">
            <v>)*1,15</v>
          </cell>
          <cell r="DG86" t="str">
            <v>)*1,15</v>
          </cell>
          <cell r="DI86" t="str">
            <v>)*1,15</v>
          </cell>
          <cell r="DN86">
            <v>98</v>
          </cell>
          <cell r="DO86">
            <v>70</v>
          </cell>
        </row>
        <row r="87">
          <cell r="E87" t="str">
            <v>28</v>
          </cell>
          <cell r="F87" t="str">
            <v>3.8-2-2</v>
          </cell>
          <cell r="G87" t="str">
            <v>ОКЛЕЕЧНАЯ ГОРИЗОНТАЛЬНАЯ ГИДРОИЗОЛЯЦИЯ СТЕН, ФУНДАМЕНТОВ РУЛОННЫМИ МАТЕРИАЛАМИ "ТЕХНОЭЛАСТ-П" НА МАСТИКЕ В 1 СЛОЙ</v>
          </cell>
          <cell r="H87" t="str">
            <v>100 м2</v>
          </cell>
          <cell r="I87">
            <v>36.1</v>
          </cell>
          <cell r="P87">
            <v>4799.38</v>
          </cell>
          <cell r="Q87">
            <v>22279.23</v>
          </cell>
          <cell r="R87">
            <v>5205.08</v>
          </cell>
          <cell r="S87">
            <v>34959.949999999997</v>
          </cell>
          <cell r="U87">
            <v>621.57000000000005</v>
          </cell>
          <cell r="X87">
            <v>29715.96</v>
          </cell>
          <cell r="Y87">
            <v>17479.98</v>
          </cell>
          <cell r="AL87">
            <v>45.22</v>
          </cell>
          <cell r="AM87">
            <v>74.069999999999993</v>
          </cell>
          <cell r="AN87">
            <v>21.27</v>
          </cell>
          <cell r="AO87">
            <v>142.86000000000001</v>
          </cell>
          <cell r="AQ87">
            <v>14.3</v>
          </cell>
          <cell r="AT87">
            <v>85</v>
          </cell>
          <cell r="AU87">
            <v>50</v>
          </cell>
          <cell r="AV87">
            <v>1.0469999999999999</v>
          </cell>
          <cell r="AW87">
            <v>1</v>
          </cell>
          <cell r="BA87">
            <v>5.63</v>
          </cell>
          <cell r="BB87">
            <v>6.92</v>
          </cell>
          <cell r="BC87">
            <v>2.94</v>
          </cell>
          <cell r="BS87">
            <v>5.63</v>
          </cell>
          <cell r="DD87" t="str">
            <v/>
          </cell>
          <cell r="DE87" t="str">
            <v>)*1,15</v>
          </cell>
          <cell r="DF87" t="str">
            <v>)*1,15</v>
          </cell>
          <cell r="DG87" t="str">
            <v>)*1,15</v>
          </cell>
          <cell r="DI87" t="str">
            <v>)*1,15</v>
          </cell>
          <cell r="DN87">
            <v>105</v>
          </cell>
          <cell r="DO87">
            <v>77</v>
          </cell>
        </row>
        <row r="88">
          <cell r="F88" t="str">
            <v>1.3-2-3</v>
          </cell>
          <cell r="G88" t="str">
            <v>РАСТВОРЫ ЦЕМЕНТНЫЕ, МАРКА 50</v>
          </cell>
          <cell r="H88" t="str">
            <v>м3</v>
          </cell>
          <cell r="I88">
            <v>90.25</v>
          </cell>
          <cell r="O88">
            <v>126305.82</v>
          </cell>
          <cell r="AK88">
            <v>0</v>
          </cell>
          <cell r="AL88">
            <v>300.97000000000003</v>
          </cell>
          <cell r="AW88">
            <v>1</v>
          </cell>
          <cell r="BC88">
            <v>4.6500000000000004</v>
          </cell>
          <cell r="DD88" t="str">
            <v/>
          </cell>
        </row>
        <row r="89">
          <cell r="F89" t="str">
            <v>1.1-1-2161</v>
          </cell>
          <cell r="G89" t="str">
            <v>МАТЕРИАЛ РУЛОННЫЙ КРОВЕЛЬНЫЙ И ГИДРОИЗОЛЯЦИОННЫЙ НАПЛАВЛЯЕМЫЙ БИТУМНО-ПОЛИМЕРНЫЙ ВОДОСТОЙКИЙ ТЕХНОЭЛАСТ  ЭКП</v>
          </cell>
          <cell r="H89" t="str">
            <v>м2</v>
          </cell>
          <cell r="I89">
            <v>3971</v>
          </cell>
          <cell r="O89">
            <v>344944.89</v>
          </cell>
          <cell r="AK89">
            <v>0</v>
          </cell>
          <cell r="AL89">
            <v>25.7</v>
          </cell>
          <cell r="AW89">
            <v>1</v>
          </cell>
          <cell r="BC89">
            <v>3.38</v>
          </cell>
          <cell r="DD89" t="str">
            <v/>
          </cell>
        </row>
        <row r="90">
          <cell r="F90" t="str">
            <v>1.1-1-613</v>
          </cell>
          <cell r="G90" t="str">
            <v>МАСТИКА КЛЕЯЩАЯ МОРОЗОСТОЙКАЯ, БИТУМНО-МАСЛЯНАЯ, МАРКА МБ-50</v>
          </cell>
          <cell r="H90" t="str">
            <v>т</v>
          </cell>
          <cell r="I90">
            <v>7.9420000000000002</v>
          </cell>
          <cell r="O90">
            <v>92340.34</v>
          </cell>
          <cell r="AK90">
            <v>0</v>
          </cell>
          <cell r="AL90">
            <v>5872.14</v>
          </cell>
          <cell r="AW90">
            <v>1</v>
          </cell>
          <cell r="BC90">
            <v>1.98</v>
          </cell>
          <cell r="DD90" t="str">
            <v/>
          </cell>
        </row>
        <row r="91">
          <cell r="E91" t="str">
            <v>29</v>
          </cell>
          <cell r="F91" t="str">
            <v>3.7-63-1</v>
          </cell>
          <cell r="G91" t="str">
            <v>ОКЛЕЙКА ГОРИЗОНТАЛЬНЫХ  СТЫКОВ УНИВЕРСАЛЬНОЙ ГИДРОТЕХНИЧЕСКОЙ ШПОНКОЙ ТХЗ-2(Змейка)</v>
          </cell>
          <cell r="H91" t="str">
            <v>100 м</v>
          </cell>
          <cell r="I91">
            <v>4.1100000000000003</v>
          </cell>
          <cell r="Q91">
            <v>0</v>
          </cell>
          <cell r="S91">
            <v>2057.5300000000002</v>
          </cell>
          <cell r="U91">
            <v>34.64</v>
          </cell>
          <cell r="X91">
            <v>1748.9</v>
          </cell>
          <cell r="Y91">
            <v>1028.77</v>
          </cell>
          <cell r="AO91">
            <v>73.849999999999994</v>
          </cell>
          <cell r="AQ91">
            <v>7</v>
          </cell>
          <cell r="AT91">
            <v>85</v>
          </cell>
          <cell r="AU91">
            <v>50</v>
          </cell>
          <cell r="AV91">
            <v>1.0469999999999999</v>
          </cell>
          <cell r="BA91">
            <v>5.63</v>
          </cell>
          <cell r="BB91">
            <v>1</v>
          </cell>
          <cell r="DG91" t="str">
            <v>)*1,15</v>
          </cell>
          <cell r="DI91" t="str">
            <v>)*1,15</v>
          </cell>
          <cell r="DN91">
            <v>105</v>
          </cell>
          <cell r="DO91">
            <v>77</v>
          </cell>
        </row>
        <row r="92">
          <cell r="E92" t="str">
            <v>30</v>
          </cell>
          <cell r="F92" t="str">
            <v>Прайс-лист</v>
          </cell>
          <cell r="G92" t="str">
            <v>СТОИМОСТЬ ПРОКЛАДКИ"Waterstop"</v>
          </cell>
          <cell r="H92" t="str">
            <v>1 м</v>
          </cell>
          <cell r="I92">
            <v>411</v>
          </cell>
          <cell r="P92">
            <v>204561.79</v>
          </cell>
          <cell r="Q92">
            <v>0</v>
          </cell>
          <cell r="S92">
            <v>0</v>
          </cell>
          <cell r="AC92">
            <v>106.44081632653061</v>
          </cell>
          <cell r="AW92">
            <v>1</v>
          </cell>
          <cell r="BA92">
            <v>1</v>
          </cell>
          <cell r="BB92">
            <v>1</v>
          </cell>
          <cell r="BC92">
            <v>4.6760000000000002</v>
          </cell>
        </row>
        <row r="93">
          <cell r="E93" t="str">
            <v>31</v>
          </cell>
          <cell r="F93" t="str">
            <v>3.7-58-5</v>
          </cell>
          <cell r="G93" t="str">
            <v>УСТРОЙСТВО ГЕРМЕТИЗАЦИИ ВЕРТИКАЛЬНЫХ СТЫКОВ</v>
          </cell>
          <cell r="H93" t="str">
            <v>100 м</v>
          </cell>
          <cell r="I93">
            <v>2.48</v>
          </cell>
          <cell r="Q93">
            <v>621.88</v>
          </cell>
          <cell r="R93">
            <v>161.22</v>
          </cell>
          <cell r="S93">
            <v>1523.96</v>
          </cell>
          <cell r="U93">
            <v>26.31</v>
          </cell>
          <cell r="X93">
            <v>1295.3699999999999</v>
          </cell>
          <cell r="Y93">
            <v>761.98</v>
          </cell>
          <cell r="AM93">
            <v>28.49</v>
          </cell>
          <cell r="AN93">
            <v>9.59</v>
          </cell>
          <cell r="AO93">
            <v>90.65</v>
          </cell>
          <cell r="AQ93">
            <v>8.81</v>
          </cell>
          <cell r="AT93">
            <v>85</v>
          </cell>
          <cell r="AU93">
            <v>50</v>
          </cell>
          <cell r="AV93">
            <v>1.0469999999999999</v>
          </cell>
          <cell r="BA93">
            <v>5.63</v>
          </cell>
          <cell r="BB93">
            <v>7.31</v>
          </cell>
          <cell r="BS93">
            <v>5.63</v>
          </cell>
          <cell r="DE93" t="str">
            <v>)*1,15</v>
          </cell>
          <cell r="DF93" t="str">
            <v>)*1,15</v>
          </cell>
          <cell r="DG93" t="str">
            <v>)*1,15</v>
          </cell>
          <cell r="DI93" t="str">
            <v>)*1,15</v>
          </cell>
          <cell r="DN93">
            <v>105</v>
          </cell>
          <cell r="DO93">
            <v>77</v>
          </cell>
        </row>
        <row r="94">
          <cell r="E94" t="str">
            <v>32</v>
          </cell>
          <cell r="F94" t="str">
            <v>Прайс-лист</v>
          </cell>
          <cell r="G94" t="str">
            <v>СТОИМОСТЬ ПРОКЛАДКИ"Waterstop"</v>
          </cell>
          <cell r="H94" t="str">
            <v>1 м</v>
          </cell>
          <cell r="I94">
            <v>2.48</v>
          </cell>
          <cell r="P94">
            <v>1234.3399999999999</v>
          </cell>
          <cell r="Q94">
            <v>0</v>
          </cell>
          <cell r="S94">
            <v>0</v>
          </cell>
          <cell r="AC94">
            <v>106.44081632653061</v>
          </cell>
          <cell r="AW94">
            <v>1</v>
          </cell>
          <cell r="BA94">
            <v>1</v>
          </cell>
          <cell r="BB94">
            <v>1</v>
          </cell>
          <cell r="BC94">
            <v>4.6760000000000002</v>
          </cell>
        </row>
        <row r="95">
          <cell r="E95" t="str">
            <v>33</v>
          </cell>
          <cell r="F95" t="str">
            <v>3.6-6-7</v>
          </cell>
          <cell r="G95" t="str">
            <v>УСТАНОВКА ЗАКЛАДНЫХ ДЕТАЛЕЙ ВЕСОМ ДО 4 КГ</v>
          </cell>
          <cell r="H95" t="str">
            <v>т</v>
          </cell>
          <cell r="I95">
            <v>0.875</v>
          </cell>
          <cell r="P95">
            <v>72.59</v>
          </cell>
          <cell r="Q95">
            <v>150.52000000000001</v>
          </cell>
          <cell r="R95">
            <v>50.3</v>
          </cell>
          <cell r="S95">
            <v>12707.3</v>
          </cell>
          <cell r="U95">
            <v>208.6</v>
          </cell>
          <cell r="X95">
            <v>11690.72</v>
          </cell>
          <cell r="Y95">
            <v>11182.42</v>
          </cell>
          <cell r="AL95">
            <v>17.36</v>
          </cell>
          <cell r="AM95">
            <v>26.36</v>
          </cell>
          <cell r="AN95">
            <v>8.48</v>
          </cell>
          <cell r="AO95">
            <v>2142.36</v>
          </cell>
          <cell r="AQ95">
            <v>198</v>
          </cell>
          <cell r="AT95">
            <v>92</v>
          </cell>
          <cell r="AU95">
            <v>88</v>
          </cell>
          <cell r="AV95">
            <v>1.0469999999999999</v>
          </cell>
          <cell r="AW95">
            <v>1.022</v>
          </cell>
          <cell r="BA95">
            <v>5.63</v>
          </cell>
          <cell r="BB95">
            <v>5.42</v>
          </cell>
          <cell r="BC95">
            <v>4.6760000000000002</v>
          </cell>
          <cell r="BS95">
            <v>5.63</v>
          </cell>
          <cell r="DD95" t="str">
            <v/>
          </cell>
          <cell r="DE95" t="str">
            <v>)*1,15</v>
          </cell>
          <cell r="DF95" t="str">
            <v>)*1,15</v>
          </cell>
          <cell r="DG95" t="str">
            <v>)*1,15</v>
          </cell>
          <cell r="DI95" t="str">
            <v>)*1,15</v>
          </cell>
          <cell r="DN95">
            <v>98</v>
          </cell>
          <cell r="DO95">
            <v>70</v>
          </cell>
        </row>
        <row r="96">
          <cell r="F96" t="str">
            <v>1.3-4-80</v>
          </cell>
          <cell r="G96" t="str">
            <v>КАРКАСЫ И СЕТКИ АРМАТУРНЫЕ ПЛОСКИЕ, СОБРАННЫЕ И СВАРЕННЫЕ (СВЯЗАННЫЕ) В АРМАТУРНЫЕ ИЗДЕЛИЯ, ЗАКЛАДНЫЕ И НАКЛАДНЫЕ ДЕТАЛИ СО СВАРКОЙ</v>
          </cell>
          <cell r="H96" t="str">
            <v>т</v>
          </cell>
          <cell r="I96">
            <v>0.875</v>
          </cell>
          <cell r="O96">
            <v>25641.84</v>
          </cell>
          <cell r="AK96">
            <v>0</v>
          </cell>
          <cell r="AL96">
            <v>4787</v>
          </cell>
          <cell r="AW96">
            <v>1.022</v>
          </cell>
          <cell r="BC96">
            <v>5.99</v>
          </cell>
          <cell r="DD96" t="str">
            <v/>
          </cell>
        </row>
        <row r="1001">
          <cell r="F1001">
            <v>21373985.449999999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17"/>
  <sheetViews>
    <sheetView tabSelected="1" topLeftCell="A22" workbookViewId="0">
      <selection activeCell="G37" sqref="G37"/>
    </sheetView>
  </sheetViews>
  <sheetFormatPr defaultRowHeight="15"/>
  <cols>
    <col min="3" max="3" width="26.5703125" customWidth="1"/>
    <col min="9" max="9" width="11.85546875" customWidth="1"/>
    <col min="11" max="11" width="16.5703125" customWidth="1"/>
  </cols>
  <sheetData>
    <row r="1" spans="1:11">
      <c r="A1" s="20" t="str">
        <f>[1]Source!B1</f>
        <v>Smeta.ru  (095) 974-1589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>
      <c r="A2" s="20"/>
      <c r="B2" s="20"/>
      <c r="C2" s="20"/>
      <c r="D2" s="20"/>
      <c r="E2" s="20"/>
      <c r="F2" s="20"/>
      <c r="G2" s="20"/>
      <c r="H2" s="20"/>
      <c r="I2" s="20"/>
      <c r="J2" s="20"/>
      <c r="K2" s="20" t="s">
        <v>0</v>
      </c>
    </row>
    <row r="3" spans="1:1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20" t="s">
        <v>1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1">
      <c r="A8" s="22" t="str">
        <f>CONCATENATE( "ЛОКАЛЬНАЯ СМЕТА №  ", [1]Source!F20)</f>
        <v>ЛОКАЛЬНАЯ СМЕТА №  1/02-01-01</v>
      </c>
      <c r="B8" s="23"/>
      <c r="C8" s="23"/>
      <c r="D8" s="23"/>
      <c r="E8" s="23"/>
      <c r="F8" s="23"/>
      <c r="G8" s="23"/>
      <c r="H8" s="23"/>
      <c r="I8" s="23"/>
      <c r="J8" s="23"/>
      <c r="K8" s="23"/>
    </row>
    <row r="9" spans="1:11">
      <c r="A9" s="24" t="s">
        <v>2</v>
      </c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>
      <c r="A11" s="25" t="str">
        <f>[1]Source!G20</f>
        <v>Общестроительные работы.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</row>
    <row r="12" spans="1:1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 ht="18.75">
      <c r="A13" s="20" t="s">
        <v>3</v>
      </c>
      <c r="B13" s="26" t="s">
        <v>4</v>
      </c>
      <c r="C13" s="26"/>
      <c r="D13" s="26"/>
      <c r="E13" s="26"/>
      <c r="F13" s="26"/>
      <c r="G13" s="26"/>
      <c r="H13" s="26"/>
      <c r="I13" s="26"/>
      <c r="J13" s="26"/>
      <c r="K13" s="26"/>
    </row>
    <row r="14" spans="1:11">
      <c r="A14" s="21"/>
      <c r="B14" s="24" t="s">
        <v>5</v>
      </c>
      <c r="C14" s="23"/>
      <c r="D14" s="23"/>
      <c r="E14" s="23"/>
      <c r="F14" s="23"/>
      <c r="G14" s="23"/>
      <c r="H14" s="23"/>
      <c r="I14" s="23"/>
      <c r="J14" s="23"/>
      <c r="K14" s="23"/>
    </row>
    <row r="15" spans="1:1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>
      <c r="A16" s="27" t="str">
        <f>CONCATENATE( "Основание: чертежи № ", [1]Source!J12)</f>
        <v xml:space="preserve">Основание: чертежи № 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spans="1:1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</row>
    <row r="18" spans="1:11">
      <c r="A18" s="21"/>
      <c r="B18" s="21"/>
      <c r="C18" s="21"/>
      <c r="D18" s="21"/>
      <c r="E18" s="21"/>
      <c r="F18" s="21"/>
      <c r="G18" s="21"/>
      <c r="H18" s="21"/>
      <c r="I18" s="28" t="s">
        <v>6</v>
      </c>
      <c r="J18" s="28" t="s">
        <v>7</v>
      </c>
      <c r="K18" s="21"/>
    </row>
    <row r="19" spans="1:11">
      <c r="A19" s="21"/>
      <c r="B19" s="21"/>
      <c r="C19" s="21"/>
      <c r="D19" s="21"/>
      <c r="E19" s="21"/>
      <c r="F19" s="21"/>
      <c r="G19" s="21"/>
      <c r="H19" s="21"/>
      <c r="I19" s="28" t="s">
        <v>8</v>
      </c>
      <c r="J19" s="28" t="s">
        <v>8</v>
      </c>
      <c r="K19" s="21"/>
    </row>
    <row r="20" spans="1:11">
      <c r="A20" s="21"/>
      <c r="B20" s="21"/>
      <c r="C20" s="21"/>
      <c r="D20" s="21"/>
      <c r="E20" s="21"/>
      <c r="F20" s="21"/>
      <c r="G20" s="20" t="s">
        <v>9</v>
      </c>
      <c r="H20" s="20"/>
      <c r="I20" s="29">
        <f>H2889/1000</f>
        <v>0</v>
      </c>
      <c r="J20" s="30">
        <f>([1]Source!O22+[1]Source!X22+[1]Source!Y22+[1]Source!R22*180/100)/1000</f>
        <v>192439.34502400001</v>
      </c>
      <c r="K20" s="31" t="s">
        <v>10</v>
      </c>
    </row>
    <row r="21" spans="1:11">
      <c r="A21" s="21"/>
      <c r="B21" s="21"/>
      <c r="C21" s="21"/>
      <c r="D21" s="21"/>
      <c r="E21" s="21"/>
      <c r="F21" s="21"/>
      <c r="G21" s="32" t="s">
        <v>11</v>
      </c>
      <c r="H21" s="32"/>
      <c r="I21" s="29">
        <v>36403.31</v>
      </c>
      <c r="J21" s="30">
        <v>190070.11</v>
      </c>
      <c r="K21" s="31" t="s">
        <v>10</v>
      </c>
    </row>
    <row r="22" spans="1:11">
      <c r="A22" s="21"/>
      <c r="B22" s="21"/>
      <c r="C22" s="21"/>
      <c r="D22" s="21"/>
      <c r="E22" s="21"/>
      <c r="F22" s="21"/>
      <c r="G22" s="32" t="s">
        <v>12</v>
      </c>
      <c r="H22" s="32"/>
      <c r="I22" s="29">
        <v>1010.19</v>
      </c>
      <c r="J22" s="30">
        <v>2369.2399999999998</v>
      </c>
      <c r="K22" s="31" t="s">
        <v>10</v>
      </c>
    </row>
    <row r="23" spans="1:11">
      <c r="A23" s="21"/>
      <c r="B23" s="21"/>
      <c r="C23" s="21"/>
      <c r="D23" s="21"/>
      <c r="E23" s="21"/>
      <c r="F23" s="21"/>
      <c r="G23" s="20" t="s">
        <v>13</v>
      </c>
      <c r="H23" s="20"/>
      <c r="I23" s="29">
        <f>L2889/1000</f>
        <v>0</v>
      </c>
      <c r="J23" s="30">
        <f>([1]Source!F1001/1000)</f>
        <v>21373.98545</v>
      </c>
      <c r="K23" s="31" t="s">
        <v>10</v>
      </c>
    </row>
    <row r="24" spans="1:11">
      <c r="A24" s="20" t="s">
        <v>14</v>
      </c>
      <c r="B24" s="20"/>
      <c r="C24" s="20"/>
      <c r="D24" s="33">
        <f>IF(AND([1]Source!P12&lt;&gt;0,[1]Source!Q12&lt;&gt;0),DATE([1]Source!P12,[1]Source!Q12,1),IF([1]Source!AF12=0,"",IF([1]Source!AN12=0,"",DATE([1]Source!AF12,[1]Source!AN12,1))))</f>
        <v>38749</v>
      </c>
      <c r="E24" s="34">
        <f>IF(AND([1]Source!P12&lt;&gt;0,[1]Source!Q12&lt;&gt;0),[1]Source!P12,IF([1]Source!AF12=0,"",[1]Source!AF12))</f>
        <v>2006</v>
      </c>
      <c r="F24" s="20" t="s">
        <v>15</v>
      </c>
      <c r="G24" s="21"/>
      <c r="H24" s="21"/>
      <c r="I24" s="21"/>
      <c r="J24" s="21"/>
      <c r="K24" s="21"/>
    </row>
    <row r="25" spans="1:11">
      <c r="A25" s="2"/>
      <c r="B25" s="2"/>
      <c r="C25" s="2"/>
      <c r="D25" s="2"/>
      <c r="E25" s="2"/>
      <c r="F25" s="3" t="s">
        <v>16</v>
      </c>
      <c r="G25" s="4" t="s">
        <v>17</v>
      </c>
      <c r="H25" s="5"/>
      <c r="I25" s="3" t="s">
        <v>18</v>
      </c>
      <c r="J25" s="3" t="s">
        <v>19</v>
      </c>
      <c r="K25" s="3" t="s">
        <v>18</v>
      </c>
    </row>
    <row r="26" spans="1:11">
      <c r="A26" s="6" t="s">
        <v>20</v>
      </c>
      <c r="B26" s="6" t="s">
        <v>21</v>
      </c>
      <c r="C26" s="7"/>
      <c r="D26" s="6" t="s">
        <v>22</v>
      </c>
      <c r="E26" s="6" t="s">
        <v>23</v>
      </c>
      <c r="F26" s="6" t="s">
        <v>24</v>
      </c>
      <c r="G26" s="3"/>
      <c r="H26" s="3" t="s">
        <v>25</v>
      </c>
      <c r="I26" s="6" t="s">
        <v>26</v>
      </c>
      <c r="J26" s="6" t="s">
        <v>27</v>
      </c>
      <c r="K26" s="6" t="s">
        <v>28</v>
      </c>
    </row>
    <row r="27" spans="1:11">
      <c r="A27" s="6" t="s">
        <v>29</v>
      </c>
      <c r="B27" s="6" t="s">
        <v>30</v>
      </c>
      <c r="C27" s="6" t="s">
        <v>31</v>
      </c>
      <c r="D27" s="6" t="s">
        <v>32</v>
      </c>
      <c r="E27" s="6" t="s">
        <v>33</v>
      </c>
      <c r="F27" s="6" t="s">
        <v>34</v>
      </c>
      <c r="G27" s="6" t="s">
        <v>35</v>
      </c>
      <c r="H27" s="6" t="s">
        <v>36</v>
      </c>
      <c r="I27" s="6" t="s">
        <v>37</v>
      </c>
      <c r="J27" s="6" t="s">
        <v>38</v>
      </c>
      <c r="K27" s="8" t="s">
        <v>39</v>
      </c>
    </row>
    <row r="28" spans="1:11">
      <c r="A28" s="7"/>
      <c r="B28" s="6" t="s">
        <v>40</v>
      </c>
      <c r="C28" s="7"/>
      <c r="D28" s="6" t="s">
        <v>41</v>
      </c>
      <c r="E28" s="7"/>
      <c r="F28" s="6" t="s">
        <v>42</v>
      </c>
      <c r="G28" s="6" t="s">
        <v>43</v>
      </c>
      <c r="H28" s="6" t="s">
        <v>44</v>
      </c>
      <c r="I28" s="6" t="s">
        <v>42</v>
      </c>
      <c r="J28" s="6" t="s">
        <v>45</v>
      </c>
      <c r="K28" s="6" t="s">
        <v>46</v>
      </c>
    </row>
    <row r="29" spans="1:11">
      <c r="A29" s="9"/>
      <c r="B29" s="10" t="s">
        <v>47</v>
      </c>
      <c r="C29" s="9"/>
      <c r="D29" s="9"/>
      <c r="E29" s="9"/>
      <c r="F29" s="9"/>
      <c r="G29" s="10"/>
      <c r="H29" s="10"/>
      <c r="I29" s="10"/>
      <c r="J29" s="10" t="s">
        <v>48</v>
      </c>
      <c r="K29" s="10"/>
    </row>
    <row r="30" spans="1:11">
      <c r="A30" s="11">
        <v>1</v>
      </c>
      <c r="B30" s="11">
        <v>2</v>
      </c>
      <c r="C30" s="11">
        <v>3</v>
      </c>
      <c r="D30" s="11">
        <v>4</v>
      </c>
      <c r="E30" s="11">
        <v>5</v>
      </c>
      <c r="F30" s="11">
        <v>6</v>
      </c>
      <c r="G30" s="11">
        <v>7</v>
      </c>
      <c r="H30" s="11">
        <v>8</v>
      </c>
      <c r="I30" s="11">
        <v>9</v>
      </c>
      <c r="J30" s="11">
        <v>10</v>
      </c>
      <c r="K30" s="11">
        <v>11</v>
      </c>
    </row>
    <row r="31" spans="1:11" ht="15.75">
      <c r="A31" s="21"/>
      <c r="B31" s="21"/>
      <c r="C31" s="35" t="s">
        <v>49</v>
      </c>
      <c r="D31" s="12" t="str">
        <f>IF([1]Source!C12="1", [1]Source!F24, [1]Source!G24)</f>
        <v>Подземная часть .</v>
      </c>
      <c r="E31" s="36"/>
      <c r="F31" s="36"/>
      <c r="G31" s="36"/>
      <c r="H31" s="36"/>
      <c r="I31" s="36"/>
      <c r="J31" s="36"/>
      <c r="K31" s="36"/>
    </row>
    <row r="32" spans="1:11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</row>
    <row r="33" spans="1:11" ht="15.75">
      <c r="A33" s="21"/>
      <c r="B33" s="21"/>
      <c r="C33" s="35" t="s">
        <v>50</v>
      </c>
      <c r="D33" s="37" t="str">
        <f>IF([1]Source!C12="1", [1]Source!F28, [1]Source!G28)</f>
        <v>Земляные работы</v>
      </c>
      <c r="E33" s="38"/>
      <c r="F33" s="38"/>
      <c r="G33" s="38"/>
      <c r="H33" s="38"/>
      <c r="I33" s="38"/>
      <c r="J33" s="38"/>
      <c r="K33" s="38"/>
    </row>
    <row r="34" spans="1:11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</row>
    <row r="35" spans="1:11" ht="60.75">
      <c r="A35" s="13" t="str">
        <f>[1]Source!E32</f>
        <v>1</v>
      </c>
      <c r="B35" s="13" t="str">
        <f>[1]Source!F32</f>
        <v/>
      </c>
      <c r="C35" s="14" t="str">
        <f>[1]Source!G32</f>
        <v>заменила марку бетона В15  на В 25</v>
      </c>
      <c r="D35" s="15" t="str">
        <f>[1]Source!H32</f>
        <v/>
      </c>
      <c r="E35" s="16">
        <f>ROUND([1]Source!I32,6)</f>
        <v>0</v>
      </c>
      <c r="F35" s="16"/>
      <c r="G35" s="16"/>
      <c r="H35" s="16"/>
      <c r="I35" s="16"/>
      <c r="J35" s="16"/>
      <c r="K35" s="16"/>
    </row>
    <row r="36" spans="1:11">
      <c r="A36" s="21"/>
      <c r="B36" s="21"/>
      <c r="C36" s="21"/>
      <c r="D36" s="21"/>
      <c r="E36" s="31"/>
      <c r="F36" s="31"/>
      <c r="G36" s="31"/>
      <c r="H36" s="31"/>
      <c r="I36" s="39">
        <f>[1]Source!S32/IF([1]Source!BA32 &lt;&gt; 0, [1]Source!BA32, 1)+[1]Source!Q32/ IF([1]Source!BB32 &lt;&gt; 0, [1]Source!BB32, 1)</f>
        <v>0</v>
      </c>
      <c r="J36" s="40"/>
      <c r="K36" s="39">
        <f>[1]Source!S32+[1]Source!Q32</f>
        <v>0</v>
      </c>
    </row>
    <row r="37" spans="1:11" ht="240.75">
      <c r="A37" s="41" t="str">
        <f>[1]Source!E33</f>
        <v>2</v>
      </c>
      <c r="B37" s="41" t="str">
        <f>[1]Source!F33</f>
        <v>3.1-6-10</v>
      </c>
      <c r="C37" s="42" t="str">
        <f>[1]Source!G33</f>
        <v>РАЗРАБОТКА ГРУНТА С ПОГРУЗКОЙ НА АВТОМОБИЛИ-САМОСВАЛЫ ЭКСКАВАТОРАМИ С КОВШОМ ВМЕСТИМОСТЬЮ 0,5 М3 ГРУППА ГРУНТОВ 1-3</v>
      </c>
      <c r="D37" s="43" t="str">
        <f>[1]Source!H33</f>
        <v>100 м3</v>
      </c>
      <c r="E37" s="44">
        <f>ROUND([1]Source!I33,6)</f>
        <v>174.93</v>
      </c>
      <c r="F37" s="44"/>
      <c r="G37" s="44"/>
      <c r="H37" s="44"/>
      <c r="I37" s="44"/>
      <c r="J37" s="44"/>
      <c r="K37" s="44"/>
    </row>
    <row r="38" spans="1:11">
      <c r="A38" s="31"/>
      <c r="B38" s="31"/>
      <c r="C38" s="31" t="s">
        <v>51</v>
      </c>
      <c r="D38" s="31"/>
      <c r="E38" s="31"/>
      <c r="F38" s="31">
        <f>[1]Source!AO33</f>
        <v>12.82</v>
      </c>
      <c r="G38" s="45" t="str">
        <f>[1]Source!DG33</f>
        <v>)*1,15</v>
      </c>
      <c r="H38" s="31">
        <f>[1]Source!AV33</f>
        <v>1.1919999999999999</v>
      </c>
      <c r="I38" s="46">
        <f>IF( [1]Source!BA33 &lt;&gt;0, [1]Source!S33/[1]Source!BA33,[1]Source!S33)</f>
        <v>3074.1598579040856</v>
      </c>
      <c r="J38" s="31">
        <f>[1]Source!BA33</f>
        <v>5.63</v>
      </c>
      <c r="K38" s="46">
        <f>[1]Source!S33</f>
        <v>17307.52</v>
      </c>
    </row>
    <row r="39" spans="1:11">
      <c r="A39" s="31"/>
      <c r="B39" s="31"/>
      <c r="C39" s="31" t="s">
        <v>52</v>
      </c>
      <c r="D39" s="31"/>
      <c r="E39" s="31"/>
      <c r="F39" s="31">
        <f>[1]Source!AM33</f>
        <v>482.36</v>
      </c>
      <c r="G39" s="45" t="str">
        <f>[1]Source!DE33</f>
        <v>)*1,15</v>
      </c>
      <c r="H39" s="31">
        <f>[1]Source!AV33</f>
        <v>1.1919999999999999</v>
      </c>
      <c r="I39" s="46">
        <f>IF( [1]Source!BB33 &lt;&gt;0, [1]Source!Q33/[1]Source!BB33,[1]Source!Q33)</f>
        <v>115667.05461393599</v>
      </c>
      <c r="J39" s="31">
        <f>[1]Source!BB33</f>
        <v>5.31</v>
      </c>
      <c r="K39" s="46">
        <f>[1]Source!Q33</f>
        <v>614192.06000000006</v>
      </c>
    </row>
    <row r="40" spans="1:11">
      <c r="A40" s="31"/>
      <c r="B40" s="31"/>
      <c r="C40" s="31" t="s">
        <v>53</v>
      </c>
      <c r="D40" s="31"/>
      <c r="E40" s="31"/>
      <c r="F40" s="31">
        <f>[1]Source!AN33</f>
        <v>127.72</v>
      </c>
      <c r="G40" s="45" t="str">
        <f>[1]Source!DF33</f>
        <v>)*1,15</v>
      </c>
      <c r="H40" s="31">
        <f>[1]Source!AV33</f>
        <v>1.1919999999999999</v>
      </c>
      <c r="I40" s="47" t="str">
        <f>CONCATENATE("(",TEXT(+ IF(J40&lt;&gt;0, [1]Source!R33/J40, [1]Source!R33 ),"0,00"),")")</f>
        <v>(30626,50)</v>
      </c>
      <c r="J40" s="31">
        <f>[1]Source!BS33</f>
        <v>5.63</v>
      </c>
      <c r="K40" s="48" t="str">
        <f>CONCATENATE("(",TEXT(+[1]Source!R33,"0,00"),")")</f>
        <v>(172427,17)</v>
      </c>
    </row>
    <row r="41" spans="1:11">
      <c r="A41" s="31"/>
      <c r="B41" s="31"/>
      <c r="C41" s="31" t="s">
        <v>54</v>
      </c>
      <c r="D41" s="31" t="s">
        <v>55</v>
      </c>
      <c r="E41" s="31">
        <f>[1]Source!DN33</f>
        <v>98</v>
      </c>
      <c r="F41" s="31"/>
      <c r="G41" s="31"/>
      <c r="H41" s="31"/>
      <c r="I41" s="46">
        <f>(E41/100)*([1]Source!S33/IF([1]Source!BA33&lt;&gt;0,[1]Source!BA33,1) )</f>
        <v>3012.676660746004</v>
      </c>
      <c r="J41" s="31">
        <f>[1]Source!AT33</f>
        <v>92</v>
      </c>
      <c r="K41" s="46">
        <f>[1]Source!X33</f>
        <v>15922.92</v>
      </c>
    </row>
    <row r="42" spans="1:11">
      <c r="A42" s="31"/>
      <c r="B42" s="31"/>
      <c r="C42" s="31" t="s">
        <v>56</v>
      </c>
      <c r="D42" s="31" t="s">
        <v>55</v>
      </c>
      <c r="E42" s="31">
        <f>[1]Source!DO33</f>
        <v>77</v>
      </c>
      <c r="F42" s="31"/>
      <c r="G42" s="31"/>
      <c r="H42" s="31"/>
      <c r="I42" s="46">
        <f>(E42/100)*([1]Source!S33/IF([1]Source!BA33&lt;&gt;0,[1]Source!BA33,1) )</f>
        <v>2367.1030905861458</v>
      </c>
      <c r="J42" s="31">
        <f>[1]Source!AU33</f>
        <v>68</v>
      </c>
      <c r="K42" s="46">
        <f>[1]Source!Y33</f>
        <v>11769.11</v>
      </c>
    </row>
    <row r="43" spans="1:11">
      <c r="A43" s="31"/>
      <c r="B43" s="31"/>
      <c r="C43" s="31" t="s">
        <v>57</v>
      </c>
      <c r="D43" s="31" t="s">
        <v>55</v>
      </c>
      <c r="E43" s="31">
        <v>175</v>
      </c>
      <c r="F43" s="31"/>
      <c r="G43" s="31"/>
      <c r="H43" s="31"/>
      <c r="I43" s="46">
        <f>(IF( [1]Source!BS33&lt;&gt;0, [1]Source!R33/[1]Source!BS33, [1]Source!R33 ) )*1.75</f>
        <v>53596.367229129668</v>
      </c>
      <c r="J43" s="31">
        <v>180</v>
      </c>
      <c r="K43" s="46">
        <f>ROUND([1]Source!R33*J43/100,2)</f>
        <v>310368.90999999997</v>
      </c>
    </row>
    <row r="44" spans="1:11">
      <c r="A44" s="17"/>
      <c r="B44" s="17"/>
      <c r="C44" s="17" t="s">
        <v>58</v>
      </c>
      <c r="D44" s="17" t="s">
        <v>59</v>
      </c>
      <c r="E44" s="17">
        <f>[1]Source!AQ33</f>
        <v>1.38</v>
      </c>
      <c r="F44" s="17"/>
      <c r="G44" s="18" t="str">
        <f>[1]Source!DI33</f>
        <v>)*1,15</v>
      </c>
      <c r="H44" s="17">
        <f>[1]Source!AV33</f>
        <v>1.1919999999999999</v>
      </c>
      <c r="I44" s="17">
        <f>[1]Source!U33</f>
        <v>330.92</v>
      </c>
      <c r="J44" s="17"/>
      <c r="K44" s="17"/>
    </row>
    <row r="45" spans="1:11">
      <c r="A45" s="21"/>
      <c r="B45" s="21"/>
      <c r="C45" s="21"/>
      <c r="D45" s="21"/>
      <c r="E45" s="21"/>
      <c r="F45" s="21"/>
      <c r="G45" s="21"/>
      <c r="H45" s="21"/>
      <c r="I45" s="49">
        <f>IF( [1]Source!BA33 &lt;&gt; 0, [1]Source!S33/ [1]Source!BA33,[1]Source!S33) + IF( [1]Source!BB33 &lt;&gt; 0, [1]Source!Q33/ [1]Source!BB33, [1]Source!Q33 ) +SUM(I41:I43)</f>
        <v>177717.36145230191</v>
      </c>
      <c r="J45" s="50"/>
      <c r="K45" s="49">
        <f>[1]Source!S33+[1]Source!Q33+SUM(K41:K43)</f>
        <v>969560.52</v>
      </c>
    </row>
    <row r="46" spans="1:11" ht="204.75">
      <c r="A46" s="41" t="str">
        <f>[1]Source!E34</f>
        <v>3</v>
      </c>
      <c r="B46" s="41" t="str">
        <f>[1]Source!F34</f>
        <v>3.1-51-1</v>
      </c>
      <c r="C46" s="42" t="str">
        <f>[1]Source!G34</f>
        <v>РАЗРАБОТКА ГРУНТА ВРУЧНУЮ В ТРАНШЕЯХ ГЛУБИНОЙ ДО 2 М БЕЗ КРЕПЛЕНИЙ С ОТКОСАМИ ГРУППА ГРУНТОВ 1-3</v>
      </c>
      <c r="D46" s="43" t="str">
        <f>[1]Source!H34</f>
        <v>100 м3</v>
      </c>
      <c r="E46" s="44">
        <f>ROUND([1]Source!I34,6)</f>
        <v>9.2070000000000007</v>
      </c>
      <c r="F46" s="44"/>
      <c r="G46" s="44"/>
      <c r="H46" s="44"/>
      <c r="I46" s="44"/>
      <c r="J46" s="44"/>
      <c r="K46" s="44"/>
    </row>
    <row r="47" spans="1:11">
      <c r="A47" s="31"/>
      <c r="B47" s="31"/>
      <c r="C47" s="31" t="s">
        <v>51</v>
      </c>
      <c r="D47" s="31"/>
      <c r="E47" s="31"/>
      <c r="F47" s="31">
        <f>[1]Source!AO34</f>
        <v>1857.63</v>
      </c>
      <c r="G47" s="45" t="str">
        <f>[1]Source!DG34</f>
        <v>)*1,15</v>
      </c>
      <c r="H47" s="31">
        <f>[1]Source!AV34</f>
        <v>1.248</v>
      </c>
      <c r="I47" s="46">
        <f>IF( [1]Source!BA34 &lt;&gt;0, [1]Source!S34/[1]Source!BA34,[1]Source!S34)</f>
        <v>24546.51154529307</v>
      </c>
      <c r="J47" s="31">
        <f>[1]Source!BA34</f>
        <v>5.63</v>
      </c>
      <c r="K47" s="46">
        <f>[1]Source!S34</f>
        <v>138196.85999999999</v>
      </c>
    </row>
    <row r="48" spans="1:11">
      <c r="A48" s="31"/>
      <c r="B48" s="31"/>
      <c r="C48" s="31" t="s">
        <v>54</v>
      </c>
      <c r="D48" s="31" t="s">
        <v>55</v>
      </c>
      <c r="E48" s="31">
        <f>[1]Source!DN34</f>
        <v>105</v>
      </c>
      <c r="F48" s="31"/>
      <c r="G48" s="31"/>
      <c r="H48" s="31"/>
      <c r="I48" s="46">
        <f>(E48/100)*([1]Source!S34/IF([1]Source!BA34&lt;&gt;0,[1]Source!BA34,1) )</f>
        <v>25773.837122557725</v>
      </c>
      <c r="J48" s="31">
        <f>[1]Source!AT34</f>
        <v>85</v>
      </c>
      <c r="K48" s="46">
        <f>[1]Source!X34</f>
        <v>117467.33</v>
      </c>
    </row>
    <row r="49" spans="1:11">
      <c r="A49" s="31"/>
      <c r="B49" s="31"/>
      <c r="C49" s="31" t="s">
        <v>56</v>
      </c>
      <c r="D49" s="31" t="s">
        <v>55</v>
      </c>
      <c r="E49" s="31">
        <f>[1]Source!DO34</f>
        <v>77</v>
      </c>
      <c r="F49" s="31"/>
      <c r="G49" s="31"/>
      <c r="H49" s="31"/>
      <c r="I49" s="46">
        <f>(E49/100)*([1]Source!S34/IF([1]Source!BA34&lt;&gt;0,[1]Source!BA34,1) )</f>
        <v>18900.813889875662</v>
      </c>
      <c r="J49" s="31">
        <f>[1]Source!AU34</f>
        <v>50</v>
      </c>
      <c r="K49" s="46">
        <f>[1]Source!Y34</f>
        <v>69098.429999999993</v>
      </c>
    </row>
    <row r="50" spans="1:11">
      <c r="A50" s="17"/>
      <c r="B50" s="17"/>
      <c r="C50" s="17" t="s">
        <v>58</v>
      </c>
      <c r="D50" s="17" t="s">
        <v>59</v>
      </c>
      <c r="E50" s="17">
        <f>[1]Source!AQ34</f>
        <v>192.7</v>
      </c>
      <c r="F50" s="17"/>
      <c r="G50" s="18" t="str">
        <f>[1]Source!DI34</f>
        <v>*1,15</v>
      </c>
      <c r="H50" s="17">
        <f>[1]Source!AV34</f>
        <v>1.248</v>
      </c>
      <c r="I50" s="17">
        <f>[1]Source!U34</f>
        <v>2546.3200000000002</v>
      </c>
      <c r="J50" s="17"/>
      <c r="K50" s="17"/>
    </row>
    <row r="51" spans="1:11">
      <c r="A51" s="21"/>
      <c r="B51" s="21"/>
      <c r="C51" s="21"/>
      <c r="D51" s="21"/>
      <c r="E51" s="21"/>
      <c r="F51" s="21"/>
      <c r="G51" s="21"/>
      <c r="H51" s="21"/>
      <c r="I51" s="49">
        <f>IF( [1]Source!BA34 &lt;&gt; 0, [1]Source!S34/ [1]Source!BA34,[1]Source!S34) + IF( [1]Source!BB34 &lt;&gt; 0, [1]Source!Q34/ [1]Source!BB34, [1]Source!Q34 ) +SUM(I48:I49)</f>
        <v>69221.162557726464</v>
      </c>
      <c r="J51" s="50"/>
      <c r="K51" s="49">
        <f>[1]Source!S34+[1]Source!Q34+SUM(K48:K49)</f>
        <v>324762.62</v>
      </c>
    </row>
    <row r="52" spans="1:11" ht="108.75">
      <c r="A52" s="41" t="str">
        <f>[1]Source!E35</f>
        <v>4</v>
      </c>
      <c r="B52" s="41" t="str">
        <f>[1]Source!F35</f>
        <v>6.66-88-1</v>
      </c>
      <c r="C52" s="42" t="str">
        <f>[1]Source!G35</f>
        <v>ПОГРУЗКА ГРУНТА ЭКСКАВАТОРОМ В САМОСВАЛ  ОТ РУЧНОЙ РАЗРАБОТКИ</v>
      </c>
      <c r="D52" s="43" t="str">
        <f>[1]Source!H35</f>
        <v>10 м3</v>
      </c>
      <c r="E52" s="44">
        <f>ROUND([1]Source!I35,6)</f>
        <v>92.07</v>
      </c>
      <c r="F52" s="44"/>
      <c r="G52" s="44"/>
      <c r="H52" s="44"/>
      <c r="I52" s="44"/>
      <c r="J52" s="44"/>
      <c r="K52" s="44"/>
    </row>
    <row r="53" spans="1:11">
      <c r="A53" s="31"/>
      <c r="B53" s="31"/>
      <c r="C53" s="31" t="s">
        <v>51</v>
      </c>
      <c r="D53" s="31"/>
      <c r="E53" s="31"/>
      <c r="F53" s="31">
        <f>[1]Source!AO35</f>
        <v>7.46</v>
      </c>
      <c r="G53" s="45" t="str">
        <f>[1]Source!DG35</f>
        <v>)*1,15</v>
      </c>
      <c r="H53" s="31">
        <f>[1]Source!AV35</f>
        <v>1.248</v>
      </c>
      <c r="I53" s="46">
        <f>IF( [1]Source!BA35 &lt;&gt;0, [1]Source!S35/[1]Source!BA35,[1]Source!S35)</f>
        <v>985.7566607460036</v>
      </c>
      <c r="J53" s="31">
        <f>[1]Source!BA35</f>
        <v>5.63</v>
      </c>
      <c r="K53" s="46">
        <f>[1]Source!S35</f>
        <v>5549.81</v>
      </c>
    </row>
    <row r="54" spans="1:11">
      <c r="A54" s="31"/>
      <c r="B54" s="31"/>
      <c r="C54" s="31" t="s">
        <v>52</v>
      </c>
      <c r="D54" s="31"/>
      <c r="E54" s="31"/>
      <c r="F54" s="31">
        <f>[1]Source!AM35</f>
        <v>84</v>
      </c>
      <c r="G54" s="45" t="str">
        <f>[1]Source!DE35</f>
        <v>)*1,15</v>
      </c>
      <c r="H54" s="31">
        <f>[1]Source!AV35</f>
        <v>1.248</v>
      </c>
      <c r="I54" s="46">
        <f>IF( [1]Source!BB35 &lt;&gt;0, [1]Source!Q35/[1]Source!BB35,[1]Source!Q35)</f>
        <v>11099.665008291873</v>
      </c>
      <c r="J54" s="31">
        <f>[1]Source!BB35</f>
        <v>6.03</v>
      </c>
      <c r="K54" s="46">
        <f>[1]Source!Q35</f>
        <v>66930.98</v>
      </c>
    </row>
    <row r="55" spans="1:11">
      <c r="A55" s="31"/>
      <c r="B55" s="31"/>
      <c r="C55" s="31" t="s">
        <v>53</v>
      </c>
      <c r="D55" s="31"/>
      <c r="E55" s="31"/>
      <c r="F55" s="31">
        <f>[1]Source!AN35</f>
        <v>16.75</v>
      </c>
      <c r="G55" s="45" t="str">
        <f>[1]Source!DF35</f>
        <v>)*1,15</v>
      </c>
      <c r="H55" s="31">
        <f>[1]Source!AV35</f>
        <v>1.248</v>
      </c>
      <c r="I55" s="47" t="str">
        <f>CONCATENATE("(",TEXT(+ IF(J55&lt;&gt;0, [1]Source!R35/J55, [1]Source!R35 ),"0,00"),")")</f>
        <v>(2213,33)</v>
      </c>
      <c r="J55" s="31">
        <f>[1]Source!BS35</f>
        <v>5.63</v>
      </c>
      <c r="K55" s="48" t="str">
        <f>CONCATENATE("(",TEXT(+[1]Source!R35,"0,00"),")")</f>
        <v>(12461,03)</v>
      </c>
    </row>
    <row r="56" spans="1:11">
      <c r="A56" s="31"/>
      <c r="B56" s="31"/>
      <c r="C56" s="31" t="s">
        <v>54</v>
      </c>
      <c r="D56" s="31" t="s">
        <v>55</v>
      </c>
      <c r="E56" s="31">
        <f>[1]Source!DN35</f>
        <v>91</v>
      </c>
      <c r="F56" s="31"/>
      <c r="G56" s="31"/>
      <c r="H56" s="31"/>
      <c r="I56" s="46">
        <f>(E56/100)*([1]Source!S35/IF([1]Source!BA35&lt;&gt;0,[1]Source!BA35,1) )</f>
        <v>897.03856127886331</v>
      </c>
      <c r="J56" s="31">
        <f>[1]Source!AT35</f>
        <v>73</v>
      </c>
      <c r="K56" s="46">
        <f>[1]Source!X35</f>
        <v>4051.36</v>
      </c>
    </row>
    <row r="57" spans="1:11">
      <c r="A57" s="31"/>
      <c r="B57" s="31"/>
      <c r="C57" s="31" t="s">
        <v>56</v>
      </c>
      <c r="D57" s="31" t="s">
        <v>55</v>
      </c>
      <c r="E57" s="31">
        <f>[1]Source!DO35</f>
        <v>70</v>
      </c>
      <c r="F57" s="31"/>
      <c r="G57" s="31"/>
      <c r="H57" s="31"/>
      <c r="I57" s="46">
        <f>(E57/100)*([1]Source!S35/IF([1]Source!BA35&lt;&gt;0,[1]Source!BA35,1) )</f>
        <v>690.02966252220244</v>
      </c>
      <c r="J57" s="31">
        <f>[1]Source!AU35</f>
        <v>45</v>
      </c>
      <c r="K57" s="46">
        <f>[1]Source!Y35</f>
        <v>2497.41</v>
      </c>
    </row>
    <row r="58" spans="1:11">
      <c r="A58" s="31"/>
      <c r="B58" s="31"/>
      <c r="C58" s="31" t="s">
        <v>57</v>
      </c>
      <c r="D58" s="31" t="s">
        <v>55</v>
      </c>
      <c r="E58" s="31">
        <v>175</v>
      </c>
      <c r="F58" s="31"/>
      <c r="G58" s="31"/>
      <c r="H58" s="31"/>
      <c r="I58" s="46">
        <f>(IF( [1]Source!BS35&lt;&gt;0, [1]Source!R35/[1]Source!BS35, [1]Source!R35 ) )*1.75</f>
        <v>3873.3219360568387</v>
      </c>
      <c r="J58" s="31">
        <v>180</v>
      </c>
      <c r="K58" s="46">
        <f>ROUND([1]Source!R35*J58/100,2)</f>
        <v>22429.85</v>
      </c>
    </row>
    <row r="59" spans="1:11">
      <c r="A59" s="17"/>
      <c r="B59" s="17"/>
      <c r="C59" s="17" t="s">
        <v>58</v>
      </c>
      <c r="D59" s="17" t="s">
        <v>59</v>
      </c>
      <c r="E59" s="17">
        <f>[1]Source!AQ35</f>
        <v>0.65</v>
      </c>
      <c r="F59" s="17"/>
      <c r="G59" s="18" t="str">
        <f>[1]Source!DI35</f>
        <v>)*1,15</v>
      </c>
      <c r="H59" s="17">
        <f>[1]Source!AV35</f>
        <v>1.248</v>
      </c>
      <c r="I59" s="17">
        <f>[1]Source!U35</f>
        <v>85.89</v>
      </c>
      <c r="J59" s="17"/>
      <c r="K59" s="17"/>
    </row>
    <row r="60" spans="1:11">
      <c r="A60" s="21"/>
      <c r="B60" s="21"/>
      <c r="C60" s="21"/>
      <c r="D60" s="21"/>
      <c r="E60" s="21"/>
      <c r="F60" s="21"/>
      <c r="G60" s="21"/>
      <c r="H60" s="21"/>
      <c r="I60" s="49">
        <f>IF( [1]Source!BA35 &lt;&gt; 0, [1]Source!S35/ [1]Source!BA35,[1]Source!S35) + IF( [1]Source!BB35 &lt;&gt; 0, [1]Source!Q35/ [1]Source!BB35, [1]Source!Q35 ) +SUM(I56:I58)</f>
        <v>17545.811828895781</v>
      </c>
      <c r="J60" s="50"/>
      <c r="K60" s="49">
        <f>[1]Source!S35+[1]Source!Q35+SUM(K56:K58)</f>
        <v>101459.40999999999</v>
      </c>
    </row>
    <row r="61" spans="1:11" ht="180.75">
      <c r="A61" s="41" t="str">
        <f>[1]Source!E36</f>
        <v>5</v>
      </c>
      <c r="B61" s="41" t="str">
        <f>[1]Source!F36</f>
        <v>15.1-1-1</v>
      </c>
      <c r="C61" s="42" t="str">
        <f>[1]Source!G36</f>
        <v>ГРУНТ ИЗ-ПОД ЗДАНИЙ И КОММУНИКАЦИЙ, ГРУЗОПОДЪЕМНОСТЬЮ ДО 16Т. ПЕРЕВОЗКА НА РАССТОЯНИЕ 1 КМ</v>
      </c>
      <c r="D61" s="43" t="str">
        <f>[1]Source!H36</f>
        <v>м3</v>
      </c>
      <c r="E61" s="44">
        <f>ROUND([1]Source!I36,6)</f>
        <v>18414</v>
      </c>
      <c r="F61" s="44"/>
      <c r="G61" s="44"/>
      <c r="H61" s="44"/>
      <c r="I61" s="44"/>
      <c r="J61" s="44"/>
      <c r="K61" s="44"/>
    </row>
    <row r="62" spans="1:11">
      <c r="A62" s="17"/>
      <c r="B62" s="17"/>
      <c r="C62" s="17" t="s">
        <v>52</v>
      </c>
      <c r="D62" s="17"/>
      <c r="E62" s="17"/>
      <c r="F62" s="17">
        <f>[1]Source!AM36</f>
        <v>5.44</v>
      </c>
      <c r="G62" s="18" t="str">
        <f>[1]Source!DE36</f>
        <v/>
      </c>
      <c r="H62" s="17">
        <f>[1]Source!AV36</f>
        <v>1</v>
      </c>
      <c r="I62" s="19">
        <f>IF( [1]Source!BB36 &lt;&gt;0, [1]Source!Q36/[1]Source!BB36,[1]Source!Q36)</f>
        <v>100172.15962441315</v>
      </c>
      <c r="J62" s="17">
        <f>[1]Source!BB36</f>
        <v>4.26</v>
      </c>
      <c r="K62" s="19">
        <f>[1]Source!Q36</f>
        <v>426733.4</v>
      </c>
    </row>
    <row r="63" spans="1:11">
      <c r="A63" s="21"/>
      <c r="B63" s="21"/>
      <c r="C63" s="21"/>
      <c r="D63" s="21"/>
      <c r="E63" s="21"/>
      <c r="F63" s="21"/>
      <c r="G63" s="21"/>
      <c r="H63" s="21"/>
      <c r="I63" s="49">
        <f>[1]Source!S36/IF([1]Source!BA36 &lt;&gt; 0, [1]Source!BA36, 1)+[1]Source!Q36/ IF([1]Source!BB36 &lt;&gt; 0, [1]Source!BB36, 1)</f>
        <v>100172.15962441315</v>
      </c>
      <c r="J63" s="50"/>
      <c r="K63" s="49">
        <f>[1]Source!S36+[1]Source!Q36</f>
        <v>426733.4</v>
      </c>
    </row>
    <row r="64" spans="1:11" ht="348.75">
      <c r="A64" s="41" t="str">
        <f>[1]Source!E37</f>
        <v>6</v>
      </c>
      <c r="B64" s="41" t="str">
        <f>[1]Source!F37</f>
        <v>15.1-0-5</v>
      </c>
      <c r="C64" s="42" t="str">
        <f>[1]Source!G37</f>
        <v>РАЗМЕЩЕНИЕ ГРУНТОВ, ПОЛУЧЕННЫХ В РЕЗУЛЬТАТЕ ПРОИЗВОДСТВА ЗЕМЛЯНЫХ РАБОТ, НЕ ИСПОЛЬЗУЕМЫХ ДЛЯ ОБРАТНОЙ ЗАСЫПКИ: ГРУНТЫ НАСЫПНЫЕ, ЗАМУСОРЕННЫЕ, ЭКОЛОГИЧЕСКИ ЧИСТЫЕ</v>
      </c>
      <c r="D64" s="43" t="str">
        <f>[1]Source!H37</f>
        <v>м3</v>
      </c>
      <c r="E64" s="44">
        <f>ROUND([1]Source!I37,6)</f>
        <v>18414</v>
      </c>
      <c r="F64" s="44"/>
      <c r="G64" s="44"/>
      <c r="H64" s="44"/>
      <c r="I64" s="44"/>
      <c r="J64" s="44"/>
      <c r="K64" s="44"/>
    </row>
    <row r="65" spans="1:11">
      <c r="A65" s="17"/>
      <c r="B65" s="17"/>
      <c r="C65" s="17" t="s">
        <v>52</v>
      </c>
      <c r="D65" s="17"/>
      <c r="E65" s="17"/>
      <c r="F65" s="17">
        <f>[1]Source!AM37</f>
        <v>48.4</v>
      </c>
      <c r="G65" s="18" t="str">
        <f>[1]Source!DE37</f>
        <v/>
      </c>
      <c r="H65" s="17">
        <f>[1]Source!AV37</f>
        <v>1</v>
      </c>
      <c r="I65" s="19">
        <f>IF( [1]Source!BB37 &lt;&gt;0, [1]Source!Q37/[1]Source!BB37,[1]Source!Q37)</f>
        <v>891237.6</v>
      </c>
      <c r="J65" s="17">
        <f>[1]Source!BB37</f>
        <v>2.1</v>
      </c>
      <c r="K65" s="19">
        <f>[1]Source!Q37</f>
        <v>1871598.96</v>
      </c>
    </row>
    <row r="66" spans="1:11">
      <c r="A66" s="21"/>
      <c r="B66" s="21"/>
      <c r="C66" s="21"/>
      <c r="D66" s="21"/>
      <c r="E66" s="21"/>
      <c r="F66" s="21"/>
      <c r="G66" s="21"/>
      <c r="H66" s="21"/>
      <c r="I66" s="49">
        <f>[1]Source!S37/IF([1]Source!BA37 &lt;&gt; 0, [1]Source!BA37, 1)+[1]Source!Q37/ IF([1]Source!BB37 &lt;&gt; 0, [1]Source!BB37, 1)</f>
        <v>891237.6</v>
      </c>
      <c r="J66" s="50"/>
      <c r="K66" s="49">
        <f>[1]Source!S37+[1]Source!Q37</f>
        <v>1871598.96</v>
      </c>
    </row>
    <row r="67" spans="1:11" ht="288.75">
      <c r="A67" s="41" t="str">
        <f>[1]Source!E38</f>
        <v>7</v>
      </c>
      <c r="B67" s="41" t="str">
        <f>[1]Source!F38</f>
        <v>3.1-6-10</v>
      </c>
      <c r="C67" s="42" t="str">
        <f>[1]Source!G38</f>
        <v>РАЗРАБОТКА ГРУНТА С ПОГРУЗКОЙ НА АВТОМОБИЛИ-САМОСВАЛЫ ЭКСКАВАТОРАМИ С КОВШОМ ВМЕСТИМОСТЬЮ 0,5 М3 ГРУППА ГРУНТОВ 1-3 ДЛЯ ОБРАТНОЙ ЗАСЫПКИ</v>
      </c>
      <c r="D67" s="43" t="str">
        <f>[1]Source!H38</f>
        <v>100 м3</v>
      </c>
      <c r="E67" s="44">
        <f>ROUND([1]Source!I38,6)</f>
        <v>16.510000000000002</v>
      </c>
      <c r="F67" s="44"/>
      <c r="G67" s="44"/>
      <c r="H67" s="44"/>
      <c r="I67" s="44"/>
      <c r="J67" s="44"/>
      <c r="K67" s="44"/>
    </row>
    <row r="68" spans="1:11">
      <c r="A68" s="31"/>
      <c r="B68" s="31"/>
      <c r="C68" s="31" t="s">
        <v>51</v>
      </c>
      <c r="D68" s="31"/>
      <c r="E68" s="31"/>
      <c r="F68" s="31">
        <f>[1]Source!AO38</f>
        <v>12.82</v>
      </c>
      <c r="G68" s="45" t="str">
        <f>[1]Source!DG38</f>
        <v>)*1,15</v>
      </c>
      <c r="H68" s="31">
        <f>[1]Source!AV38</f>
        <v>1.1919999999999999</v>
      </c>
      <c r="I68" s="46">
        <f>IF( [1]Source!BA38 &lt;&gt;0, [1]Source!S38/[1]Source!BA38,[1]Source!S38)</f>
        <v>290.14031971580818</v>
      </c>
      <c r="J68" s="31">
        <f>[1]Source!BA38</f>
        <v>5.63</v>
      </c>
      <c r="K68" s="46">
        <f>[1]Source!S38</f>
        <v>1633.49</v>
      </c>
    </row>
    <row r="69" spans="1:11">
      <c r="A69" s="31"/>
      <c r="B69" s="31"/>
      <c r="C69" s="31" t="s">
        <v>52</v>
      </c>
      <c r="D69" s="31"/>
      <c r="E69" s="31"/>
      <c r="F69" s="31">
        <f>[1]Source!AM38</f>
        <v>482.36</v>
      </c>
      <c r="G69" s="45" t="str">
        <f>[1]Source!DE38</f>
        <v>)*1,15</v>
      </c>
      <c r="H69" s="31">
        <f>[1]Source!AV38</f>
        <v>1.1919999999999999</v>
      </c>
      <c r="I69" s="46">
        <f>IF( [1]Source!BB38 &lt;&gt;0, [1]Source!Q38/[1]Source!BB38,[1]Source!Q38)</f>
        <v>10916.726930320152</v>
      </c>
      <c r="J69" s="31">
        <f>[1]Source!BB38</f>
        <v>5.31</v>
      </c>
      <c r="K69" s="46">
        <f>[1]Source!Q38</f>
        <v>57967.82</v>
      </c>
    </row>
    <row r="70" spans="1:11">
      <c r="A70" s="31"/>
      <c r="B70" s="31"/>
      <c r="C70" s="31" t="s">
        <v>53</v>
      </c>
      <c r="D70" s="31"/>
      <c r="E70" s="31"/>
      <c r="F70" s="31">
        <f>[1]Source!AN38</f>
        <v>127.72</v>
      </c>
      <c r="G70" s="45" t="str">
        <f>[1]Source!DF38</f>
        <v>)*1,15</v>
      </c>
      <c r="H70" s="31">
        <f>[1]Source!AV38</f>
        <v>1.1919999999999999</v>
      </c>
      <c r="I70" s="47" t="str">
        <f>CONCATENATE("(",TEXT(+ IF(J70&lt;&gt;0, [1]Source!R38/J70, [1]Source!R38 ),"0,00"),")")</f>
        <v>(2890,55)</v>
      </c>
      <c r="J70" s="31">
        <f>[1]Source!BS38</f>
        <v>5.63</v>
      </c>
      <c r="K70" s="48" t="str">
        <f>CONCATENATE("(",TEXT(+[1]Source!R38,"0,00"),")")</f>
        <v>(16273,78)</v>
      </c>
    </row>
    <row r="71" spans="1:11">
      <c r="A71" s="31"/>
      <c r="B71" s="31"/>
      <c r="C71" s="31" t="s">
        <v>54</v>
      </c>
      <c r="D71" s="31" t="s">
        <v>55</v>
      </c>
      <c r="E71" s="31">
        <f>[1]Source!DN38</f>
        <v>98</v>
      </c>
      <c r="F71" s="31"/>
      <c r="G71" s="31"/>
      <c r="H71" s="31"/>
      <c r="I71" s="46">
        <f>(E71/100)*([1]Source!S38/IF([1]Source!BA38&lt;&gt;0,[1]Source!BA38,1) )</f>
        <v>284.337513321492</v>
      </c>
      <c r="J71" s="31">
        <f>[1]Source!AT38</f>
        <v>92</v>
      </c>
      <c r="K71" s="46">
        <f>[1]Source!X38</f>
        <v>1502.81</v>
      </c>
    </row>
    <row r="72" spans="1:11">
      <c r="A72" s="31"/>
      <c r="B72" s="31"/>
      <c r="C72" s="31" t="s">
        <v>56</v>
      </c>
      <c r="D72" s="31" t="s">
        <v>55</v>
      </c>
      <c r="E72" s="31">
        <f>[1]Source!DO38</f>
        <v>77</v>
      </c>
      <c r="F72" s="31"/>
      <c r="G72" s="31"/>
      <c r="H72" s="31"/>
      <c r="I72" s="46">
        <f>(E72/100)*([1]Source!S38/IF([1]Source!BA38&lt;&gt;0,[1]Source!BA38,1) )</f>
        <v>223.4080461811723</v>
      </c>
      <c r="J72" s="31">
        <f>[1]Source!AU38</f>
        <v>68</v>
      </c>
      <c r="K72" s="46">
        <f>[1]Source!Y38</f>
        <v>1110.77</v>
      </c>
    </row>
    <row r="73" spans="1:11">
      <c r="A73" s="31"/>
      <c r="B73" s="31"/>
      <c r="C73" s="31" t="s">
        <v>57</v>
      </c>
      <c r="D73" s="31" t="s">
        <v>55</v>
      </c>
      <c r="E73" s="31">
        <v>175</v>
      </c>
      <c r="F73" s="31"/>
      <c r="G73" s="31"/>
      <c r="H73" s="31"/>
      <c r="I73" s="46">
        <f>(IF( [1]Source!BS38&lt;&gt;0, [1]Source!R38/[1]Source!BS38, [1]Source!R38 ) )*1.75</f>
        <v>5058.4573712255778</v>
      </c>
      <c r="J73" s="31">
        <v>180</v>
      </c>
      <c r="K73" s="46">
        <f>ROUND([1]Source!R38*J73/100,2)</f>
        <v>29292.799999999999</v>
      </c>
    </row>
    <row r="74" spans="1:11">
      <c r="A74" s="17"/>
      <c r="B74" s="17"/>
      <c r="C74" s="17" t="s">
        <v>58</v>
      </c>
      <c r="D74" s="17" t="s">
        <v>59</v>
      </c>
      <c r="E74" s="17">
        <f>[1]Source!AQ38</f>
        <v>1.38</v>
      </c>
      <c r="F74" s="17"/>
      <c r="G74" s="18" t="str">
        <f>[1]Source!DI38</f>
        <v>)*1,15</v>
      </c>
      <c r="H74" s="17">
        <f>[1]Source!AV38</f>
        <v>1.1919999999999999</v>
      </c>
      <c r="I74" s="17">
        <f>[1]Source!U38</f>
        <v>31.23</v>
      </c>
      <c r="J74" s="17"/>
      <c r="K74" s="17"/>
    </row>
    <row r="75" spans="1:11">
      <c r="A75" s="21"/>
      <c r="B75" s="21"/>
      <c r="C75" s="21"/>
      <c r="D75" s="21"/>
      <c r="E75" s="21"/>
      <c r="F75" s="21"/>
      <c r="G75" s="21"/>
      <c r="H75" s="21"/>
      <c r="I75" s="49">
        <f>IF( [1]Source!BA38 &lt;&gt; 0, [1]Source!S38/ [1]Source!BA38,[1]Source!S38) + IF( [1]Source!BB38 &lt;&gt; 0, [1]Source!Q38/ [1]Source!BB38, [1]Source!Q38 ) +SUM(I71:I73)</f>
        <v>16773.070180764204</v>
      </c>
      <c r="J75" s="50"/>
      <c r="K75" s="49">
        <f>[1]Source!S38+[1]Source!Q38+SUM(K71:K73)</f>
        <v>91507.69</v>
      </c>
    </row>
    <row r="76" spans="1:11" ht="180.75">
      <c r="A76" s="41" t="str">
        <f>[1]Source!E39</f>
        <v>8</v>
      </c>
      <c r="B76" s="41" t="str">
        <f>[1]Source!F39</f>
        <v>15.1-1-1</v>
      </c>
      <c r="C76" s="42" t="str">
        <f>[1]Source!G39</f>
        <v>ГРУНТ ИЗ-ПОД ЗДАНИЙ И КОММУНИКАЦИЙ, ГРУЗОПОДЪЕМНОСТЬЮ ДО 16Т. ПЕРЕВОЗКА НА РАССТОЯНИЕ 1 КМ</v>
      </c>
      <c r="D76" s="43" t="str">
        <f>[1]Source!H39</f>
        <v>м3</v>
      </c>
      <c r="E76" s="44">
        <f>ROUND([1]Source!I39,6)</f>
        <v>1651</v>
      </c>
      <c r="F76" s="44"/>
      <c r="G76" s="44"/>
      <c r="H76" s="44"/>
      <c r="I76" s="44"/>
      <c r="J76" s="44"/>
      <c r="K76" s="44"/>
    </row>
    <row r="77" spans="1:11">
      <c r="A77" s="17"/>
      <c r="B77" s="17"/>
      <c r="C77" s="17" t="s">
        <v>52</v>
      </c>
      <c r="D77" s="17"/>
      <c r="E77" s="17"/>
      <c r="F77" s="17">
        <f>[1]Source!AM39</f>
        <v>5.44</v>
      </c>
      <c r="G77" s="18" t="str">
        <f>[1]Source!DE39</f>
        <v/>
      </c>
      <c r="H77" s="17">
        <f>[1]Source!AV39</f>
        <v>1</v>
      </c>
      <c r="I77" s="19">
        <f>IF( [1]Source!BB39 &lt;&gt;0, [1]Source!Q39/[1]Source!BB39,[1]Source!Q39)</f>
        <v>8981.4389671361514</v>
      </c>
      <c r="J77" s="17">
        <f>[1]Source!BB39</f>
        <v>4.26</v>
      </c>
      <c r="K77" s="19">
        <f>[1]Source!Q39</f>
        <v>38260.93</v>
      </c>
    </row>
    <row r="78" spans="1:11">
      <c r="A78" s="21"/>
      <c r="B78" s="21"/>
      <c r="C78" s="21"/>
      <c r="D78" s="21"/>
      <c r="E78" s="21"/>
      <c r="F78" s="21"/>
      <c r="G78" s="21"/>
      <c r="H78" s="21"/>
      <c r="I78" s="49">
        <f>[1]Source!S39/IF([1]Source!BA39 &lt;&gt; 0, [1]Source!BA39, 1)+[1]Source!Q39/ IF([1]Source!BB39 &lt;&gt; 0, [1]Source!BB39, 1)</f>
        <v>8981.4389671361514</v>
      </c>
      <c r="J78" s="50"/>
      <c r="K78" s="49">
        <f>[1]Source!S39+[1]Source!Q39</f>
        <v>38260.93</v>
      </c>
    </row>
    <row r="79" spans="1:11" ht="228.75">
      <c r="A79" s="41" t="str">
        <f>[1]Source!E40</f>
        <v>9</v>
      </c>
      <c r="B79" s="41" t="str">
        <f>[1]Source!F40</f>
        <v>3.1-14-1</v>
      </c>
      <c r="C79" s="42" t="str">
        <f>[1]Source!G40</f>
        <v>ЗАСЫПКА ТРАНШЕЙ И КОТЛОВАНОВ БУЛЬДОЗЕРАМИ МОЩНОСТЬЮ 59 (80) КВТ (Л.С.) ПРИ ПЕРЕМЕЩЕНИИ ГРУНТА ДО 5 М ГРУППА ГРУНТОВ 1-3</v>
      </c>
      <c r="D79" s="43" t="str">
        <f>[1]Source!H40</f>
        <v>100 м3</v>
      </c>
      <c r="E79" s="44">
        <f>ROUND([1]Source!I40,6)</f>
        <v>15.353999999999999</v>
      </c>
      <c r="F79" s="44"/>
      <c r="G79" s="44"/>
      <c r="H79" s="44"/>
      <c r="I79" s="44"/>
      <c r="J79" s="44"/>
      <c r="K79" s="44"/>
    </row>
    <row r="80" spans="1:11">
      <c r="A80" s="31"/>
      <c r="B80" s="31"/>
      <c r="C80" s="31" t="s">
        <v>52</v>
      </c>
      <c r="D80" s="31"/>
      <c r="E80" s="31"/>
      <c r="F80" s="31">
        <f>[1]Source!AM40</f>
        <v>67.62</v>
      </c>
      <c r="G80" s="45" t="str">
        <f>[1]Source!DE40</f>
        <v>)*1,15</v>
      </c>
      <c r="H80" s="31">
        <f>[1]Source!AV40</f>
        <v>1.014</v>
      </c>
      <c r="I80" s="46">
        <f>IF( [1]Source!BB40 &lt;&gt;0, [1]Source!Q40/[1]Source!BB40,[1]Source!Q40)</f>
        <v>1210.688829787234</v>
      </c>
      <c r="J80" s="31">
        <f>[1]Source!BB40</f>
        <v>3.76</v>
      </c>
      <c r="K80" s="46">
        <f>[1]Source!Q40</f>
        <v>4552.1899999999996</v>
      </c>
    </row>
    <row r="81" spans="1:11">
      <c r="A81" s="31"/>
      <c r="B81" s="31"/>
      <c r="C81" s="31" t="s">
        <v>53</v>
      </c>
      <c r="D81" s="31"/>
      <c r="E81" s="31"/>
      <c r="F81" s="31">
        <f>[1]Source!AN40</f>
        <v>18.03</v>
      </c>
      <c r="G81" s="45" t="str">
        <f>[1]Source!DF40</f>
        <v>)*1,15</v>
      </c>
      <c r="H81" s="31">
        <f>[1]Source!AV40</f>
        <v>1.014</v>
      </c>
      <c r="I81" s="47" t="str">
        <f>CONCATENATE("(",TEXT(+ IF(J81&lt;&gt;0, [1]Source!R40/J81, [1]Source!R40 ),"0,00"),")")</f>
        <v>(322,82)</v>
      </c>
      <c r="J81" s="31">
        <f>[1]Source!BS40</f>
        <v>5.63</v>
      </c>
      <c r="K81" s="48" t="str">
        <f>CONCATENATE("(",TEXT(+[1]Source!R40,"0,00"),")")</f>
        <v>(1817,45)</v>
      </c>
    </row>
    <row r="82" spans="1:11">
      <c r="A82" s="17"/>
      <c r="B82" s="17"/>
      <c r="C82" s="17" t="s">
        <v>57</v>
      </c>
      <c r="D82" s="17" t="s">
        <v>55</v>
      </c>
      <c r="E82" s="17">
        <v>175</v>
      </c>
      <c r="F82" s="17"/>
      <c r="G82" s="17"/>
      <c r="H82" s="17"/>
      <c r="I82" s="19">
        <f>(IF( [1]Source!BS40&lt;&gt;0, [1]Source!R40/[1]Source!BS40, [1]Source!R40 ) )*1.75</f>
        <v>564.92673179396093</v>
      </c>
      <c r="J82" s="17">
        <v>180</v>
      </c>
      <c r="K82" s="19">
        <f>ROUND([1]Source!R40*J82/100,2)</f>
        <v>3271.41</v>
      </c>
    </row>
    <row r="83" spans="1:11">
      <c r="A83" s="21"/>
      <c r="B83" s="21"/>
      <c r="C83" s="21"/>
      <c r="D83" s="21"/>
      <c r="E83" s="21"/>
      <c r="F83" s="21"/>
      <c r="G83" s="21"/>
      <c r="H83" s="21"/>
      <c r="I83" s="49">
        <f>IF( [1]Source!BA40 &lt;&gt; 0, [1]Source!S40/ [1]Source!BA40,[1]Source!S40) + IF( [1]Source!BB40 &lt;&gt; 0, [1]Source!Q40/ [1]Source!BB40, [1]Source!Q40 ) +SUM(I82:I82)</f>
        <v>1775.6155615811949</v>
      </c>
      <c r="J83" s="50"/>
      <c r="K83" s="49">
        <f>[1]Source!S40+[1]Source!Q40+SUM(K82:K82)</f>
        <v>7823.5999999999995</v>
      </c>
    </row>
    <row r="84" spans="1:11" ht="132.75">
      <c r="A84" s="41" t="str">
        <f>[1]Source!E41</f>
        <v>10</v>
      </c>
      <c r="B84" s="41" t="str">
        <f>[1]Source!F41</f>
        <v>3.1-53-1</v>
      </c>
      <c r="C84" s="42" t="str">
        <f>[1]Source!G41</f>
        <v>ЗАСЫПКА ВРУЧНУЮ ТРАНШЕЙ, ПАЗУХ КОТЛОВАНОВ И ЯМ ГРУППА ГРУНТОВ 1-3</v>
      </c>
      <c r="D84" s="43" t="str">
        <f>[1]Source!H41</f>
        <v>100 м3</v>
      </c>
      <c r="E84" s="44">
        <f>ROUND([1]Source!I41,6)</f>
        <v>1.1559999999999999</v>
      </c>
      <c r="F84" s="44"/>
      <c r="G84" s="44"/>
      <c r="H84" s="44"/>
      <c r="I84" s="44"/>
      <c r="J84" s="44"/>
      <c r="K84" s="44"/>
    </row>
    <row r="85" spans="1:11">
      <c r="A85" s="31"/>
      <c r="B85" s="31"/>
      <c r="C85" s="31" t="s">
        <v>51</v>
      </c>
      <c r="D85" s="31"/>
      <c r="E85" s="31"/>
      <c r="F85" s="31">
        <f>[1]Source!AO41</f>
        <v>955.87</v>
      </c>
      <c r="G85" s="45" t="str">
        <f>[1]Source!DG41</f>
        <v>)*1,15</v>
      </c>
      <c r="H85" s="31">
        <f>[1]Source!AV41</f>
        <v>1.248</v>
      </c>
      <c r="I85" s="46">
        <f>IF( [1]Source!BA41 &lt;&gt;0, [1]Source!S41/[1]Source!BA41,[1]Source!S41)</f>
        <v>1585.8756660746003</v>
      </c>
      <c r="J85" s="31">
        <f>[1]Source!BA41</f>
        <v>5.63</v>
      </c>
      <c r="K85" s="46">
        <f>[1]Source!S41</f>
        <v>8928.48</v>
      </c>
    </row>
    <row r="86" spans="1:11">
      <c r="A86" s="31"/>
      <c r="B86" s="31"/>
      <c r="C86" s="31" t="s">
        <v>54</v>
      </c>
      <c r="D86" s="31" t="s">
        <v>55</v>
      </c>
      <c r="E86" s="31">
        <f>[1]Source!DN41</f>
        <v>105</v>
      </c>
      <c r="F86" s="31"/>
      <c r="G86" s="31"/>
      <c r="H86" s="31"/>
      <c r="I86" s="46">
        <f>(E86/100)*([1]Source!S41/IF([1]Source!BA41&lt;&gt;0,[1]Source!BA41,1) )</f>
        <v>1665.1694493783305</v>
      </c>
      <c r="J86" s="31">
        <f>[1]Source!AT41</f>
        <v>85</v>
      </c>
      <c r="K86" s="46">
        <f>[1]Source!X41</f>
        <v>7589.21</v>
      </c>
    </row>
    <row r="87" spans="1:11">
      <c r="A87" s="31"/>
      <c r="B87" s="31"/>
      <c r="C87" s="31" t="s">
        <v>56</v>
      </c>
      <c r="D87" s="31" t="s">
        <v>55</v>
      </c>
      <c r="E87" s="31">
        <f>[1]Source!DO41</f>
        <v>77</v>
      </c>
      <c r="F87" s="31"/>
      <c r="G87" s="31"/>
      <c r="H87" s="31"/>
      <c r="I87" s="46">
        <f>(E87/100)*([1]Source!S41/IF([1]Source!BA41&lt;&gt;0,[1]Source!BA41,1) )</f>
        <v>1221.1242628774423</v>
      </c>
      <c r="J87" s="31">
        <f>[1]Source!AU41</f>
        <v>50</v>
      </c>
      <c r="K87" s="46">
        <f>[1]Source!Y41</f>
        <v>4464.24</v>
      </c>
    </row>
    <row r="88" spans="1:11">
      <c r="A88" s="17"/>
      <c r="B88" s="17"/>
      <c r="C88" s="17" t="s">
        <v>58</v>
      </c>
      <c r="D88" s="17" t="s">
        <v>59</v>
      </c>
      <c r="E88" s="17">
        <f>[1]Source!AQ41</f>
        <v>107.04</v>
      </c>
      <c r="F88" s="17"/>
      <c r="G88" s="18" t="str">
        <f>[1]Source!DI41</f>
        <v>)*1,15</v>
      </c>
      <c r="H88" s="17">
        <f>[1]Source!AV41</f>
        <v>1.248</v>
      </c>
      <c r="I88" s="17">
        <f>[1]Source!U41</f>
        <v>177.59</v>
      </c>
      <c r="J88" s="17"/>
      <c r="K88" s="17"/>
    </row>
    <row r="89" spans="1:11">
      <c r="A89" s="21"/>
      <c r="B89" s="21"/>
      <c r="C89" s="21"/>
      <c r="D89" s="21"/>
      <c r="E89" s="21"/>
      <c r="F89" s="21"/>
      <c r="G89" s="21"/>
      <c r="H89" s="21"/>
      <c r="I89" s="49">
        <f>IF( [1]Source!BA41 &lt;&gt; 0, [1]Source!S41/ [1]Source!BA41,[1]Source!S41) + IF( [1]Source!BB41 &lt;&gt; 0, [1]Source!Q41/ [1]Source!BB41, [1]Source!Q41 ) +SUM(I86:I87)</f>
        <v>4472.1693783303726</v>
      </c>
      <c r="J89" s="50"/>
      <c r="K89" s="49">
        <f>[1]Source!S41+[1]Source!Q41+SUM(K86:K87)</f>
        <v>20981.93</v>
      </c>
    </row>
    <row r="90" spans="1:11" ht="132.75">
      <c r="A90" s="41" t="str">
        <f>[1]Source!E42</f>
        <v>11</v>
      </c>
      <c r="B90" s="41" t="str">
        <f>[1]Source!F42</f>
        <v>3.1-29-2</v>
      </c>
      <c r="C90" s="42" t="str">
        <f>[1]Source!G42</f>
        <v>УПЛОТНЕНИЕ ГРУНТА ПНЕВМАТИЧЕСКИМИ ТРАМБОВКАМИ ГРУППА ГРУНТОВ 3,4</v>
      </c>
      <c r="D90" s="43" t="str">
        <f>[1]Source!H42</f>
        <v>100 м3</v>
      </c>
      <c r="E90" s="44">
        <f>ROUND([1]Source!I42,6)</f>
        <v>15.353999999999999</v>
      </c>
      <c r="F90" s="44"/>
      <c r="G90" s="44"/>
      <c r="H90" s="44"/>
      <c r="I90" s="44"/>
      <c r="J90" s="44"/>
      <c r="K90" s="44"/>
    </row>
    <row r="91" spans="1:11">
      <c r="A91" s="31"/>
      <c r="B91" s="31"/>
      <c r="C91" s="31" t="s">
        <v>51</v>
      </c>
      <c r="D91" s="31"/>
      <c r="E91" s="31"/>
      <c r="F91" s="31">
        <f>[1]Source!AO42</f>
        <v>131.06</v>
      </c>
      <c r="G91" s="45" t="str">
        <f>[1]Source!DG42</f>
        <v>)*1,15</v>
      </c>
      <c r="H91" s="31">
        <f>[1]Source!AV42</f>
        <v>1.0469999999999999</v>
      </c>
      <c r="I91" s="46">
        <f>IF( [1]Source!BA42 &lt;&gt;0, [1]Source!S42/[1]Source!BA42,[1]Source!S42)</f>
        <v>2422.904085257549</v>
      </c>
      <c r="J91" s="31">
        <f>[1]Source!BA42</f>
        <v>5.63</v>
      </c>
      <c r="K91" s="46">
        <f>[1]Source!S42</f>
        <v>13640.95</v>
      </c>
    </row>
    <row r="92" spans="1:11">
      <c r="A92" s="31"/>
      <c r="B92" s="31"/>
      <c r="C92" s="31" t="s">
        <v>52</v>
      </c>
      <c r="D92" s="31"/>
      <c r="E92" s="31"/>
      <c r="F92" s="31">
        <f>[1]Source!AM42</f>
        <v>571.91</v>
      </c>
      <c r="G92" s="45" t="str">
        <f>[1]Source!DE42</f>
        <v>)*1,15</v>
      </c>
      <c r="H92" s="31">
        <f>[1]Source!AV42</f>
        <v>1.0469999999999999</v>
      </c>
      <c r="I92" s="46">
        <f>IF( [1]Source!BB42 &lt;&gt;0, [1]Source!Q42/[1]Source!BB42,[1]Source!Q42)</f>
        <v>10572.8914893617</v>
      </c>
      <c r="J92" s="31">
        <f>[1]Source!BB42</f>
        <v>4.7</v>
      </c>
      <c r="K92" s="46">
        <f>[1]Source!Q42</f>
        <v>49692.59</v>
      </c>
    </row>
    <row r="93" spans="1:11">
      <c r="A93" s="31"/>
      <c r="B93" s="31"/>
      <c r="C93" s="31" t="s">
        <v>53</v>
      </c>
      <c r="D93" s="31"/>
      <c r="E93" s="31"/>
      <c r="F93" s="31">
        <f>[1]Source!AN42</f>
        <v>211.04</v>
      </c>
      <c r="G93" s="45" t="str">
        <f>[1]Source!DF42</f>
        <v>)*1,15</v>
      </c>
      <c r="H93" s="31">
        <f>[1]Source!AV42</f>
        <v>1.0469999999999999</v>
      </c>
      <c r="I93" s="47" t="str">
        <f>CONCATENATE("(",TEXT(+ IF(J93&lt;&gt;0, [1]Source!R42/J93, [1]Source!R42 ),"0,00"),")")</f>
        <v>(3901,49)</v>
      </c>
      <c r="J93" s="31">
        <f>[1]Source!BS42</f>
        <v>5.63</v>
      </c>
      <c r="K93" s="48" t="str">
        <f>CONCATENATE("(",TEXT(+[1]Source!R42,"0,00"),")")</f>
        <v>(21965,41)</v>
      </c>
    </row>
    <row r="94" spans="1:11">
      <c r="A94" s="31"/>
      <c r="B94" s="31"/>
      <c r="C94" s="31" t="s">
        <v>54</v>
      </c>
      <c r="D94" s="31" t="s">
        <v>55</v>
      </c>
      <c r="E94" s="31">
        <f>[1]Source!DN42</f>
        <v>98</v>
      </c>
      <c r="F94" s="31"/>
      <c r="G94" s="31"/>
      <c r="H94" s="31"/>
      <c r="I94" s="46">
        <f>(E94/100)*([1]Source!S42/IF([1]Source!BA42&lt;&gt;0,[1]Source!BA42,1) )</f>
        <v>2374.446003552398</v>
      </c>
      <c r="J94" s="31">
        <f>[1]Source!AT42</f>
        <v>92</v>
      </c>
      <c r="K94" s="46">
        <f>[1]Source!X42</f>
        <v>12549.67</v>
      </c>
    </row>
    <row r="95" spans="1:11">
      <c r="A95" s="31"/>
      <c r="B95" s="31"/>
      <c r="C95" s="31" t="s">
        <v>56</v>
      </c>
      <c r="D95" s="31" t="s">
        <v>55</v>
      </c>
      <c r="E95" s="31">
        <f>[1]Source!DO42</f>
        <v>77</v>
      </c>
      <c r="F95" s="31"/>
      <c r="G95" s="31"/>
      <c r="H95" s="31"/>
      <c r="I95" s="46">
        <f>(E95/100)*([1]Source!S42/IF([1]Source!BA42&lt;&gt;0,[1]Source!BA42,1) )</f>
        <v>1865.6361456483128</v>
      </c>
      <c r="J95" s="31">
        <f>[1]Source!AU42</f>
        <v>68</v>
      </c>
      <c r="K95" s="46">
        <f>[1]Source!Y42</f>
        <v>9275.85</v>
      </c>
    </row>
    <row r="96" spans="1:11">
      <c r="A96" s="31"/>
      <c r="B96" s="31"/>
      <c r="C96" s="31" t="s">
        <v>57</v>
      </c>
      <c r="D96" s="31" t="s">
        <v>55</v>
      </c>
      <c r="E96" s="31">
        <v>175</v>
      </c>
      <c r="F96" s="31"/>
      <c r="G96" s="31"/>
      <c r="H96" s="31"/>
      <c r="I96" s="46">
        <f>(IF( [1]Source!BS42&lt;&gt;0, [1]Source!R42/[1]Source!BS42, [1]Source!R42 ) )*1.75</f>
        <v>6827.6141207815281</v>
      </c>
      <c r="J96" s="31">
        <v>180</v>
      </c>
      <c r="K96" s="46">
        <f>ROUND([1]Source!R42*J96/100,2)</f>
        <v>39537.74</v>
      </c>
    </row>
    <row r="97" spans="1:11">
      <c r="A97" s="17"/>
      <c r="B97" s="17"/>
      <c r="C97" s="17" t="s">
        <v>58</v>
      </c>
      <c r="D97" s="17" t="s">
        <v>59</v>
      </c>
      <c r="E97" s="17">
        <f>[1]Source!AQ42</f>
        <v>12.9</v>
      </c>
      <c r="F97" s="17"/>
      <c r="G97" s="18" t="str">
        <f>[1]Source!DI42</f>
        <v>)*1,15</v>
      </c>
      <c r="H97" s="17">
        <f>[1]Source!AV42</f>
        <v>1.0469999999999999</v>
      </c>
      <c r="I97" s="17">
        <f>[1]Source!U42</f>
        <v>238.48</v>
      </c>
      <c r="J97" s="17"/>
      <c r="K97" s="17"/>
    </row>
    <row r="98" spans="1:11">
      <c r="A98" s="21"/>
      <c r="B98" s="21"/>
      <c r="C98" s="21"/>
      <c r="D98" s="21"/>
      <c r="E98" s="21"/>
      <c r="F98" s="21"/>
      <c r="G98" s="21"/>
      <c r="H98" s="21"/>
      <c r="I98" s="49">
        <f>IF( [1]Source!BA42 &lt;&gt; 0, [1]Source!S42/ [1]Source!BA42,[1]Source!S42) + IF( [1]Source!BB42 &lt;&gt; 0, [1]Source!Q42/ [1]Source!BB42, [1]Source!Q42 ) +SUM(I94:I96)</f>
        <v>24063.491844601489</v>
      </c>
      <c r="J98" s="50"/>
      <c r="K98" s="49">
        <f>[1]Source!S42+[1]Source!Q42+SUM(K94:K96)</f>
        <v>124696.79999999999</v>
      </c>
    </row>
    <row r="99" spans="1:11" ht="84.75">
      <c r="A99" s="41" t="str">
        <f>[1]Source!E43</f>
        <v>12</v>
      </c>
      <c r="B99" s="41" t="str">
        <f>[1]Source!F43</f>
        <v>3.1-30-1</v>
      </c>
      <c r="C99" s="42" t="str">
        <f>[1]Source!G43</f>
        <v>ПОЛИВ ВОДОЙ УПЛОТНЯЕМОГО ГРУНТА НАСЫПЕЙ</v>
      </c>
      <c r="D99" s="43" t="str">
        <f>[1]Source!H43</f>
        <v>1000 м3</v>
      </c>
      <c r="E99" s="44">
        <f>ROUND([1]Source!I43,6)</f>
        <v>1.5354000000000001</v>
      </c>
      <c r="F99" s="44"/>
      <c r="G99" s="44"/>
      <c r="H99" s="44"/>
      <c r="I99" s="44"/>
      <c r="J99" s="44"/>
      <c r="K99" s="44"/>
    </row>
    <row r="100" spans="1:11">
      <c r="A100" s="31"/>
      <c r="B100" s="31"/>
      <c r="C100" s="31" t="s">
        <v>51</v>
      </c>
      <c r="D100" s="31"/>
      <c r="E100" s="31"/>
      <c r="F100" s="31">
        <f>[1]Source!AO43</f>
        <v>104.55</v>
      </c>
      <c r="G100" s="45" t="str">
        <f>[1]Source!DG43</f>
        <v>)*1,15</v>
      </c>
      <c r="H100" s="31">
        <f>[1]Source!AV43</f>
        <v>1.0469999999999999</v>
      </c>
      <c r="I100" s="46">
        <f>IF( [1]Source!BA43 &lt;&gt;0, [1]Source!S43/[1]Source!BA43,[1]Source!S43)</f>
        <v>193.28063943161635</v>
      </c>
      <c r="J100" s="31">
        <f>[1]Source!BA43</f>
        <v>5.63</v>
      </c>
      <c r="K100" s="46">
        <f>[1]Source!S43</f>
        <v>1088.17</v>
      </c>
    </row>
    <row r="101" spans="1:11">
      <c r="A101" s="31"/>
      <c r="B101" s="31"/>
      <c r="C101" s="31" t="s">
        <v>52</v>
      </c>
      <c r="D101" s="31"/>
      <c r="E101" s="31"/>
      <c r="F101" s="31">
        <f>[1]Source!AM43</f>
        <v>1323.87</v>
      </c>
      <c r="G101" s="45" t="str">
        <f>[1]Source!DE43</f>
        <v>)*1,15</v>
      </c>
      <c r="H101" s="31">
        <f>[1]Source!AV43</f>
        <v>1.0469999999999999</v>
      </c>
      <c r="I101" s="46">
        <f>IF( [1]Source!BB43 &lt;&gt;0, [1]Source!Q43/[1]Source!BB43,[1]Source!Q43)</f>
        <v>2447.4362068965515</v>
      </c>
      <c r="J101" s="31">
        <f>[1]Source!BB43</f>
        <v>5.8</v>
      </c>
      <c r="K101" s="46">
        <f>[1]Source!Q43</f>
        <v>14195.13</v>
      </c>
    </row>
    <row r="102" spans="1:11">
      <c r="A102" s="31"/>
      <c r="B102" s="31"/>
      <c r="C102" s="31" t="s">
        <v>53</v>
      </c>
      <c r="D102" s="31"/>
      <c r="E102" s="31"/>
      <c r="F102" s="31">
        <f>[1]Source!AN43</f>
        <v>317.38</v>
      </c>
      <c r="G102" s="45" t="str">
        <f>[1]Source!DF43</f>
        <v>)*1,15</v>
      </c>
      <c r="H102" s="31">
        <f>[1]Source!AV43</f>
        <v>1.0469999999999999</v>
      </c>
      <c r="I102" s="47" t="str">
        <f>CONCATENATE("(",TEXT(+ IF(J102&lt;&gt;0, [1]Source!R43/J102, [1]Source!R43 ),"0,00"),")")</f>
        <v>(586,74)</v>
      </c>
      <c r="J102" s="31">
        <f>[1]Source!BS43</f>
        <v>5.63</v>
      </c>
      <c r="K102" s="48" t="str">
        <f>CONCATENATE("(",TEXT(+[1]Source!R43,"0,00"),")")</f>
        <v>(3303,35)</v>
      </c>
    </row>
    <row r="103" spans="1:11">
      <c r="A103" s="31"/>
      <c r="B103" s="31"/>
      <c r="C103" s="31" t="s">
        <v>60</v>
      </c>
      <c r="D103" s="31"/>
      <c r="E103" s="31"/>
      <c r="F103" s="31">
        <f>[1]Source!AL43</f>
        <v>707</v>
      </c>
      <c r="G103" s="45" t="str">
        <f>[1]Source!DD43</f>
        <v/>
      </c>
      <c r="H103" s="31">
        <f>[1]Source!AW43</f>
        <v>1</v>
      </c>
      <c r="I103" s="46">
        <f>IF( [1]Source!BC43 &lt;&gt;0, [1]Source!P43/[1]Source!BC43,[1]Source!P43)</f>
        <v>1085.5263157894738</v>
      </c>
      <c r="J103" s="31">
        <f>[1]Source!BC43</f>
        <v>1.52</v>
      </c>
      <c r="K103" s="46">
        <f>[1]Source!P43</f>
        <v>1650</v>
      </c>
    </row>
    <row r="104" spans="1:11">
      <c r="A104" s="31"/>
      <c r="B104" s="31"/>
      <c r="C104" s="31" t="s">
        <v>54</v>
      </c>
      <c r="D104" s="31" t="s">
        <v>55</v>
      </c>
      <c r="E104" s="31">
        <f>[1]Source!DN43</f>
        <v>98</v>
      </c>
      <c r="F104" s="31"/>
      <c r="G104" s="31"/>
      <c r="H104" s="31"/>
      <c r="I104" s="46">
        <f>(E104/100)*([1]Source!S43/IF([1]Source!BA43&lt;&gt;0,[1]Source!BA43,1) )</f>
        <v>189.41502664298403</v>
      </c>
      <c r="J104" s="31">
        <f>[1]Source!AT43</f>
        <v>92</v>
      </c>
      <c r="K104" s="46">
        <f>[1]Source!X43</f>
        <v>1001.12</v>
      </c>
    </row>
    <row r="105" spans="1:11">
      <c r="A105" s="31"/>
      <c r="B105" s="31"/>
      <c r="C105" s="31" t="s">
        <v>56</v>
      </c>
      <c r="D105" s="31" t="s">
        <v>55</v>
      </c>
      <c r="E105" s="31">
        <f>[1]Source!DO43</f>
        <v>77</v>
      </c>
      <c r="F105" s="31"/>
      <c r="G105" s="31"/>
      <c r="H105" s="31"/>
      <c r="I105" s="46">
        <f>(E105/100)*([1]Source!S43/IF([1]Source!BA43&lt;&gt;0,[1]Source!BA43,1) )</f>
        <v>148.82609236234458</v>
      </c>
      <c r="J105" s="31">
        <f>[1]Source!AU43</f>
        <v>68</v>
      </c>
      <c r="K105" s="46">
        <f>[1]Source!Y43</f>
        <v>739.96</v>
      </c>
    </row>
    <row r="106" spans="1:11">
      <c r="A106" s="31"/>
      <c r="B106" s="31"/>
      <c r="C106" s="31" t="s">
        <v>57</v>
      </c>
      <c r="D106" s="31" t="s">
        <v>55</v>
      </c>
      <c r="E106" s="31">
        <v>175</v>
      </c>
      <c r="F106" s="31"/>
      <c r="G106" s="31"/>
      <c r="H106" s="31"/>
      <c r="I106" s="46">
        <f>(IF( [1]Source!BS43&lt;&gt;0, [1]Source!R43/[1]Source!BS43, [1]Source!R43 ) )*1.75</f>
        <v>1026.7961811722914</v>
      </c>
      <c r="J106" s="31">
        <v>180</v>
      </c>
      <c r="K106" s="46">
        <f>ROUND([1]Source!R43*J106/100,2)</f>
        <v>5946.03</v>
      </c>
    </row>
    <row r="107" spans="1:11">
      <c r="A107" s="17"/>
      <c r="B107" s="17"/>
      <c r="C107" s="17" t="s">
        <v>58</v>
      </c>
      <c r="D107" s="17" t="s">
        <v>59</v>
      </c>
      <c r="E107" s="17">
        <f>[1]Source!AQ43</f>
        <v>12.2</v>
      </c>
      <c r="F107" s="17"/>
      <c r="G107" s="18" t="str">
        <f>[1]Source!DI43</f>
        <v>)*1,15</v>
      </c>
      <c r="H107" s="17">
        <f>[1]Source!AV43</f>
        <v>1.0469999999999999</v>
      </c>
      <c r="I107" s="17">
        <f>[1]Source!U43</f>
        <v>22.55</v>
      </c>
      <c r="J107" s="17"/>
      <c r="K107" s="17"/>
    </row>
    <row r="108" spans="1:11">
      <c r="A108" s="21"/>
      <c r="B108" s="21"/>
      <c r="C108" s="21"/>
      <c r="D108" s="21"/>
      <c r="E108" s="21"/>
      <c r="F108" s="21"/>
      <c r="G108" s="21"/>
      <c r="H108" s="21"/>
      <c r="I108" s="49">
        <f>IF( [1]Source!BA43 &lt;&gt; 0, [1]Source!S43/ [1]Source!BA43,[1]Source!S43) + IF( [1]Source!BB43 &lt;&gt; 0, [1]Source!Q43/ [1]Source!BB43, [1]Source!Q43 ) +SUM(I103:I106)</f>
        <v>5091.2804622952617</v>
      </c>
      <c r="J108" s="50"/>
      <c r="K108" s="49">
        <f>[1]Source!S43+[1]Source!Q43+SUM(K103:K106)</f>
        <v>24620.41</v>
      </c>
    </row>
    <row r="109" spans="1:11" ht="84.75">
      <c r="A109" s="41" t="str">
        <f>[1]Source!E44</f>
        <v>13</v>
      </c>
      <c r="B109" s="41" t="str">
        <f>[1]Source!F44</f>
        <v>3.29-143-1</v>
      </c>
      <c r="C109" s="42" t="str">
        <f>[1]Source!G44</f>
        <v>УСТАНОВКА СТАЛЬНЫХ ПРОДОЛЬНЫХ СВЯЗЕЙ</v>
      </c>
      <c r="D109" s="43" t="str">
        <f>[1]Source!H44</f>
        <v>т</v>
      </c>
      <c r="E109" s="44">
        <f>ROUND([1]Source!I44,6)</f>
        <v>59</v>
      </c>
      <c r="F109" s="44"/>
      <c r="G109" s="44"/>
      <c r="H109" s="44"/>
      <c r="I109" s="44"/>
      <c r="J109" s="44"/>
      <c r="K109" s="44"/>
    </row>
    <row r="110" spans="1:11">
      <c r="A110" s="31"/>
      <c r="B110" s="31"/>
      <c r="C110" s="31" t="s">
        <v>51</v>
      </c>
      <c r="D110" s="31"/>
      <c r="E110" s="31"/>
      <c r="F110" s="31">
        <f>[1]Source!AO44</f>
        <v>230.57</v>
      </c>
      <c r="G110" s="45" t="str">
        <f>[1]Source!DG44</f>
        <v>)*1,15</v>
      </c>
      <c r="H110" s="31">
        <f>[1]Source!AV44</f>
        <v>1</v>
      </c>
      <c r="I110" s="46">
        <f>IF( [1]Source!BA44 &lt;&gt;0, [1]Source!S44/[1]Source!BA44,[1]Source!S44)</f>
        <v>15644.17406749556</v>
      </c>
      <c r="J110" s="31">
        <f>[1]Source!BA44</f>
        <v>5.63</v>
      </c>
      <c r="K110" s="46">
        <f>[1]Source!S44</f>
        <v>88076.7</v>
      </c>
    </row>
    <row r="111" spans="1:11">
      <c r="A111" s="31"/>
      <c r="B111" s="31"/>
      <c r="C111" s="31" t="s">
        <v>52</v>
      </c>
      <c r="D111" s="31"/>
      <c r="E111" s="31"/>
      <c r="F111" s="31">
        <f>[1]Source!AM44</f>
        <v>43.58</v>
      </c>
      <c r="G111" s="45" t="str">
        <f>[1]Source!DE44</f>
        <v>)*1,15</v>
      </c>
      <c r="H111" s="31">
        <f>[1]Source!AV44</f>
        <v>1</v>
      </c>
      <c r="I111" s="46">
        <f>IF( [1]Source!BB44 &lt;&gt;0, [1]Source!Q44/[1]Source!BB44,[1]Source!Q44)</f>
        <v>2956.9026548672564</v>
      </c>
      <c r="J111" s="31">
        <f>[1]Source!BB44</f>
        <v>3.39</v>
      </c>
      <c r="K111" s="46">
        <f>[1]Source!Q44</f>
        <v>10023.9</v>
      </c>
    </row>
    <row r="112" spans="1:11">
      <c r="A112" s="31"/>
      <c r="B112" s="31"/>
      <c r="C112" s="31" t="s">
        <v>53</v>
      </c>
      <c r="D112" s="31"/>
      <c r="E112" s="31"/>
      <c r="F112" s="31">
        <f>[1]Source!AN44</f>
        <v>9.5500000000000007</v>
      </c>
      <c r="G112" s="45" t="str">
        <f>[1]Source!DF44</f>
        <v>)*1,15</v>
      </c>
      <c r="H112" s="31">
        <f>[1]Source!AV44</f>
        <v>1</v>
      </c>
      <c r="I112" s="47" t="str">
        <f>CONCATENATE("(",TEXT(+ IF(J112&lt;&gt;0, [1]Source!R44/J112, [1]Source!R44 ),"0,00"),")")</f>
        <v>(647,97)</v>
      </c>
      <c r="J112" s="31">
        <f>[1]Source!BS44</f>
        <v>5.63</v>
      </c>
      <c r="K112" s="48" t="str">
        <f>CONCATENATE("(",TEXT(+[1]Source!R44,"0,00"),")")</f>
        <v>(3648,06)</v>
      </c>
    </row>
    <row r="113" spans="1:11">
      <c r="A113" s="31"/>
      <c r="B113" s="31"/>
      <c r="C113" s="31" t="s">
        <v>60</v>
      </c>
      <c r="D113" s="31"/>
      <c r="E113" s="31"/>
      <c r="F113" s="31">
        <f>[1]Source!AL44</f>
        <v>45.3</v>
      </c>
      <c r="G113" s="45" t="str">
        <f>[1]Source!DD44</f>
        <v/>
      </c>
      <c r="H113" s="31">
        <f>[1]Source!AW44</f>
        <v>1</v>
      </c>
      <c r="I113" s="46">
        <f>IF( [1]Source!BC44 &lt;&gt;0, [1]Source!P44/[1]Source!BC44,[1]Source!P44)</f>
        <v>2672.7</v>
      </c>
      <c r="J113" s="31">
        <f>[1]Source!BC44</f>
        <v>4.5</v>
      </c>
      <c r="K113" s="46">
        <f>[1]Source!P44</f>
        <v>12027.15</v>
      </c>
    </row>
    <row r="114" spans="1:11" ht="252.75">
      <c r="A114" s="41"/>
      <c r="B114" s="41" t="str">
        <f>[1]Source!F45</f>
        <v>1.6-1-270</v>
      </c>
      <c r="C114" s="42" t="str">
        <f>[1]Source!G45</f>
        <v>ОТДЕЛЬНЫЕ КОНСТРУКТИВНЫЕ ЭЛЕМЕНТЫ С ПРЕОБЛАДАНИЕМ ГОРЯЧЕКАТАНЫХ ПРОФИЛЕЙ, СРЕДНЯЯ МАССА СБОРОЧНОЙ ЕДИНИЦЫ ОТ 0,051 ДО 0,1 Т</v>
      </c>
      <c r="D114" s="43" t="str">
        <f>[1]Source!H45</f>
        <v>т</v>
      </c>
      <c r="E114" s="44">
        <f>ROUND([1]Source!I45,6)</f>
        <v>23.6</v>
      </c>
      <c r="F114" s="44">
        <f>IF([1]Source!AL45=0,[1]Source!AK45,[1]Source!AL45)</f>
        <v>5250.65</v>
      </c>
      <c r="G114" s="51" t="str">
        <f>[1]Source!DD45</f>
        <v/>
      </c>
      <c r="H114" s="44">
        <f>[1]Source!AW45</f>
        <v>1</v>
      </c>
      <c r="I114" s="30">
        <f>IF( [1]Source!BC45 &lt;&gt;0, [1]Source!O45/[1]Source!BC45,[1]Source!O45)</f>
        <v>123915.33970276009</v>
      </c>
      <c r="J114" s="44">
        <f>[1]Source!BC45</f>
        <v>9.42</v>
      </c>
      <c r="K114" s="30">
        <f>[1]Source!O45</f>
        <v>1167282.5</v>
      </c>
    </row>
    <row r="115" spans="1:11">
      <c r="A115" s="31"/>
      <c r="B115" s="31"/>
      <c r="C115" s="31" t="s">
        <v>54</v>
      </c>
      <c r="D115" s="31" t="s">
        <v>55</v>
      </c>
      <c r="E115" s="31">
        <f>[1]Source!DN44</f>
        <v>113</v>
      </c>
      <c r="F115" s="31"/>
      <c r="G115" s="31"/>
      <c r="H115" s="31"/>
      <c r="I115" s="46">
        <f>(E115/100)*([1]Source!S44/IF([1]Source!BA44&lt;&gt;0,[1]Source!BA44,1) )</f>
        <v>17677.916696269982</v>
      </c>
      <c r="J115" s="31">
        <f>[1]Source!AT44</f>
        <v>121</v>
      </c>
      <c r="K115" s="46">
        <f>[1]Source!X44</f>
        <v>106572.81</v>
      </c>
    </row>
    <row r="116" spans="1:11">
      <c r="A116" s="31"/>
      <c r="B116" s="31"/>
      <c r="C116" s="31" t="s">
        <v>56</v>
      </c>
      <c r="D116" s="31" t="s">
        <v>55</v>
      </c>
      <c r="E116" s="31">
        <f>[1]Source!DO44</f>
        <v>103</v>
      </c>
      <c r="F116" s="31"/>
      <c r="G116" s="31"/>
      <c r="H116" s="31"/>
      <c r="I116" s="46">
        <f>(E116/100)*([1]Source!S44/IF([1]Source!BA44&lt;&gt;0,[1]Source!BA44,1) )</f>
        <v>16113.499289520427</v>
      </c>
      <c r="J116" s="31">
        <f>[1]Source!AU44</f>
        <v>60</v>
      </c>
      <c r="K116" s="46">
        <f>[1]Source!Y44</f>
        <v>52846.02</v>
      </c>
    </row>
    <row r="117" spans="1:11">
      <c r="A117" s="31"/>
      <c r="B117" s="31"/>
      <c r="C117" s="31" t="s">
        <v>57</v>
      </c>
      <c r="D117" s="31" t="s">
        <v>55</v>
      </c>
      <c r="E117" s="31">
        <v>175</v>
      </c>
      <c r="F117" s="31"/>
      <c r="G117" s="31"/>
      <c r="H117" s="31"/>
      <c r="I117" s="46">
        <f>(IF( [1]Source!BS44&lt;&gt;0, [1]Source!R44/[1]Source!BS44, [1]Source!R44 ) )*1.75</f>
        <v>1133.9440497335702</v>
      </c>
      <c r="J117" s="31">
        <v>180</v>
      </c>
      <c r="K117" s="46">
        <f>ROUND([1]Source!R44*J117/100,2)</f>
        <v>6566.51</v>
      </c>
    </row>
    <row r="118" spans="1:11">
      <c r="A118" s="17"/>
      <c r="B118" s="17"/>
      <c r="C118" s="17" t="s">
        <v>58</v>
      </c>
      <c r="D118" s="17" t="s">
        <v>59</v>
      </c>
      <c r="E118" s="17">
        <f>[1]Source!AQ44</f>
        <v>15.6</v>
      </c>
      <c r="F118" s="17"/>
      <c r="G118" s="18" t="str">
        <f>[1]Source!DI44</f>
        <v>)*1,15</v>
      </c>
      <c r="H118" s="17">
        <f>[1]Source!AV44</f>
        <v>1</v>
      </c>
      <c r="I118" s="17">
        <f>[1]Source!U44</f>
        <v>1058.46</v>
      </c>
      <c r="J118" s="17"/>
      <c r="K118" s="17"/>
    </row>
    <row r="119" spans="1:11">
      <c r="A119" s="21"/>
      <c r="B119" s="21"/>
      <c r="C119" s="21"/>
      <c r="D119" s="21"/>
      <c r="E119" s="21"/>
      <c r="F119" s="21"/>
      <c r="G119" s="21"/>
      <c r="H119" s="21"/>
      <c r="I119" s="49">
        <f>IF( [1]Source!BA44 &lt;&gt; 0, [1]Source!S44/ [1]Source!BA44,[1]Source!S44) + IF( [1]Source!BB44 &lt;&gt; 0, [1]Source!Q44/ [1]Source!BB44, [1]Source!Q44 ) +SUM(I113:I117)</f>
        <v>180114.47646064687</v>
      </c>
      <c r="J119" s="50"/>
      <c r="K119" s="49">
        <f>[1]Source!S44+[1]Source!Q44+SUM(K113:K117)</f>
        <v>1443395.59</v>
      </c>
    </row>
    <row r="120" spans="1:11" ht="48.75">
      <c r="A120" s="41" t="str">
        <f>[1]Source!E46</f>
        <v>14</v>
      </c>
      <c r="B120" s="41" t="str">
        <f>[1]Source!F46</f>
        <v>3.29-148-1</v>
      </c>
      <c r="C120" s="42" t="str">
        <f>[1]Source!G46</f>
        <v>СНЯТИЕ ПРОДОЛЬНЫХ СВЯЗЕЙ</v>
      </c>
      <c r="D120" s="43" t="str">
        <f>[1]Source!H46</f>
        <v>т</v>
      </c>
      <c r="E120" s="44">
        <f>ROUND([1]Source!I46,6)</f>
        <v>59</v>
      </c>
      <c r="F120" s="44"/>
      <c r="G120" s="44"/>
      <c r="H120" s="44"/>
      <c r="I120" s="44"/>
      <c r="J120" s="44"/>
      <c r="K120" s="44"/>
    </row>
    <row r="121" spans="1:11">
      <c r="A121" s="31"/>
      <c r="B121" s="31"/>
      <c r="C121" s="31" t="s">
        <v>51</v>
      </c>
      <c r="D121" s="31"/>
      <c r="E121" s="31"/>
      <c r="F121" s="31">
        <f>[1]Source!AO46</f>
        <v>62.74</v>
      </c>
      <c r="G121" s="45" t="str">
        <f>[1]Source!DG46</f>
        <v>)*1,15</v>
      </c>
      <c r="H121" s="31">
        <f>[1]Source!AV46</f>
        <v>1</v>
      </c>
      <c r="I121" s="46">
        <f>IF( [1]Source!BA46 &lt;&gt;0, [1]Source!S46/[1]Source!BA46,[1]Source!S46)</f>
        <v>4256.9094138543524</v>
      </c>
      <c r="J121" s="31">
        <f>[1]Source!BA46</f>
        <v>5.63</v>
      </c>
      <c r="K121" s="46">
        <f>[1]Source!S46</f>
        <v>23966.400000000001</v>
      </c>
    </row>
    <row r="122" spans="1:11">
      <c r="A122" s="31"/>
      <c r="B122" s="31"/>
      <c r="C122" s="31" t="s">
        <v>52</v>
      </c>
      <c r="D122" s="31"/>
      <c r="E122" s="31"/>
      <c r="F122" s="31">
        <f>[1]Source!AM46</f>
        <v>21.88</v>
      </c>
      <c r="G122" s="45" t="str">
        <f>[1]Source!DE46</f>
        <v>)*1,15</v>
      </c>
      <c r="H122" s="31">
        <f>[1]Source!AV46</f>
        <v>1</v>
      </c>
      <c r="I122" s="46">
        <f>IF( [1]Source!BB46 &lt;&gt;0, [1]Source!Q46/[1]Source!BB46,[1]Source!Q46)</f>
        <v>1484.5584045584046</v>
      </c>
      <c r="J122" s="31">
        <f>[1]Source!BB46</f>
        <v>3.51</v>
      </c>
      <c r="K122" s="46">
        <f>[1]Source!Q46</f>
        <v>5210.8</v>
      </c>
    </row>
    <row r="123" spans="1:11">
      <c r="A123" s="31"/>
      <c r="B123" s="31"/>
      <c r="C123" s="31" t="s">
        <v>53</v>
      </c>
      <c r="D123" s="31"/>
      <c r="E123" s="31"/>
      <c r="F123" s="31">
        <f>[1]Source!AN46</f>
        <v>5.21</v>
      </c>
      <c r="G123" s="45" t="str">
        <f>[1]Source!DF46</f>
        <v>)*1,15</v>
      </c>
      <c r="H123" s="31">
        <f>[1]Source!AV46</f>
        <v>1</v>
      </c>
      <c r="I123" s="47" t="str">
        <f>CONCATENATE("(",TEXT(+ IF(J123&lt;&gt;0, [1]Source!R46/J123, [1]Source!R46 ),"0,00"),")")</f>
        <v>(353,50)</v>
      </c>
      <c r="J123" s="31">
        <f>[1]Source!BS46</f>
        <v>5.63</v>
      </c>
      <c r="K123" s="48" t="str">
        <f>CONCATENATE("(",TEXT(+[1]Source!R46,"0,00"),")")</f>
        <v>(1990,20)</v>
      </c>
    </row>
    <row r="124" spans="1:11">
      <c r="A124" s="31"/>
      <c r="B124" s="31"/>
      <c r="C124" s="31" t="s">
        <v>60</v>
      </c>
      <c r="D124" s="31"/>
      <c r="E124" s="31"/>
      <c r="F124" s="31">
        <f>[1]Source!AL46</f>
        <v>15.89</v>
      </c>
      <c r="G124" s="45" t="str">
        <f>[1]Source!DD46</f>
        <v/>
      </c>
      <c r="H124" s="31">
        <f>[1]Source!AW46</f>
        <v>1</v>
      </c>
      <c r="I124" s="46">
        <f>IF( [1]Source!BC46 &lt;&gt;0, [1]Source!P46/[1]Source!BC46,[1]Source!P46)</f>
        <v>937.50853242320818</v>
      </c>
      <c r="J124" s="31">
        <f>[1]Source!BC46</f>
        <v>2.93</v>
      </c>
      <c r="K124" s="46">
        <f>[1]Source!P46</f>
        <v>2746.9</v>
      </c>
    </row>
    <row r="125" spans="1:11">
      <c r="A125" s="31"/>
      <c r="B125" s="31"/>
      <c r="C125" s="31" t="s">
        <v>54</v>
      </c>
      <c r="D125" s="31" t="s">
        <v>55</v>
      </c>
      <c r="E125" s="31">
        <f>[1]Source!DN46</f>
        <v>113</v>
      </c>
      <c r="F125" s="31"/>
      <c r="G125" s="31"/>
      <c r="H125" s="31"/>
      <c r="I125" s="46">
        <f>(E125/100)*([1]Source!S46/IF([1]Source!BA46&lt;&gt;0,[1]Source!BA46,1) )</f>
        <v>4810.3076376554181</v>
      </c>
      <c r="J125" s="31">
        <f>[1]Source!AT46</f>
        <v>121</v>
      </c>
      <c r="K125" s="46">
        <f>[1]Source!X46</f>
        <v>28999.34</v>
      </c>
    </row>
    <row r="126" spans="1:11">
      <c r="A126" s="31"/>
      <c r="B126" s="31"/>
      <c r="C126" s="31" t="s">
        <v>56</v>
      </c>
      <c r="D126" s="31" t="s">
        <v>55</v>
      </c>
      <c r="E126" s="31">
        <f>[1]Source!DO46</f>
        <v>103</v>
      </c>
      <c r="F126" s="31"/>
      <c r="G126" s="31"/>
      <c r="H126" s="31"/>
      <c r="I126" s="46">
        <f>(E126/100)*([1]Source!S46/IF([1]Source!BA46&lt;&gt;0,[1]Source!BA46,1) )</f>
        <v>4384.6166962699826</v>
      </c>
      <c r="J126" s="31">
        <f>[1]Source!AU46</f>
        <v>60</v>
      </c>
      <c r="K126" s="46">
        <f>[1]Source!Y46</f>
        <v>14379.84</v>
      </c>
    </row>
    <row r="127" spans="1:11">
      <c r="A127" s="31"/>
      <c r="B127" s="31"/>
      <c r="C127" s="31" t="s">
        <v>57</v>
      </c>
      <c r="D127" s="31" t="s">
        <v>55</v>
      </c>
      <c r="E127" s="31">
        <v>175</v>
      </c>
      <c r="F127" s="31"/>
      <c r="G127" s="31"/>
      <c r="H127" s="31"/>
      <c r="I127" s="46">
        <f>(IF( [1]Source!BS46&lt;&gt;0, [1]Source!R46/[1]Source!BS46, [1]Source!R46 ) )*1.75</f>
        <v>618.62344582593255</v>
      </c>
      <c r="J127" s="31">
        <v>180</v>
      </c>
      <c r="K127" s="46">
        <f>ROUND([1]Source!R46*J127/100,2)</f>
        <v>3582.36</v>
      </c>
    </row>
    <row r="128" spans="1:11">
      <c r="A128" s="17"/>
      <c r="B128" s="17"/>
      <c r="C128" s="17" t="s">
        <v>58</v>
      </c>
      <c r="D128" s="17" t="s">
        <v>59</v>
      </c>
      <c r="E128" s="17">
        <f>[1]Source!AQ46</f>
        <v>4.8</v>
      </c>
      <c r="F128" s="17"/>
      <c r="G128" s="18" t="str">
        <f>[1]Source!DI46</f>
        <v>)*1,15</v>
      </c>
      <c r="H128" s="17">
        <f>[1]Source!AV46</f>
        <v>1</v>
      </c>
      <c r="I128" s="17">
        <f>[1]Source!U46</f>
        <v>325.68</v>
      </c>
      <c r="J128" s="17"/>
      <c r="K128" s="17"/>
    </row>
    <row r="129" spans="1:11">
      <c r="A129" s="21"/>
      <c r="B129" s="21"/>
      <c r="C129" s="21"/>
      <c r="D129" s="21"/>
      <c r="E129" s="21"/>
      <c r="F129" s="21"/>
      <c r="G129" s="21"/>
      <c r="H129" s="21"/>
      <c r="I129" s="49">
        <f>IF( [1]Source!BA46 &lt;&gt; 0, [1]Source!S46/ [1]Source!BA46,[1]Source!S46) + IF( [1]Source!BB46 &lt;&gt; 0, [1]Source!Q46/ [1]Source!BB46, [1]Source!Q46 ) +SUM(I124:I127)</f>
        <v>16492.524130587299</v>
      </c>
      <c r="J129" s="50"/>
      <c r="K129" s="49">
        <f>[1]Source!S46+[1]Source!Q46+SUM(K124:K127)</f>
        <v>78885.64</v>
      </c>
    </row>
    <row r="130" spans="1:11" ht="180.75">
      <c r="A130" s="41" t="str">
        <f>[1]Source!E47</f>
        <v>15</v>
      </c>
      <c r="B130" s="41" t="str">
        <f>[1]Source!F47</f>
        <v>3.29-145-3</v>
      </c>
      <c r="C130" s="42" t="str">
        <f>[1]Source!G47</f>
        <v>УСТРОЙСТВО ЗАБИРКИ С ПОСЛЕДУЮЩЕЙ РАЗБОРКОЙ С УЧЕТОМ ОБОРАЧИВАЕМОСТИ ИЗ ДОСОК ТОЛЩИНОЙ 5 СМ</v>
      </c>
      <c r="D130" s="43" t="str">
        <f>[1]Source!H47</f>
        <v>100 м2</v>
      </c>
      <c r="E130" s="44">
        <f>ROUND([1]Source!I47,6)</f>
        <v>3.69</v>
      </c>
      <c r="F130" s="44"/>
      <c r="G130" s="44"/>
      <c r="H130" s="44"/>
      <c r="I130" s="44"/>
      <c r="J130" s="44"/>
      <c r="K130" s="44"/>
    </row>
    <row r="131" spans="1:11">
      <c r="A131" s="31"/>
      <c r="B131" s="31"/>
      <c r="C131" s="31" t="s">
        <v>51</v>
      </c>
      <c r="D131" s="31"/>
      <c r="E131" s="31"/>
      <c r="F131" s="31">
        <f>[1]Source!AO47</f>
        <v>1986.64</v>
      </c>
      <c r="G131" s="45" t="str">
        <f>[1]Source!DG47</f>
        <v>)*1,15</v>
      </c>
      <c r="H131" s="31">
        <f>[1]Source!AV47</f>
        <v>1</v>
      </c>
      <c r="I131" s="46">
        <f>IF( [1]Source!BA47 &lt;&gt;0, [1]Source!S47/[1]Source!BA47,[1]Source!S47)</f>
        <v>8430.3072824156297</v>
      </c>
      <c r="J131" s="31">
        <f>[1]Source!BA47</f>
        <v>5.63</v>
      </c>
      <c r="K131" s="46">
        <f>[1]Source!S47</f>
        <v>47462.63</v>
      </c>
    </row>
    <row r="132" spans="1:11">
      <c r="A132" s="31"/>
      <c r="B132" s="31"/>
      <c r="C132" s="31" t="s">
        <v>52</v>
      </c>
      <c r="D132" s="31"/>
      <c r="E132" s="31"/>
      <c r="F132" s="31">
        <f>[1]Source!AM47</f>
        <v>19.64</v>
      </c>
      <c r="G132" s="45" t="str">
        <f>[1]Source!DE47</f>
        <v>)*1,15</v>
      </c>
      <c r="H132" s="31">
        <f>[1]Source!AV47</f>
        <v>1</v>
      </c>
      <c r="I132" s="46">
        <f>IF( [1]Source!BB47 &lt;&gt;0, [1]Source!Q47/[1]Source!BB47,[1]Source!Q47)</f>
        <v>83.341902313624672</v>
      </c>
      <c r="J132" s="31">
        <f>[1]Source!BB47</f>
        <v>3.89</v>
      </c>
      <c r="K132" s="46">
        <f>[1]Source!Q47</f>
        <v>324.2</v>
      </c>
    </row>
    <row r="133" spans="1:11">
      <c r="A133" s="31"/>
      <c r="B133" s="31"/>
      <c r="C133" s="31" t="s">
        <v>53</v>
      </c>
      <c r="D133" s="31"/>
      <c r="E133" s="31"/>
      <c r="F133" s="31">
        <f>[1]Source!AN47</f>
        <v>7.23</v>
      </c>
      <c r="G133" s="45" t="str">
        <f>[1]Source!DF47</f>
        <v>)*1,15</v>
      </c>
      <c r="H133" s="31">
        <f>[1]Source!AV47</f>
        <v>1</v>
      </c>
      <c r="I133" s="47" t="str">
        <f>CONCATENATE("(",TEXT(+ IF(J133&lt;&gt;0, [1]Source!R47/J133, [1]Source!R47 ),"0,00"),")")</f>
        <v>(30,68)</v>
      </c>
      <c r="J133" s="31">
        <f>[1]Source!BS47</f>
        <v>5.63</v>
      </c>
      <c r="K133" s="48" t="str">
        <f>CONCATENATE("(",TEXT(+[1]Source!R47,"0,00"),")")</f>
        <v>(172,73)</v>
      </c>
    </row>
    <row r="134" spans="1:11">
      <c r="A134" s="31"/>
      <c r="B134" s="31"/>
      <c r="C134" s="31" t="s">
        <v>60</v>
      </c>
      <c r="D134" s="31"/>
      <c r="E134" s="31"/>
      <c r="F134" s="31">
        <f>[1]Source!AL47</f>
        <v>1393.81</v>
      </c>
      <c r="G134" s="45" t="str">
        <f>[1]Source!DD47</f>
        <v/>
      </c>
      <c r="H134" s="31">
        <f>[1]Source!AW47</f>
        <v>1</v>
      </c>
      <c r="I134" s="46">
        <f>IF( [1]Source!BC47 &lt;&gt;0, [1]Source!P47/[1]Source!BC47,[1]Source!P47)</f>
        <v>5143.157608695652</v>
      </c>
      <c r="J134" s="31">
        <f>[1]Source!BC47</f>
        <v>3.68</v>
      </c>
      <c r="K134" s="46">
        <f>[1]Source!P47</f>
        <v>18926.82</v>
      </c>
    </row>
    <row r="135" spans="1:11">
      <c r="A135" s="31"/>
      <c r="B135" s="31"/>
      <c r="C135" s="31" t="s">
        <v>54</v>
      </c>
      <c r="D135" s="31" t="s">
        <v>55</v>
      </c>
      <c r="E135" s="31">
        <f>[1]Source!DN47</f>
        <v>113</v>
      </c>
      <c r="F135" s="31"/>
      <c r="G135" s="31"/>
      <c r="H135" s="31"/>
      <c r="I135" s="46">
        <f>(E135/100)*([1]Source!S47/IF([1]Source!BA47&lt;&gt;0,[1]Source!BA47,1) )</f>
        <v>9526.2472291296599</v>
      </c>
      <c r="J135" s="31">
        <f>[1]Source!AT47</f>
        <v>121</v>
      </c>
      <c r="K135" s="46">
        <f>[1]Source!X47</f>
        <v>57429.78</v>
      </c>
    </row>
    <row r="136" spans="1:11">
      <c r="A136" s="31"/>
      <c r="B136" s="31"/>
      <c r="C136" s="31" t="s">
        <v>56</v>
      </c>
      <c r="D136" s="31" t="s">
        <v>55</v>
      </c>
      <c r="E136" s="31">
        <f>[1]Source!DO47</f>
        <v>103</v>
      </c>
      <c r="F136" s="31"/>
      <c r="G136" s="31"/>
      <c r="H136" s="31"/>
      <c r="I136" s="46">
        <f>(E136/100)*([1]Source!S47/IF([1]Source!BA47&lt;&gt;0,[1]Source!BA47,1) )</f>
        <v>8683.2165008880984</v>
      </c>
      <c r="J136" s="31">
        <f>[1]Source!AU47</f>
        <v>60</v>
      </c>
      <c r="K136" s="46">
        <f>[1]Source!Y47</f>
        <v>28477.58</v>
      </c>
    </row>
    <row r="137" spans="1:11">
      <c r="A137" s="31"/>
      <c r="B137" s="31"/>
      <c r="C137" s="31" t="s">
        <v>57</v>
      </c>
      <c r="D137" s="31" t="s">
        <v>55</v>
      </c>
      <c r="E137" s="31">
        <v>175</v>
      </c>
      <c r="F137" s="31"/>
      <c r="G137" s="31"/>
      <c r="H137" s="31"/>
      <c r="I137" s="46">
        <f>(IF( [1]Source!BS47&lt;&gt;0, [1]Source!R47/[1]Source!BS47, [1]Source!R47 ) )*1.75</f>
        <v>53.690497335701593</v>
      </c>
      <c r="J137" s="31">
        <v>180</v>
      </c>
      <c r="K137" s="46">
        <f>ROUND([1]Source!R47*J137/100,2)</f>
        <v>310.91000000000003</v>
      </c>
    </row>
    <row r="138" spans="1:11">
      <c r="A138" s="17"/>
      <c r="B138" s="17"/>
      <c r="C138" s="17" t="s">
        <v>58</v>
      </c>
      <c r="D138" s="17" t="s">
        <v>59</v>
      </c>
      <c r="E138" s="17">
        <f>[1]Source!AQ47</f>
        <v>152</v>
      </c>
      <c r="F138" s="17"/>
      <c r="G138" s="18" t="str">
        <f>[1]Source!DI47</f>
        <v>)*1,15</v>
      </c>
      <c r="H138" s="17">
        <f>[1]Source!AV47</f>
        <v>1</v>
      </c>
      <c r="I138" s="17">
        <f>[1]Source!U47</f>
        <v>645.01</v>
      </c>
      <c r="J138" s="17"/>
      <c r="K138" s="17"/>
    </row>
    <row r="139" spans="1:11">
      <c r="A139" s="21"/>
      <c r="B139" s="21"/>
      <c r="C139" s="21"/>
      <c r="D139" s="21"/>
      <c r="E139" s="21"/>
      <c r="F139" s="21"/>
      <c r="G139" s="21"/>
      <c r="H139" s="21"/>
      <c r="I139" s="49">
        <f>IF( [1]Source!BA47 &lt;&gt; 0, [1]Source!S47/ [1]Source!BA47,[1]Source!S47) + IF( [1]Source!BB47 &lt;&gt; 0, [1]Source!Q47/ [1]Source!BB47, [1]Source!Q47 ) +SUM(I134:I137)</f>
        <v>31919.96102077837</v>
      </c>
      <c r="J139" s="50"/>
      <c r="K139" s="49">
        <f>[1]Source!S47+[1]Source!Q47+SUM(K134:K137)</f>
        <v>152931.92000000001</v>
      </c>
    </row>
    <row r="140" spans="1:11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</row>
    <row r="141" spans="1:11">
      <c r="A141" s="50"/>
      <c r="B141" s="50"/>
      <c r="C141" s="50" t="s">
        <v>61</v>
      </c>
      <c r="D141" s="50"/>
      <c r="E141" s="50"/>
      <c r="F141" s="50"/>
      <c r="G141" s="50"/>
      <c r="H141" s="52">
        <f>SUM(M35:M140)</f>
        <v>0</v>
      </c>
      <c r="I141" s="52"/>
      <c r="J141" s="52">
        <f>ROUND([1]Source!AB30+[1]Source!AK30+[1]Source!AL30+[1]Source!AE30*180/100,2)</f>
        <v>5677219.4199999999</v>
      </c>
      <c r="K141" s="52"/>
    </row>
    <row r="142" spans="1:11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</row>
    <row r="143" spans="1:11" ht="15.75">
      <c r="A143" s="21"/>
      <c r="B143" s="21"/>
      <c r="C143" s="35" t="s">
        <v>50</v>
      </c>
      <c r="D143" s="37" t="str">
        <f>IF([1]Source!C12="1", [1]Source!F64, [1]Source!G64)</f>
        <v>Фундаменты</v>
      </c>
      <c r="E143" s="38"/>
      <c r="F143" s="38"/>
      <c r="G143" s="38"/>
      <c r="H143" s="38"/>
      <c r="I143" s="38"/>
      <c r="J143" s="38"/>
      <c r="K143" s="38"/>
    </row>
    <row r="144" spans="1:11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</row>
    <row r="145" spans="1:11" ht="132.75">
      <c r="A145" s="13" t="str">
        <f>[1]Source!E68</f>
        <v>15</v>
      </c>
      <c r="B145" s="13" t="str">
        <f>[1]Source!F68</f>
        <v/>
      </c>
      <c r="C145" s="14" t="str">
        <f>[1]Source!G68</f>
        <v>Отделение газотурбинных установок,котлов-утилизаторов и вспомогательныхслужб</v>
      </c>
      <c r="D145" s="15" t="str">
        <f>[1]Source!H68</f>
        <v/>
      </c>
      <c r="E145" s="16">
        <f>ROUND([1]Source!I68,6)</f>
        <v>0</v>
      </c>
      <c r="F145" s="16"/>
      <c r="G145" s="16"/>
      <c r="H145" s="16"/>
      <c r="I145" s="16"/>
      <c r="J145" s="16"/>
      <c r="K145" s="16"/>
    </row>
    <row r="146" spans="1:11">
      <c r="A146" s="21"/>
      <c r="B146" s="21"/>
      <c r="C146" s="21"/>
      <c r="D146" s="21"/>
      <c r="E146" s="31"/>
      <c r="F146" s="31"/>
      <c r="G146" s="31"/>
      <c r="H146" s="31"/>
      <c r="I146" s="39">
        <f>[1]Source!S68/IF([1]Source!BA68 &lt;&gt; 0, [1]Source!BA68, 1)+[1]Source!Q68/ IF([1]Source!BB68 &lt;&gt; 0, [1]Source!BB68, 1)</f>
        <v>0</v>
      </c>
      <c r="J146" s="40"/>
      <c r="K146" s="39">
        <f>[1]Source!S68+[1]Source!Q68</f>
        <v>0</v>
      </c>
    </row>
    <row r="147" spans="1:11" ht="84.75">
      <c r="A147" s="41" t="str">
        <f>[1]Source!E69</f>
        <v>16</v>
      </c>
      <c r="B147" s="41" t="str">
        <f>[1]Source!F69</f>
        <v>3.8-1-1</v>
      </c>
      <c r="C147" s="42" t="str">
        <f>[1]Source!G69</f>
        <v>УСТРОЙСТВО ПЕСЧАНОй ПОДУШКИ ТОЛЩ. 200ММ</v>
      </c>
      <c r="D147" s="43" t="str">
        <f>[1]Source!H69</f>
        <v>м3</v>
      </c>
      <c r="E147" s="44">
        <f>ROUND([1]Source!I69,6)</f>
        <v>6510</v>
      </c>
      <c r="F147" s="44"/>
      <c r="G147" s="44"/>
      <c r="H147" s="44"/>
      <c r="I147" s="44"/>
      <c r="J147" s="44"/>
      <c r="K147" s="44"/>
    </row>
    <row r="148" spans="1:11">
      <c r="A148" s="31"/>
      <c r="B148" s="31"/>
      <c r="C148" s="31" t="s">
        <v>51</v>
      </c>
      <c r="D148" s="31"/>
      <c r="E148" s="31"/>
      <c r="F148" s="31">
        <f>[1]Source!AO69</f>
        <v>7.38</v>
      </c>
      <c r="G148" s="45" t="str">
        <f>[1]Source!DG69</f>
        <v>)*1,15</v>
      </c>
      <c r="H148" s="31">
        <f>[1]Source!AV69</f>
        <v>1.0469999999999999</v>
      </c>
      <c r="I148" s="46">
        <f>IF( [1]Source!BA69 &lt;&gt;0, [1]Source!S69/[1]Source!BA69,[1]Source!S69)</f>
        <v>57847.136767317941</v>
      </c>
      <c r="J148" s="31">
        <f>[1]Source!BA69</f>
        <v>5.63</v>
      </c>
      <c r="K148" s="46">
        <f>[1]Source!S69</f>
        <v>325679.38</v>
      </c>
    </row>
    <row r="149" spans="1:11">
      <c r="A149" s="31"/>
      <c r="B149" s="31"/>
      <c r="C149" s="31" t="s">
        <v>52</v>
      </c>
      <c r="D149" s="31"/>
      <c r="E149" s="31"/>
      <c r="F149" s="31">
        <f>[1]Source!AM69</f>
        <v>16.7</v>
      </c>
      <c r="G149" s="45" t="str">
        <f>[1]Source!DE69</f>
        <v>)*1,15</v>
      </c>
      <c r="H149" s="31">
        <f>[1]Source!AV69</f>
        <v>1.0469999999999999</v>
      </c>
      <c r="I149" s="46">
        <f>IF( [1]Source!BB69 &lt;&gt;0, [1]Source!Q69/[1]Source!BB69,[1]Source!Q69)</f>
        <v>130900.70317460319</v>
      </c>
      <c r="J149" s="31">
        <f>[1]Source!BB69</f>
        <v>6.3</v>
      </c>
      <c r="K149" s="46">
        <f>[1]Source!Q69</f>
        <v>824674.43</v>
      </c>
    </row>
    <row r="150" spans="1:11">
      <c r="A150" s="31"/>
      <c r="B150" s="31"/>
      <c r="C150" s="31" t="s">
        <v>53</v>
      </c>
      <c r="D150" s="31"/>
      <c r="E150" s="31"/>
      <c r="F150" s="31">
        <f>[1]Source!AN69</f>
        <v>6.08</v>
      </c>
      <c r="G150" s="45" t="str">
        <f>[1]Source!DF69</f>
        <v>)*1,15</v>
      </c>
      <c r="H150" s="31">
        <f>[1]Source!AV69</f>
        <v>1.0469999999999999</v>
      </c>
      <c r="I150" s="47" t="str">
        <f>CONCATENATE("(",TEXT(+ IF(J150&lt;&gt;0, [1]Source!R69/J150, [1]Source!R69 ),"0,00"),")")</f>
        <v>(47657,26)</v>
      </c>
      <c r="J150" s="31">
        <f>[1]Source!BS69</f>
        <v>5.63</v>
      </c>
      <c r="K150" s="48" t="str">
        <f>CONCATENATE("(",TEXT(+[1]Source!R69,"0,00"),")")</f>
        <v>(268310,39)</v>
      </c>
    </row>
    <row r="151" spans="1:11">
      <c r="A151" s="31"/>
      <c r="B151" s="31"/>
      <c r="C151" s="31" t="s">
        <v>60</v>
      </c>
      <c r="D151" s="31"/>
      <c r="E151" s="31"/>
      <c r="F151" s="31">
        <f>[1]Source!AL69</f>
        <v>0.28000000000000003</v>
      </c>
      <c r="G151" s="45" t="str">
        <f>[1]Source!DD69</f>
        <v/>
      </c>
      <c r="H151" s="31">
        <f>[1]Source!AW69</f>
        <v>1.0029999999999999</v>
      </c>
      <c r="I151" s="46">
        <f>IF( [1]Source!BC69 &lt;&gt;0, [1]Source!P69/[1]Source!BC69,[1]Source!P69)</f>
        <v>1828.268707482993</v>
      </c>
      <c r="J151" s="31">
        <f>[1]Source!BC69</f>
        <v>2.94</v>
      </c>
      <c r="K151" s="46">
        <f>[1]Source!P69</f>
        <v>5375.11</v>
      </c>
    </row>
    <row r="152" spans="1:11" ht="84.75">
      <c r="A152" s="41"/>
      <c r="B152" s="41" t="str">
        <f>[1]Source!F70</f>
        <v>1.1-1-766</v>
      </c>
      <c r="C152" s="42" t="str">
        <f>[1]Source!G70</f>
        <v>ПЕСОК ДЛЯ СТРОИТЕЛЬНЫХ РАБОТ, РЯДОВОЙ</v>
      </c>
      <c r="D152" s="43" t="str">
        <f>[1]Source!H70</f>
        <v>м3</v>
      </c>
      <c r="E152" s="44">
        <f>ROUND([1]Source!I70,6)</f>
        <v>7161</v>
      </c>
      <c r="F152" s="44">
        <f>IF([1]Source!AL70=0,[1]Source!AK70,[1]Source!AL70)</f>
        <v>77.2</v>
      </c>
      <c r="G152" s="51" t="str">
        <f>[1]Source!DD70</f>
        <v/>
      </c>
      <c r="H152" s="44">
        <f>[1]Source!AW70</f>
        <v>1.0029999999999999</v>
      </c>
      <c r="I152" s="30">
        <f>IF( [1]Source!BC70 &lt;&gt;0, [1]Source!O70/[1]Source!BC70,[1]Source!O70)</f>
        <v>554487.68730158731</v>
      </c>
      <c r="J152" s="44">
        <f>[1]Source!BC70</f>
        <v>6.3</v>
      </c>
      <c r="K152" s="30">
        <f>[1]Source!O70</f>
        <v>3493272.43</v>
      </c>
    </row>
    <row r="153" spans="1:11">
      <c r="A153" s="31"/>
      <c r="B153" s="31"/>
      <c r="C153" s="31" t="s">
        <v>54</v>
      </c>
      <c r="D153" s="31" t="s">
        <v>55</v>
      </c>
      <c r="E153" s="31">
        <f>[1]Source!DN69</f>
        <v>105</v>
      </c>
      <c r="F153" s="31"/>
      <c r="G153" s="31"/>
      <c r="H153" s="31"/>
      <c r="I153" s="46">
        <f>(E153/100)*([1]Source!S69/IF([1]Source!BA69&lt;&gt;0,[1]Source!BA69,1) )</f>
        <v>60739.493605683841</v>
      </c>
      <c r="J153" s="31">
        <f>[1]Source!AT69</f>
        <v>85</v>
      </c>
      <c r="K153" s="46">
        <f>[1]Source!X69</f>
        <v>276827.46999999997</v>
      </c>
    </row>
    <row r="154" spans="1:11">
      <c r="A154" s="31"/>
      <c r="B154" s="31"/>
      <c r="C154" s="31" t="s">
        <v>56</v>
      </c>
      <c r="D154" s="31" t="s">
        <v>55</v>
      </c>
      <c r="E154" s="31">
        <f>[1]Source!DO69</f>
        <v>77</v>
      </c>
      <c r="F154" s="31"/>
      <c r="G154" s="31"/>
      <c r="H154" s="31"/>
      <c r="I154" s="46">
        <f>(E154/100)*([1]Source!S69/IF([1]Source!BA69&lt;&gt;0,[1]Source!BA69,1) )</f>
        <v>44542.295310834816</v>
      </c>
      <c r="J154" s="31">
        <f>[1]Source!AU69</f>
        <v>50</v>
      </c>
      <c r="K154" s="46">
        <f>[1]Source!Y69</f>
        <v>162839.69</v>
      </c>
    </row>
    <row r="155" spans="1:11">
      <c r="A155" s="31"/>
      <c r="B155" s="31"/>
      <c r="C155" s="31" t="s">
        <v>57</v>
      </c>
      <c r="D155" s="31" t="s">
        <v>55</v>
      </c>
      <c r="E155" s="31">
        <v>175</v>
      </c>
      <c r="F155" s="31"/>
      <c r="G155" s="31"/>
      <c r="H155" s="31"/>
      <c r="I155" s="46">
        <f>(IF( [1]Source!BS69&lt;&gt;0, [1]Source!R69/[1]Source!BS69, [1]Source!R69 ) )*1.75</f>
        <v>83400.210035523982</v>
      </c>
      <c r="J155" s="31">
        <v>180</v>
      </c>
      <c r="K155" s="46">
        <f>ROUND([1]Source!R69*J155/100,2)</f>
        <v>482958.7</v>
      </c>
    </row>
    <row r="156" spans="1:11">
      <c r="A156" s="17"/>
      <c r="B156" s="17"/>
      <c r="C156" s="17" t="s">
        <v>58</v>
      </c>
      <c r="D156" s="17" t="s">
        <v>59</v>
      </c>
      <c r="E156" s="17">
        <f>[1]Source!AQ69</f>
        <v>0.78</v>
      </c>
      <c r="F156" s="17"/>
      <c r="G156" s="18" t="str">
        <f>[1]Source!DI69</f>
        <v>)*1,15</v>
      </c>
      <c r="H156" s="17">
        <f>[1]Source!AV69</f>
        <v>1.0469999999999999</v>
      </c>
      <c r="I156" s="17">
        <f>[1]Source!U69</f>
        <v>6113.93</v>
      </c>
      <c r="J156" s="17"/>
      <c r="K156" s="17"/>
    </row>
    <row r="157" spans="1:11">
      <c r="A157" s="21"/>
      <c r="B157" s="21"/>
      <c r="C157" s="21"/>
      <c r="D157" s="21"/>
      <c r="E157" s="21"/>
      <c r="F157" s="21"/>
      <c r="G157" s="21"/>
      <c r="H157" s="21"/>
      <c r="I157" s="49">
        <f>IF( [1]Source!BA69 &lt;&gt; 0, [1]Source!S69/ [1]Source!BA69,[1]Source!S69) + IF( [1]Source!BB69 &lt;&gt; 0, [1]Source!Q69/ [1]Source!BB69, [1]Source!Q69 ) +SUM(I151:I155)</f>
        <v>933745.79490303388</v>
      </c>
      <c r="J157" s="50"/>
      <c r="K157" s="49">
        <f>[1]Source!S69+[1]Source!Q69+SUM(K151:K155)</f>
        <v>5571627.209999999</v>
      </c>
    </row>
    <row r="158" spans="1:11" ht="96.75">
      <c r="A158" s="41" t="str">
        <f>[1]Source!E71</f>
        <v>17</v>
      </c>
      <c r="B158" s="41" t="str">
        <f>[1]Source!F71</f>
        <v>3.6-1-1</v>
      </c>
      <c r="C158" s="42" t="str">
        <f>[1]Source!G71</f>
        <v>УСТРОЙСТВО БЕТОННОЙ ПОДГОТОВКИ ТОЛЩ.100 ММ</v>
      </c>
      <c r="D158" s="43" t="str">
        <f>[1]Source!H71</f>
        <v>100 м3</v>
      </c>
      <c r="E158" s="44">
        <f>ROUND([1]Source!I71,6)</f>
        <v>3.6</v>
      </c>
      <c r="F158" s="44"/>
      <c r="G158" s="44"/>
      <c r="H158" s="44"/>
      <c r="I158" s="44"/>
      <c r="J158" s="44"/>
      <c r="K158" s="44"/>
    </row>
    <row r="159" spans="1:11">
      <c r="A159" s="31"/>
      <c r="B159" s="31"/>
      <c r="C159" s="31" t="s">
        <v>51</v>
      </c>
      <c r="D159" s="31"/>
      <c r="E159" s="31"/>
      <c r="F159" s="31">
        <f>[1]Source!AO71</f>
        <v>1254.1500000000001</v>
      </c>
      <c r="G159" s="45" t="str">
        <f>[1]Source!DG71</f>
        <v>)*1,15</v>
      </c>
      <c r="H159" s="31">
        <f>[1]Source!AV71</f>
        <v>1.0469999999999999</v>
      </c>
      <c r="I159" s="46">
        <f>IF( [1]Source!BA71 &lt;&gt;0, [1]Source!S71/[1]Source!BA71,[1]Source!S71)</f>
        <v>5436.2131438721144</v>
      </c>
      <c r="J159" s="31">
        <f>[1]Source!BA71</f>
        <v>5.63</v>
      </c>
      <c r="K159" s="46">
        <f>[1]Source!S71</f>
        <v>30605.88</v>
      </c>
    </row>
    <row r="160" spans="1:11">
      <c r="A160" s="31"/>
      <c r="B160" s="31"/>
      <c r="C160" s="31" t="s">
        <v>52</v>
      </c>
      <c r="D160" s="31"/>
      <c r="E160" s="31"/>
      <c r="F160" s="31">
        <f>[1]Source!AM71</f>
        <v>875.34</v>
      </c>
      <c r="G160" s="45" t="str">
        <f>[1]Source!DE71</f>
        <v>)*1,15</v>
      </c>
      <c r="H160" s="31">
        <f>[1]Source!AV71</f>
        <v>1.0469999999999999</v>
      </c>
      <c r="I160" s="46">
        <f>IF( [1]Source!BB71 &lt;&gt;0, [1]Source!Q71/[1]Source!BB71,[1]Source!Q71)</f>
        <v>3794.2313296903462</v>
      </c>
      <c r="J160" s="31">
        <f>[1]Source!BB71</f>
        <v>5.49</v>
      </c>
      <c r="K160" s="46">
        <f>[1]Source!Q71</f>
        <v>20830.330000000002</v>
      </c>
    </row>
    <row r="161" spans="1:11">
      <c r="A161" s="31"/>
      <c r="B161" s="31"/>
      <c r="C161" s="31" t="s">
        <v>53</v>
      </c>
      <c r="D161" s="31"/>
      <c r="E161" s="31"/>
      <c r="F161" s="31">
        <f>[1]Source!AN71</f>
        <v>246.77</v>
      </c>
      <c r="G161" s="45" t="str">
        <f>[1]Source!DF71</f>
        <v>)*1,15</v>
      </c>
      <c r="H161" s="31">
        <f>[1]Source!AV71</f>
        <v>1.0469999999999999</v>
      </c>
      <c r="I161" s="47" t="str">
        <f>CONCATENATE("(",TEXT(+ IF(J161&lt;&gt;0, [1]Source!R71/J161, [1]Source!R71 ),"0,00"),")")</f>
        <v>(1069,64)</v>
      </c>
      <c r="J161" s="31">
        <f>[1]Source!BS71</f>
        <v>5.63</v>
      </c>
      <c r="K161" s="48" t="str">
        <f>CONCATENATE("(",TEXT(+[1]Source!R71,"0,00"),")")</f>
        <v>(6022,10)</v>
      </c>
    </row>
    <row r="162" spans="1:11">
      <c r="A162" s="31"/>
      <c r="B162" s="31"/>
      <c r="C162" s="31" t="s">
        <v>60</v>
      </c>
      <c r="D162" s="31"/>
      <c r="E162" s="31"/>
      <c r="F162" s="31">
        <f>[1]Source!AL71</f>
        <v>711.76</v>
      </c>
      <c r="G162" s="45" t="str">
        <f>[1]Source!DD71</f>
        <v/>
      </c>
      <c r="H162" s="31">
        <f>[1]Source!AW71</f>
        <v>1.022</v>
      </c>
      <c r="I162" s="46">
        <f>IF( [1]Source!BC71 &lt;&gt;0, [1]Source!P71/[1]Source!BC71,[1]Source!P71)</f>
        <v>2618.7079037800686</v>
      </c>
      <c r="J162" s="31">
        <f>[1]Source!BC71</f>
        <v>2.91</v>
      </c>
      <c r="K162" s="46">
        <f>[1]Source!P71</f>
        <v>7620.44</v>
      </c>
    </row>
    <row r="163" spans="1:11" ht="204.75">
      <c r="A163" s="41"/>
      <c r="B163" s="41" t="str">
        <f>[1]Source!F72</f>
        <v>1.3-1-36</v>
      </c>
      <c r="C163" s="42" t="str">
        <f>[1]Source!G72</f>
        <v>СМЕСИ БЕТОННЫЕ, БСГ, ТЯЖЕЛОГО БЕТОНА НА ГРАНИТНОМ ЩЕБНЕ, КЛАСС ПРОЧНОСТИ: В7,5 (М100), П3, ФРАКЦИЯ 5-20</v>
      </c>
      <c r="D163" s="43" t="str">
        <f>[1]Source!H72</f>
        <v>м3</v>
      </c>
      <c r="E163" s="44">
        <f>ROUND([1]Source!I72,6)</f>
        <v>367.2</v>
      </c>
      <c r="F163" s="44">
        <f>IF([1]Source!AL72=0,[1]Source!AK72,[1]Source!AL72)</f>
        <v>394.76</v>
      </c>
      <c r="G163" s="51" t="str">
        <f>[1]Source!DD72</f>
        <v/>
      </c>
      <c r="H163" s="44">
        <f>[1]Source!AW72</f>
        <v>1.022</v>
      </c>
      <c r="I163" s="30">
        <f>IF( [1]Source!BC72 &lt;&gt;0, [1]Source!O72/[1]Source!BC72,[1]Source!O72)</f>
        <v>148144.90067720093</v>
      </c>
      <c r="J163" s="44">
        <f>[1]Source!BC72</f>
        <v>4.43</v>
      </c>
      <c r="K163" s="30">
        <f>[1]Source!O72</f>
        <v>656281.91</v>
      </c>
    </row>
    <row r="164" spans="1:11">
      <c r="A164" s="31"/>
      <c r="B164" s="31"/>
      <c r="C164" s="31" t="s">
        <v>54</v>
      </c>
      <c r="D164" s="31" t="s">
        <v>55</v>
      </c>
      <c r="E164" s="31">
        <f>[1]Source!DN71</f>
        <v>98</v>
      </c>
      <c r="F164" s="31"/>
      <c r="G164" s="31"/>
      <c r="H164" s="31"/>
      <c r="I164" s="46">
        <f>(E164/100)*([1]Source!S71/IF([1]Source!BA71&lt;&gt;0,[1]Source!BA71,1) )</f>
        <v>5327.4888809946724</v>
      </c>
      <c r="J164" s="31">
        <f>[1]Source!AT71</f>
        <v>92</v>
      </c>
      <c r="K164" s="46">
        <f>[1]Source!X71</f>
        <v>28157.41</v>
      </c>
    </row>
    <row r="165" spans="1:11">
      <c r="A165" s="31"/>
      <c r="B165" s="31"/>
      <c r="C165" s="31" t="s">
        <v>56</v>
      </c>
      <c r="D165" s="31" t="s">
        <v>55</v>
      </c>
      <c r="E165" s="31">
        <f>[1]Source!DO71</f>
        <v>70</v>
      </c>
      <c r="F165" s="31"/>
      <c r="G165" s="31"/>
      <c r="H165" s="31"/>
      <c r="I165" s="46">
        <f>(E165/100)*([1]Source!S71/IF([1]Source!BA71&lt;&gt;0,[1]Source!BA71,1) )</f>
        <v>3805.3492007104796</v>
      </c>
      <c r="J165" s="31">
        <f>[1]Source!AU71</f>
        <v>88</v>
      </c>
      <c r="K165" s="46">
        <f>[1]Source!Y71</f>
        <v>26933.17</v>
      </c>
    </row>
    <row r="166" spans="1:11">
      <c r="A166" s="31"/>
      <c r="B166" s="31"/>
      <c r="C166" s="31" t="s">
        <v>57</v>
      </c>
      <c r="D166" s="31" t="s">
        <v>55</v>
      </c>
      <c r="E166" s="31">
        <v>175</v>
      </c>
      <c r="F166" s="31"/>
      <c r="G166" s="31"/>
      <c r="H166" s="31"/>
      <c r="I166" s="46">
        <f>(IF( [1]Source!BS71&lt;&gt;0, [1]Source!R71/[1]Source!BS71, [1]Source!R71 ) )*1.75</f>
        <v>1871.8783303730017</v>
      </c>
      <c r="J166" s="31">
        <v>180</v>
      </c>
      <c r="K166" s="46">
        <f>ROUND([1]Source!R71*J166/100,2)</f>
        <v>10839.78</v>
      </c>
    </row>
    <row r="167" spans="1:11">
      <c r="A167" s="17"/>
      <c r="B167" s="17"/>
      <c r="C167" s="17" t="s">
        <v>58</v>
      </c>
      <c r="D167" s="17" t="s">
        <v>59</v>
      </c>
      <c r="E167" s="17">
        <f>[1]Source!AQ71</f>
        <v>135</v>
      </c>
      <c r="F167" s="17"/>
      <c r="G167" s="18" t="str">
        <f>[1]Source!DI71</f>
        <v>)*1,15</v>
      </c>
      <c r="H167" s="17">
        <f>[1]Source!AV71</f>
        <v>1.0469999999999999</v>
      </c>
      <c r="I167" s="17">
        <f>[1]Source!U71</f>
        <v>585.16999999999996</v>
      </c>
      <c r="J167" s="17"/>
      <c r="K167" s="17"/>
    </row>
    <row r="168" spans="1:11">
      <c r="A168" s="21"/>
      <c r="B168" s="21"/>
      <c r="C168" s="21"/>
      <c r="D168" s="21"/>
      <c r="E168" s="21"/>
      <c r="F168" s="21"/>
      <c r="G168" s="21"/>
      <c r="H168" s="21"/>
      <c r="I168" s="49">
        <f>IF( [1]Source!BA71 &lt;&gt; 0, [1]Source!S71/ [1]Source!BA71,[1]Source!S71) + IF( [1]Source!BB71 &lt;&gt; 0, [1]Source!Q71/ [1]Source!BB71, [1]Source!Q71 ) +SUM(I162:I166)</f>
        <v>170998.76946662163</v>
      </c>
      <c r="J168" s="50"/>
      <c r="K168" s="49">
        <f>[1]Source!S71+[1]Source!Q71+SUM(K162:K166)</f>
        <v>781268.92</v>
      </c>
    </row>
    <row r="169" spans="1:11" ht="168.75">
      <c r="A169" s="41" t="str">
        <f>[1]Source!E73</f>
        <v>18</v>
      </c>
      <c r="B169" s="41" t="str">
        <f>[1]Source!F73</f>
        <v>3.6-70-3</v>
      </c>
      <c r="C169" s="42" t="str">
        <f>[1]Source!G73</f>
        <v>МОНТАЖ ОПАЛУБКИ МОНОЛИТНЫХ ЖЕЛЕЗОБЕТОННЫХ КОНСТРУКЦИЙ ФУНДАМЕНТНЫХ  СИЛОВЫХ ПЛИТ</v>
      </c>
      <c r="D169" s="43" t="str">
        <f>[1]Source!H73</f>
        <v>100 м2</v>
      </c>
      <c r="E169" s="44">
        <f>ROUND([1]Source!I73,6)</f>
        <v>1.6</v>
      </c>
      <c r="F169" s="44"/>
      <c r="G169" s="44"/>
      <c r="H169" s="44"/>
      <c r="I169" s="44"/>
      <c r="J169" s="44"/>
      <c r="K169" s="44"/>
    </row>
    <row r="170" spans="1:11">
      <c r="A170" s="31"/>
      <c r="B170" s="31"/>
      <c r="C170" s="31" t="s">
        <v>51</v>
      </c>
      <c r="D170" s="31"/>
      <c r="E170" s="31"/>
      <c r="F170" s="31">
        <f>[1]Source!AO73</f>
        <v>662.85</v>
      </c>
      <c r="G170" s="45" t="str">
        <f>[1]Source!DG73</f>
        <v>)*1,15</v>
      </c>
      <c r="H170" s="31">
        <f>[1]Source!AV73</f>
        <v>1.0469999999999999</v>
      </c>
      <c r="I170" s="46">
        <f>IF( [1]Source!BA73 &lt;&gt;0, [1]Source!S73/[1]Source!BA73,[1]Source!S73)</f>
        <v>1276.9680284191829</v>
      </c>
      <c r="J170" s="31">
        <f>[1]Source!BA73</f>
        <v>5.63</v>
      </c>
      <c r="K170" s="46">
        <f>[1]Source!S73</f>
        <v>7189.33</v>
      </c>
    </row>
    <row r="171" spans="1:11">
      <c r="A171" s="31"/>
      <c r="B171" s="31"/>
      <c r="C171" s="31" t="s">
        <v>52</v>
      </c>
      <c r="D171" s="31"/>
      <c r="E171" s="31"/>
      <c r="F171" s="31">
        <f>[1]Source!AM73</f>
        <v>647.17999999999995</v>
      </c>
      <c r="G171" s="45" t="str">
        <f>[1]Source!DE73</f>
        <v>)*1,15</v>
      </c>
      <c r="H171" s="31">
        <f>[1]Source!AV73</f>
        <v>1.0469999999999999</v>
      </c>
      <c r="I171" s="46">
        <f>IF( [1]Source!BB73 &lt;&gt;0, [1]Source!Q73/[1]Source!BB73,[1]Source!Q73)</f>
        <v>1246.779296875</v>
      </c>
      <c r="J171" s="31">
        <f>[1]Source!BB73</f>
        <v>5.12</v>
      </c>
      <c r="K171" s="46">
        <f>[1]Source!Q73</f>
        <v>6383.51</v>
      </c>
    </row>
    <row r="172" spans="1:11">
      <c r="A172" s="31"/>
      <c r="B172" s="31"/>
      <c r="C172" s="31" t="s">
        <v>53</v>
      </c>
      <c r="D172" s="31"/>
      <c r="E172" s="31"/>
      <c r="F172" s="31">
        <f>[1]Source!AN73</f>
        <v>145.25</v>
      </c>
      <c r="G172" s="45" t="str">
        <f>[1]Source!DF73</f>
        <v>)*1,15</v>
      </c>
      <c r="H172" s="31">
        <f>[1]Source!AV73</f>
        <v>1.0469999999999999</v>
      </c>
      <c r="I172" s="47" t="str">
        <f>CONCATENATE("(",TEXT(+ IF(J172&lt;&gt;0, [1]Source!R73/J172, [1]Source!R73 ),"0,00"),")")</f>
        <v>(279,82)</v>
      </c>
      <c r="J172" s="31">
        <f>[1]Source!BS73</f>
        <v>5.63</v>
      </c>
      <c r="K172" s="48" t="str">
        <f>CONCATENATE("(",TEXT(+[1]Source!R73,"0,00"),")")</f>
        <v>(1575,39)</v>
      </c>
    </row>
    <row r="173" spans="1:11">
      <c r="A173" s="31"/>
      <c r="B173" s="31"/>
      <c r="C173" s="31" t="s">
        <v>60</v>
      </c>
      <c r="D173" s="31"/>
      <c r="E173" s="31"/>
      <c r="F173" s="31">
        <f>[1]Source!AL73</f>
        <v>3198.55</v>
      </c>
      <c r="G173" s="45" t="str">
        <f>[1]Source!DD73</f>
        <v/>
      </c>
      <c r="H173" s="31">
        <f>[1]Source!AW73</f>
        <v>1.022</v>
      </c>
      <c r="I173" s="46">
        <f>IF( [1]Source!BC73 &lt;&gt;0, [1]Source!P73/[1]Source!BC73,[1]Source!P73)</f>
        <v>5230.2682926829266</v>
      </c>
      <c r="J173" s="31">
        <f>[1]Source!BC73</f>
        <v>4.51</v>
      </c>
      <c r="K173" s="46">
        <f>[1]Source!P73</f>
        <v>23588.51</v>
      </c>
    </row>
    <row r="174" spans="1:11">
      <c r="A174" s="31"/>
      <c r="B174" s="31"/>
      <c r="C174" s="31" t="s">
        <v>54</v>
      </c>
      <c r="D174" s="31" t="s">
        <v>55</v>
      </c>
      <c r="E174" s="31">
        <f>[1]Source!DN73</f>
        <v>98</v>
      </c>
      <c r="F174" s="31"/>
      <c r="G174" s="31"/>
      <c r="H174" s="31"/>
      <c r="I174" s="46">
        <f>(E174/100)*([1]Source!S73/IF([1]Source!BA73&lt;&gt;0,[1]Source!BA73,1) )</f>
        <v>1251.4286678507992</v>
      </c>
      <c r="J174" s="31">
        <f>[1]Source!AT73</f>
        <v>92</v>
      </c>
      <c r="K174" s="46">
        <f>[1]Source!X73</f>
        <v>6614.18</v>
      </c>
    </row>
    <row r="175" spans="1:11">
      <c r="A175" s="31"/>
      <c r="B175" s="31"/>
      <c r="C175" s="31" t="s">
        <v>56</v>
      </c>
      <c r="D175" s="31" t="s">
        <v>55</v>
      </c>
      <c r="E175" s="31">
        <f>[1]Source!DO73</f>
        <v>70</v>
      </c>
      <c r="F175" s="31"/>
      <c r="G175" s="31"/>
      <c r="H175" s="31"/>
      <c r="I175" s="46">
        <f>(E175/100)*([1]Source!S73/IF([1]Source!BA73&lt;&gt;0,[1]Source!BA73,1) )</f>
        <v>893.877619893428</v>
      </c>
      <c r="J175" s="31">
        <f>[1]Source!AU73</f>
        <v>88</v>
      </c>
      <c r="K175" s="46">
        <f>[1]Source!Y73</f>
        <v>6326.61</v>
      </c>
    </row>
    <row r="176" spans="1:11">
      <c r="A176" s="31"/>
      <c r="B176" s="31"/>
      <c r="C176" s="31" t="s">
        <v>57</v>
      </c>
      <c r="D176" s="31" t="s">
        <v>55</v>
      </c>
      <c r="E176" s="31">
        <v>175</v>
      </c>
      <c r="F176" s="31"/>
      <c r="G176" s="31"/>
      <c r="H176" s="31"/>
      <c r="I176" s="46">
        <f>(IF( [1]Source!BS73&lt;&gt;0, [1]Source!R73/[1]Source!BS73, [1]Source!R73 ) )*1.75</f>
        <v>489.68605683836597</v>
      </c>
      <c r="J176" s="31">
        <v>180</v>
      </c>
      <c r="K176" s="46">
        <f>ROUND([1]Source!R73*J176/100,2)</f>
        <v>2835.7</v>
      </c>
    </row>
    <row r="177" spans="1:11">
      <c r="A177" s="17"/>
      <c r="B177" s="17"/>
      <c r="C177" s="17" t="s">
        <v>58</v>
      </c>
      <c r="D177" s="17" t="s">
        <v>59</v>
      </c>
      <c r="E177" s="17">
        <f>[1]Source!AQ73</f>
        <v>58.12</v>
      </c>
      <c r="F177" s="17"/>
      <c r="G177" s="18" t="str">
        <f>[1]Source!DI73</f>
        <v>)*1,15</v>
      </c>
      <c r="H177" s="17">
        <f>[1]Source!AV73</f>
        <v>1.0469999999999999</v>
      </c>
      <c r="I177" s="17">
        <f>[1]Source!U73</f>
        <v>111.97</v>
      </c>
      <c r="J177" s="17"/>
      <c r="K177" s="17"/>
    </row>
    <row r="178" spans="1:11">
      <c r="A178" s="21"/>
      <c r="B178" s="21"/>
      <c r="C178" s="21"/>
      <c r="D178" s="21"/>
      <c r="E178" s="21"/>
      <c r="F178" s="21"/>
      <c r="G178" s="21"/>
      <c r="H178" s="21"/>
      <c r="I178" s="49">
        <f>IF( [1]Source!BA73 &lt;&gt; 0, [1]Source!S73/ [1]Source!BA73,[1]Source!S73) + IF( [1]Source!BB73 &lt;&gt; 0, [1]Source!Q73/ [1]Source!BB73, [1]Source!Q73 ) +SUM(I173:I176)</f>
        <v>10389.007962559703</v>
      </c>
      <c r="J178" s="50"/>
      <c r="K178" s="49">
        <f>[1]Source!S73+[1]Source!Q73+SUM(K173:K176)</f>
        <v>52937.84</v>
      </c>
    </row>
    <row r="179" spans="1:11" ht="168.75">
      <c r="A179" s="41" t="str">
        <f>[1]Source!E74</f>
        <v>19</v>
      </c>
      <c r="B179" s="41" t="str">
        <f>[1]Source!F74</f>
        <v>3.6-71-3</v>
      </c>
      <c r="C179" s="42" t="str">
        <f>[1]Source!G74</f>
        <v>ДЕМОНТАЖ ОПАЛУБКИ МОНОЛИТНЫХ ЖЕЛЕЗОБЕТОННЫХ КОНСТРУКЦИЙ ФУНДАМЕНТНЫХ ПЛИТ</v>
      </c>
      <c r="D179" s="43" t="str">
        <f>[1]Source!H74</f>
        <v>100 м2</v>
      </c>
      <c r="E179" s="44">
        <f>ROUND([1]Source!I74,6)</f>
        <v>1.6</v>
      </c>
      <c r="F179" s="44"/>
      <c r="G179" s="44"/>
      <c r="H179" s="44"/>
      <c r="I179" s="44"/>
      <c r="J179" s="44"/>
      <c r="K179" s="44"/>
    </row>
    <row r="180" spans="1:11">
      <c r="A180" s="31"/>
      <c r="B180" s="31"/>
      <c r="C180" s="31" t="s">
        <v>51</v>
      </c>
      <c r="D180" s="31"/>
      <c r="E180" s="31"/>
      <c r="F180" s="31">
        <f>[1]Source!AO74</f>
        <v>344.3</v>
      </c>
      <c r="G180" s="45" t="str">
        <f>[1]Source!DG74</f>
        <v>)*1,15</v>
      </c>
      <c r="H180" s="31">
        <f>[1]Source!AV74</f>
        <v>1.0469999999999999</v>
      </c>
      <c r="I180" s="46">
        <f>IF( [1]Source!BA74 &lt;&gt;0, [1]Source!S74/[1]Source!BA74,[1]Source!S74)</f>
        <v>663.28774422735341</v>
      </c>
      <c r="J180" s="31">
        <f>[1]Source!BA74</f>
        <v>5.63</v>
      </c>
      <c r="K180" s="46">
        <f>[1]Source!S74</f>
        <v>3734.31</v>
      </c>
    </row>
    <row r="181" spans="1:11">
      <c r="A181" s="31"/>
      <c r="B181" s="31"/>
      <c r="C181" s="31" t="s">
        <v>52</v>
      </c>
      <c r="D181" s="31"/>
      <c r="E181" s="31"/>
      <c r="F181" s="31">
        <f>[1]Source!AM74</f>
        <v>265.82</v>
      </c>
      <c r="G181" s="45" t="str">
        <f>[1]Source!DE74</f>
        <v>)*1,15</v>
      </c>
      <c r="H181" s="31">
        <f>[1]Source!AV74</f>
        <v>1.0469999999999999</v>
      </c>
      <c r="I181" s="46">
        <f>IF( [1]Source!BB74 &lt;&gt;0, [1]Source!Q74/[1]Source!BB74,[1]Source!Q74)</f>
        <v>512.09778597785987</v>
      </c>
      <c r="J181" s="31">
        <f>[1]Source!BB74</f>
        <v>5.42</v>
      </c>
      <c r="K181" s="46">
        <f>[1]Source!Q74</f>
        <v>2775.57</v>
      </c>
    </row>
    <row r="182" spans="1:11">
      <c r="A182" s="31"/>
      <c r="B182" s="31"/>
      <c r="C182" s="31" t="s">
        <v>53</v>
      </c>
      <c r="D182" s="31"/>
      <c r="E182" s="31"/>
      <c r="F182" s="31">
        <f>[1]Source!AN74</f>
        <v>57.22</v>
      </c>
      <c r="G182" s="45" t="str">
        <f>[1]Source!DF74</f>
        <v>)*1,15</v>
      </c>
      <c r="H182" s="31">
        <f>[1]Source!AV74</f>
        <v>1.0469999999999999</v>
      </c>
      <c r="I182" s="47" t="str">
        <f>CONCATENATE("(",TEXT(+ IF(J182&lt;&gt;0, [1]Source!R74/J182, [1]Source!R74 ),"0,00"),")")</f>
        <v>(110,23)</v>
      </c>
      <c r="J182" s="31">
        <f>[1]Source!BS74</f>
        <v>5.63</v>
      </c>
      <c r="K182" s="48" t="str">
        <f>CONCATENATE("(",TEXT(+[1]Source!R74,"0,00"),")")</f>
        <v>(620,61)</v>
      </c>
    </row>
    <row r="183" spans="1:11">
      <c r="A183" s="31"/>
      <c r="B183" s="31"/>
      <c r="C183" s="31" t="s">
        <v>60</v>
      </c>
      <c r="D183" s="31"/>
      <c r="E183" s="31"/>
      <c r="F183" s="31">
        <f>[1]Source!AL74</f>
        <v>2491.7600000000002</v>
      </c>
      <c r="G183" s="45" t="str">
        <f>[1]Source!DD74</f>
        <v/>
      </c>
      <c r="H183" s="31">
        <f>[1]Source!AW74</f>
        <v>1.022</v>
      </c>
      <c r="I183" s="46">
        <f>IF( [1]Source!BC74 &lt;&gt;0, [1]Source!P74/[1]Source!BC74,[1]Source!P74)</f>
        <v>4074.5260223048331</v>
      </c>
      <c r="J183" s="31">
        <f>[1]Source!BC74</f>
        <v>5.38</v>
      </c>
      <c r="K183" s="46">
        <f>[1]Source!P74</f>
        <v>21920.95</v>
      </c>
    </row>
    <row r="184" spans="1:11">
      <c r="A184" s="31"/>
      <c r="B184" s="31"/>
      <c r="C184" s="31" t="s">
        <v>54</v>
      </c>
      <c r="D184" s="31" t="s">
        <v>55</v>
      </c>
      <c r="E184" s="31">
        <f>[1]Source!DN74</f>
        <v>98</v>
      </c>
      <c r="F184" s="31"/>
      <c r="G184" s="31"/>
      <c r="H184" s="31"/>
      <c r="I184" s="46">
        <f>(E184/100)*([1]Source!S74/IF([1]Source!BA74&lt;&gt;0,[1]Source!BA74,1) )</f>
        <v>650.02198934280636</v>
      </c>
      <c r="J184" s="31">
        <f>[1]Source!AT74</f>
        <v>92</v>
      </c>
      <c r="K184" s="46">
        <f>[1]Source!X74</f>
        <v>3435.57</v>
      </c>
    </row>
    <row r="185" spans="1:11">
      <c r="A185" s="31"/>
      <c r="B185" s="31"/>
      <c r="C185" s="31" t="s">
        <v>56</v>
      </c>
      <c r="D185" s="31" t="s">
        <v>55</v>
      </c>
      <c r="E185" s="31">
        <f>[1]Source!DO74</f>
        <v>70</v>
      </c>
      <c r="F185" s="31"/>
      <c r="G185" s="31"/>
      <c r="H185" s="31"/>
      <c r="I185" s="46">
        <f>(E185/100)*([1]Source!S74/IF([1]Source!BA74&lt;&gt;0,[1]Source!BA74,1) )</f>
        <v>464.30142095914738</v>
      </c>
      <c r="J185" s="31">
        <f>[1]Source!AU74</f>
        <v>88</v>
      </c>
      <c r="K185" s="46">
        <f>[1]Source!Y74</f>
        <v>3286.19</v>
      </c>
    </row>
    <row r="186" spans="1:11">
      <c r="A186" s="31"/>
      <c r="B186" s="31"/>
      <c r="C186" s="31" t="s">
        <v>57</v>
      </c>
      <c r="D186" s="31" t="s">
        <v>55</v>
      </c>
      <c r="E186" s="31">
        <v>175</v>
      </c>
      <c r="F186" s="31"/>
      <c r="G186" s="31"/>
      <c r="H186" s="31"/>
      <c r="I186" s="46">
        <f>(IF( [1]Source!BS74&lt;&gt;0, [1]Source!R74/[1]Source!BS74, [1]Source!R74 ) )*1.75</f>
        <v>192.90719360568386</v>
      </c>
      <c r="J186" s="31">
        <v>180</v>
      </c>
      <c r="K186" s="46">
        <f>ROUND([1]Source!R74*J186/100,2)</f>
        <v>1117.0999999999999</v>
      </c>
    </row>
    <row r="187" spans="1:11">
      <c r="A187" s="17"/>
      <c r="B187" s="17"/>
      <c r="C187" s="17" t="s">
        <v>58</v>
      </c>
      <c r="D187" s="17" t="s">
        <v>59</v>
      </c>
      <c r="E187" s="17">
        <f>[1]Source!AQ74</f>
        <v>32.57</v>
      </c>
      <c r="F187" s="17"/>
      <c r="G187" s="18" t="str">
        <f>[1]Source!DI74</f>
        <v>)*1,15</v>
      </c>
      <c r="H187" s="17">
        <f>[1]Source!AV74</f>
        <v>1.0469999999999999</v>
      </c>
      <c r="I187" s="17">
        <f>[1]Source!U74</f>
        <v>62.75</v>
      </c>
      <c r="J187" s="17"/>
      <c r="K187" s="17"/>
    </row>
    <row r="188" spans="1:11">
      <c r="A188" s="21"/>
      <c r="B188" s="21"/>
      <c r="C188" s="21"/>
      <c r="D188" s="21"/>
      <c r="E188" s="21"/>
      <c r="F188" s="21"/>
      <c r="G188" s="21"/>
      <c r="H188" s="21"/>
      <c r="I188" s="49">
        <f>IF( [1]Source!BA74 &lt;&gt; 0, [1]Source!S74/ [1]Source!BA74,[1]Source!S74) + IF( [1]Source!BB74 &lt;&gt; 0, [1]Source!Q74/ [1]Source!BB74, [1]Source!Q74 ) +SUM(I183:I186)</f>
        <v>6557.1421564176835</v>
      </c>
      <c r="J188" s="50"/>
      <c r="K188" s="49">
        <f>[1]Source!S74+[1]Source!Q74+SUM(K183:K186)</f>
        <v>36269.689999999995</v>
      </c>
    </row>
    <row r="189" spans="1:11" ht="156.75">
      <c r="A189" s="41" t="str">
        <f>[1]Source!E75</f>
        <v>20</v>
      </c>
      <c r="B189" s="41" t="str">
        <f>[1]Source!F75</f>
        <v>3.6-72-1</v>
      </c>
      <c r="C189" s="42" t="str">
        <f>[1]Source!G75</f>
        <v>УСТАНОВКА АРМАТУРНЫХ ИЗДЕЛИЙ, КАРКАСОВ И СЕТОК В ОПАЛУБКУ ФУНДАМЕНТОВ</v>
      </c>
      <c r="D189" s="43" t="str">
        <f>[1]Source!H75</f>
        <v>т</v>
      </c>
      <c r="E189" s="44">
        <f>ROUND([1]Source!I75,6)</f>
        <v>27.92</v>
      </c>
      <c r="F189" s="44"/>
      <c r="G189" s="44"/>
      <c r="H189" s="44"/>
      <c r="I189" s="44"/>
      <c r="J189" s="44"/>
      <c r="K189" s="44"/>
    </row>
    <row r="190" spans="1:11">
      <c r="A190" s="31"/>
      <c r="B190" s="31"/>
      <c r="C190" s="31" t="s">
        <v>51</v>
      </c>
      <c r="D190" s="31"/>
      <c r="E190" s="31"/>
      <c r="F190" s="31">
        <f>[1]Source!AO75</f>
        <v>214.79</v>
      </c>
      <c r="G190" s="45" t="str">
        <f>[1]Source!DG75</f>
        <v>)*1,15</v>
      </c>
      <c r="H190" s="31">
        <f>[1]Source!AV75</f>
        <v>1.0469999999999999</v>
      </c>
      <c r="I190" s="46">
        <f>IF( [1]Source!BA75 &lt;&gt;0, [1]Source!S75/[1]Source!BA75,[1]Source!S75)</f>
        <v>7220.6110124333927</v>
      </c>
      <c r="J190" s="31">
        <f>[1]Source!BA75</f>
        <v>5.63</v>
      </c>
      <c r="K190" s="46">
        <f>[1]Source!S75</f>
        <v>40652.04</v>
      </c>
    </row>
    <row r="191" spans="1:11">
      <c r="A191" s="31"/>
      <c r="B191" s="31"/>
      <c r="C191" s="31" t="s">
        <v>52</v>
      </c>
      <c r="D191" s="31"/>
      <c r="E191" s="31"/>
      <c r="F191" s="31">
        <f>[1]Source!AM75</f>
        <v>12.95</v>
      </c>
      <c r="G191" s="45" t="str">
        <f>[1]Source!DE75</f>
        <v>)*1,15</v>
      </c>
      <c r="H191" s="31">
        <f>[1]Source!AV75</f>
        <v>1.0469999999999999</v>
      </c>
      <c r="I191" s="46">
        <f>IF( [1]Source!BB75 &lt;&gt;0, [1]Source!Q75/[1]Source!BB75,[1]Source!Q75)</f>
        <v>435.34162895927602</v>
      </c>
      <c r="J191" s="31">
        <f>[1]Source!BB75</f>
        <v>4.42</v>
      </c>
      <c r="K191" s="46">
        <f>[1]Source!Q75</f>
        <v>1924.21</v>
      </c>
    </row>
    <row r="192" spans="1:11">
      <c r="A192" s="31"/>
      <c r="B192" s="31"/>
      <c r="C192" s="31" t="s">
        <v>53</v>
      </c>
      <c r="D192" s="31"/>
      <c r="E192" s="31"/>
      <c r="F192" s="31">
        <f>[1]Source!AN75</f>
        <v>3.58</v>
      </c>
      <c r="G192" s="45" t="str">
        <f>[1]Source!DF75</f>
        <v>)*1,15</v>
      </c>
      <c r="H192" s="31">
        <f>[1]Source!AV75</f>
        <v>1.0469999999999999</v>
      </c>
      <c r="I192" s="47" t="str">
        <f>CONCATENATE("(",TEXT(+ IF(J192&lt;&gt;0, [1]Source!R75/J192, [1]Source!R75 ),"0,00"),")")</f>
        <v>(120,35)</v>
      </c>
      <c r="J192" s="31">
        <f>[1]Source!BS75</f>
        <v>5.63</v>
      </c>
      <c r="K192" s="48" t="str">
        <f>CONCATENATE("(",TEXT(+[1]Source!R75,"0,00"),")")</f>
        <v>(677,57)</v>
      </c>
    </row>
    <row r="193" spans="1:11">
      <c r="A193" s="31"/>
      <c r="B193" s="31"/>
      <c r="C193" s="31" t="s">
        <v>60</v>
      </c>
      <c r="D193" s="31"/>
      <c r="E193" s="31"/>
      <c r="F193" s="31">
        <f>[1]Source!AL75</f>
        <v>16.100000000000001</v>
      </c>
      <c r="G193" s="45" t="str">
        <f>[1]Source!DD75</f>
        <v/>
      </c>
      <c r="H193" s="31">
        <f>[1]Source!AW75</f>
        <v>1.022</v>
      </c>
      <c r="I193" s="46">
        <f>IF( [1]Source!BC75 &lt;&gt;0, [1]Source!P75/[1]Source!BC75,[1]Source!P75)</f>
        <v>459.40126382306482</v>
      </c>
      <c r="J193" s="31">
        <f>[1]Source!BC75</f>
        <v>6.33</v>
      </c>
      <c r="K193" s="46">
        <f>[1]Source!P75</f>
        <v>2908.01</v>
      </c>
    </row>
    <row r="194" spans="1:11" ht="228.75">
      <c r="A194" s="41"/>
      <c r="B194" s="41" t="str">
        <f>[1]Source!F76</f>
        <v>1.3-4-46</v>
      </c>
      <c r="C194" s="42" t="str">
        <f>[1]Source!G76</f>
        <v>КАРКАСЫ И СЕТКИ АРМАТУРНЫЕ ПЛОСКИЕ, СОБРАННЫЕ И СВАРЕННЫЕ (СВЯЗАННЫЕ) В АРМАТУРНЫЕ ИЗДЕЛИЯ, КЛАСС А-1, ДИАМЕТР 20-22 ММ</v>
      </c>
      <c r="D194" s="43" t="str">
        <f>[1]Source!H76</f>
        <v>т</v>
      </c>
      <c r="E194" s="44">
        <f>ROUND([1]Source!I76,6)</f>
        <v>27.92</v>
      </c>
      <c r="F194" s="44">
        <f>IF([1]Source!AL76=0,[1]Source!AK76,[1]Source!AL76)</f>
        <v>3093.05</v>
      </c>
      <c r="G194" s="51" t="str">
        <f>[1]Source!DD76</f>
        <v/>
      </c>
      <c r="H194" s="44">
        <f>[1]Source!AW76</f>
        <v>1.022</v>
      </c>
      <c r="I194" s="30">
        <f>IF( [1]Source!BC76 &lt;&gt;0, [1]Source!O76/[1]Source!BC76,[1]Source!O76)</f>
        <v>88257.831241283129</v>
      </c>
      <c r="J194" s="44">
        <f>[1]Source!BC76</f>
        <v>7.17</v>
      </c>
      <c r="K194" s="30">
        <f>[1]Source!O76</f>
        <v>632808.65</v>
      </c>
    </row>
    <row r="195" spans="1:11">
      <c r="A195" s="31"/>
      <c r="B195" s="31"/>
      <c r="C195" s="31" t="s">
        <v>54</v>
      </c>
      <c r="D195" s="31" t="s">
        <v>55</v>
      </c>
      <c r="E195" s="31">
        <f>[1]Source!DN75</f>
        <v>98</v>
      </c>
      <c r="F195" s="31"/>
      <c r="G195" s="31"/>
      <c r="H195" s="31"/>
      <c r="I195" s="46">
        <f>(E195/100)*([1]Source!S75/IF([1]Source!BA75&lt;&gt;0,[1]Source!BA75,1) )</f>
        <v>7076.1987921847249</v>
      </c>
      <c r="J195" s="31">
        <f>[1]Source!AT75</f>
        <v>92</v>
      </c>
      <c r="K195" s="46">
        <f>[1]Source!X75</f>
        <v>37399.879999999997</v>
      </c>
    </row>
    <row r="196" spans="1:11">
      <c r="A196" s="31"/>
      <c r="B196" s="31"/>
      <c r="C196" s="31" t="s">
        <v>56</v>
      </c>
      <c r="D196" s="31" t="s">
        <v>55</v>
      </c>
      <c r="E196" s="31">
        <f>[1]Source!DO75</f>
        <v>70</v>
      </c>
      <c r="F196" s="31"/>
      <c r="G196" s="31"/>
      <c r="H196" s="31"/>
      <c r="I196" s="46">
        <f>(E196/100)*([1]Source!S75/IF([1]Source!BA75&lt;&gt;0,[1]Source!BA75,1) )</f>
        <v>5054.4277087033743</v>
      </c>
      <c r="J196" s="31">
        <f>[1]Source!AU75</f>
        <v>88</v>
      </c>
      <c r="K196" s="46">
        <f>[1]Source!Y75</f>
        <v>35773.800000000003</v>
      </c>
    </row>
    <row r="197" spans="1:11">
      <c r="A197" s="31"/>
      <c r="B197" s="31"/>
      <c r="C197" s="31" t="s">
        <v>57</v>
      </c>
      <c r="D197" s="31" t="s">
        <v>55</v>
      </c>
      <c r="E197" s="31">
        <v>175</v>
      </c>
      <c r="F197" s="31"/>
      <c r="G197" s="31"/>
      <c r="H197" s="31"/>
      <c r="I197" s="46">
        <f>(IF( [1]Source!BS75&lt;&gt;0, [1]Source!R75/[1]Source!BS75, [1]Source!R75 ) )*1.75</f>
        <v>210.61234458259327</v>
      </c>
      <c r="J197" s="31">
        <v>180</v>
      </c>
      <c r="K197" s="46">
        <f>ROUND([1]Source!R75*J197/100,2)</f>
        <v>1219.6300000000001</v>
      </c>
    </row>
    <row r="198" spans="1:11">
      <c r="A198" s="17"/>
      <c r="B198" s="17"/>
      <c r="C198" s="17" t="s">
        <v>58</v>
      </c>
      <c r="D198" s="17" t="s">
        <v>59</v>
      </c>
      <c r="E198" s="17">
        <f>[1]Source!AQ75</f>
        <v>20.3</v>
      </c>
      <c r="F198" s="17"/>
      <c r="G198" s="18" t="str">
        <f>[1]Source!DI75</f>
        <v>)*1,15</v>
      </c>
      <c r="H198" s="17">
        <f>[1]Source!AV75</f>
        <v>1.0469999999999999</v>
      </c>
      <c r="I198" s="17">
        <f>[1]Source!U75</f>
        <v>682.43</v>
      </c>
      <c r="J198" s="17"/>
      <c r="K198" s="17"/>
    </row>
    <row r="199" spans="1:11">
      <c r="A199" s="21"/>
      <c r="B199" s="21"/>
      <c r="C199" s="21"/>
      <c r="D199" s="21"/>
      <c r="E199" s="21"/>
      <c r="F199" s="21"/>
      <c r="G199" s="21"/>
      <c r="H199" s="21"/>
      <c r="I199" s="49">
        <f>IF( [1]Source!BA75 &lt;&gt; 0, [1]Source!S75/ [1]Source!BA75,[1]Source!S75) + IF( [1]Source!BB75 &lt;&gt; 0, [1]Source!Q75/ [1]Source!BB75, [1]Source!Q75 ) +SUM(I193:I197)</f>
        <v>108714.42399196955</v>
      </c>
      <c r="J199" s="50"/>
      <c r="K199" s="49">
        <f>[1]Source!S75+[1]Source!Q75+SUM(K193:K197)</f>
        <v>752686.22000000009</v>
      </c>
    </row>
    <row r="200" spans="1:11" ht="409.6">
      <c r="A200" s="41" t="str">
        <f>[1]Source!E77</f>
        <v>21</v>
      </c>
      <c r="B200" s="41" t="str">
        <f>[1]Source!F77</f>
        <v>3.6-77-10</v>
      </c>
      <c r="C200" s="42" t="str">
        <f>[1]Source!G77</f>
        <v>БЕТОНИРОВАНИЕ ПО СХЕМЕ "КРАН-БАДЬЯ" МОНОЛИТНЫХ ЖЕЛЕЗОБЕТОННЫХ КОНСТРУКЦИЙ ПЕРЕКРЫТИЙ ПОДЗЕМНОЙ И ЦОКОЛЬНОЙ ЧАСТЕЙ ЗДАНИЯ, ПРИ ПЛОЩАДИ ПЕРЕКРЫТИЯ МЕЖДУ ОСЯМИ КОЛОНН ИЛИ СТЕН ДО 20 М2 ( СИЛОВАЯ ПЛИТА ).</v>
      </c>
      <c r="D200" s="43" t="str">
        <f>[1]Source!H77</f>
        <v>100 м3</v>
      </c>
      <c r="E200" s="44">
        <f>ROUND([1]Source!I77,6)</f>
        <v>4.7</v>
      </c>
      <c r="F200" s="44"/>
      <c r="G200" s="44"/>
      <c r="H200" s="44"/>
      <c r="I200" s="44"/>
      <c r="J200" s="44"/>
      <c r="K200" s="44"/>
    </row>
    <row r="201" spans="1:11">
      <c r="A201" s="31"/>
      <c r="B201" s="31"/>
      <c r="C201" s="31" t="s">
        <v>51</v>
      </c>
      <c r="D201" s="31"/>
      <c r="E201" s="31"/>
      <c r="F201" s="31">
        <f>[1]Source!AO77</f>
        <v>905.68</v>
      </c>
      <c r="G201" s="45" t="str">
        <f>[1]Source!DG77</f>
        <v>)*1,15</v>
      </c>
      <c r="H201" s="31">
        <f>[1]Source!AV77</f>
        <v>1.0469999999999999</v>
      </c>
      <c r="I201" s="46">
        <f>IF( [1]Source!BA77 &lt;&gt;0, [1]Source!S77/[1]Source!BA77,[1]Source!S77)</f>
        <v>5125.2753108348134</v>
      </c>
      <c r="J201" s="31">
        <f>[1]Source!BA77</f>
        <v>5.63</v>
      </c>
      <c r="K201" s="46">
        <f>[1]Source!S77</f>
        <v>28855.3</v>
      </c>
    </row>
    <row r="202" spans="1:11">
      <c r="A202" s="31"/>
      <c r="B202" s="31"/>
      <c r="C202" s="31" t="s">
        <v>52</v>
      </c>
      <c r="D202" s="31"/>
      <c r="E202" s="31"/>
      <c r="F202" s="31">
        <f>[1]Source!AM77</f>
        <v>3481.25</v>
      </c>
      <c r="G202" s="45" t="str">
        <f>[1]Source!DE77</f>
        <v>)*1,15</v>
      </c>
      <c r="H202" s="31">
        <f>[1]Source!AV77</f>
        <v>1.0469999999999999</v>
      </c>
      <c r="I202" s="46">
        <f>IF( [1]Source!BB77 &lt;&gt;0, [1]Source!Q77/[1]Source!BB77,[1]Source!Q77)</f>
        <v>19700.51548269581</v>
      </c>
      <c r="J202" s="31">
        <f>[1]Source!BB77</f>
        <v>5.49</v>
      </c>
      <c r="K202" s="46">
        <f>[1]Source!Q77</f>
        <v>108155.83</v>
      </c>
    </row>
    <row r="203" spans="1:11">
      <c r="A203" s="31"/>
      <c r="B203" s="31"/>
      <c r="C203" s="31" t="s">
        <v>53</v>
      </c>
      <c r="D203" s="31"/>
      <c r="E203" s="31"/>
      <c r="F203" s="31">
        <f>[1]Source!AN77</f>
        <v>703.39</v>
      </c>
      <c r="G203" s="45" t="str">
        <f>[1]Source!DF77</f>
        <v>)*1,15</v>
      </c>
      <c r="H203" s="31">
        <f>[1]Source!AV77</f>
        <v>1.0469999999999999</v>
      </c>
      <c r="I203" s="47" t="str">
        <f>CONCATENATE("(",TEXT(+ IF(J203&lt;&gt;0, [1]Source!R77/J203, [1]Source!R77 ),"0,00"),")")</f>
        <v>(3980,51)</v>
      </c>
      <c r="J203" s="31">
        <f>[1]Source!BS77</f>
        <v>5.63</v>
      </c>
      <c r="K203" s="48" t="str">
        <f>CONCATENATE("(",TEXT(+[1]Source!R77,"0,00"),")")</f>
        <v>(22410,26)</v>
      </c>
    </row>
    <row r="204" spans="1:11" ht="216.75">
      <c r="A204" s="41"/>
      <c r="B204" s="41" t="str">
        <f>[1]Source!F78</f>
        <v>1.3-1-41</v>
      </c>
      <c r="C204" s="42" t="str">
        <f>[1]Source!G78</f>
        <v>СМЕСИ БЕТОННЫЕ, БСГ, ТЯЖЕЛОГО БЕТОНА НА ГРАНИТНОМ ЩЕБНЕ, КЛАСС ПРОЧНОСТИ: В25 (М350), П3, ФРАКЦИЯ 5-20, F150,  W6</v>
      </c>
      <c r="D204" s="43" t="str">
        <f>[1]Source!H78</f>
        <v>м3</v>
      </c>
      <c r="E204" s="44">
        <f>ROUND([1]Source!I78,6)</f>
        <v>477.05</v>
      </c>
      <c r="F204" s="44">
        <f>IF([1]Source!AL78=0,[1]Source!AK78,[1]Source!AL78)</f>
        <v>471.97</v>
      </c>
      <c r="G204" s="51" t="str">
        <f>[1]Source!DD78</f>
        <v/>
      </c>
      <c r="H204" s="44">
        <f>[1]Source!AW78</f>
        <v>1.022</v>
      </c>
      <c r="I204" s="30">
        <f>IF( [1]Source!BC78 &lt;&gt;0, [1]Source!O78/[1]Source!BC78,[1]Source!O78)</f>
        <v>230106.66129032258</v>
      </c>
      <c r="J204" s="44">
        <f>[1]Source!BC78</f>
        <v>4.96</v>
      </c>
      <c r="K204" s="30">
        <f>[1]Source!O78</f>
        <v>1141329.04</v>
      </c>
    </row>
    <row r="205" spans="1:11">
      <c r="A205" s="31"/>
      <c r="B205" s="31"/>
      <c r="C205" s="31" t="s">
        <v>54</v>
      </c>
      <c r="D205" s="31" t="s">
        <v>55</v>
      </c>
      <c r="E205" s="31">
        <f>[1]Source!DN77</f>
        <v>98</v>
      </c>
      <c r="F205" s="31"/>
      <c r="G205" s="31"/>
      <c r="H205" s="31"/>
      <c r="I205" s="46">
        <f>(E205/100)*([1]Source!S77/IF([1]Source!BA77&lt;&gt;0,[1]Source!BA77,1) )</f>
        <v>5022.7698046181167</v>
      </c>
      <c r="J205" s="31">
        <f>[1]Source!AT77</f>
        <v>92</v>
      </c>
      <c r="K205" s="46">
        <f>[1]Source!X77</f>
        <v>26546.880000000001</v>
      </c>
    </row>
    <row r="206" spans="1:11">
      <c r="A206" s="31"/>
      <c r="B206" s="31"/>
      <c r="C206" s="31" t="s">
        <v>56</v>
      </c>
      <c r="D206" s="31" t="s">
        <v>55</v>
      </c>
      <c r="E206" s="31">
        <f>[1]Source!DO77</f>
        <v>70</v>
      </c>
      <c r="F206" s="31"/>
      <c r="G206" s="31"/>
      <c r="H206" s="31"/>
      <c r="I206" s="46">
        <f>(E206/100)*([1]Source!S77/IF([1]Source!BA77&lt;&gt;0,[1]Source!BA77,1) )</f>
        <v>3587.6927175843689</v>
      </c>
      <c r="J206" s="31">
        <f>[1]Source!AU77</f>
        <v>88</v>
      </c>
      <c r="K206" s="46">
        <f>[1]Source!Y77</f>
        <v>25392.66</v>
      </c>
    </row>
    <row r="207" spans="1:11">
      <c r="A207" s="31"/>
      <c r="B207" s="31"/>
      <c r="C207" s="31" t="s">
        <v>57</v>
      </c>
      <c r="D207" s="31" t="s">
        <v>55</v>
      </c>
      <c r="E207" s="31">
        <v>175</v>
      </c>
      <c r="F207" s="31"/>
      <c r="G207" s="31"/>
      <c r="H207" s="31"/>
      <c r="I207" s="46">
        <f>(IF( [1]Source!BS77&lt;&gt;0, [1]Source!R77/[1]Source!BS77, [1]Source!R77 ) )*1.75</f>
        <v>6965.8889875666073</v>
      </c>
      <c r="J207" s="31">
        <v>180</v>
      </c>
      <c r="K207" s="46">
        <f>ROUND([1]Source!R77*J207/100,2)</f>
        <v>40338.47</v>
      </c>
    </row>
    <row r="208" spans="1:11">
      <c r="A208" s="17"/>
      <c r="B208" s="17"/>
      <c r="C208" s="17" t="s">
        <v>58</v>
      </c>
      <c r="D208" s="17" t="s">
        <v>59</v>
      </c>
      <c r="E208" s="17">
        <f>[1]Source!AQ77</f>
        <v>83.87</v>
      </c>
      <c r="F208" s="17"/>
      <c r="G208" s="18" t="str">
        <f>[1]Source!DI77</f>
        <v>)*1,15</v>
      </c>
      <c r="H208" s="17">
        <f>[1]Source!AV77</f>
        <v>1.0469999999999999</v>
      </c>
      <c r="I208" s="17">
        <f>[1]Source!U77</f>
        <v>474.62</v>
      </c>
      <c r="J208" s="17"/>
      <c r="K208" s="17"/>
    </row>
    <row r="209" spans="1:11">
      <c r="A209" s="21"/>
      <c r="B209" s="21"/>
      <c r="C209" s="21"/>
      <c r="D209" s="21"/>
      <c r="E209" s="21"/>
      <c r="F209" s="21"/>
      <c r="G209" s="21"/>
      <c r="H209" s="21"/>
      <c r="I209" s="49">
        <f>IF( [1]Source!BA77 &lt;&gt; 0, [1]Source!S77/ [1]Source!BA77,[1]Source!S77) + IF( [1]Source!BB77 &lt;&gt; 0, [1]Source!Q77/ [1]Source!BB77, [1]Source!Q77 ) +SUM(I204:I207)</f>
        <v>270508.80359362229</v>
      </c>
      <c r="J209" s="50"/>
      <c r="K209" s="49">
        <f>[1]Source!S77+[1]Source!Q77+SUM(K204:K207)</f>
        <v>1370618.1799999997</v>
      </c>
    </row>
    <row r="210" spans="1:11" ht="192.75">
      <c r="A210" s="41" t="str">
        <f>[1]Source!E79</f>
        <v>22</v>
      </c>
      <c r="B210" s="41" t="str">
        <f>[1]Source!F79</f>
        <v>3.6-99-1</v>
      </c>
      <c r="C210" s="42" t="str">
        <f>[1]Source!G79</f>
        <v>ИНТЕНСИФИКАЦИЯ НАБОРА ПРОЧНОСТИ БЕТОНА КОНСТРУКЦИЙ, ВОЗВОДИМЫХ В ИНДУСТРИАЛЬНОЙ ОПАЛУБКЕ</v>
      </c>
      <c r="D210" s="43" t="str">
        <f>[1]Source!H79</f>
        <v>м3</v>
      </c>
      <c r="E210" s="44">
        <f>ROUND([1]Source!I79,6)</f>
        <v>141</v>
      </c>
      <c r="F210" s="44"/>
      <c r="G210" s="44"/>
      <c r="H210" s="44"/>
      <c r="I210" s="44"/>
      <c r="J210" s="44"/>
      <c r="K210" s="44"/>
    </row>
    <row r="211" spans="1:11">
      <c r="A211" s="31"/>
      <c r="B211" s="31"/>
      <c r="C211" s="31" t="s">
        <v>51</v>
      </c>
      <c r="D211" s="31"/>
      <c r="E211" s="31"/>
      <c r="F211" s="31">
        <f>[1]Source!AO79</f>
        <v>56.01</v>
      </c>
      <c r="G211" s="45" t="str">
        <f>[1]Source!DG79</f>
        <v>)*1,15</v>
      </c>
      <c r="H211" s="31">
        <f>[1]Source!AV79</f>
        <v>1</v>
      </c>
      <c r="I211" s="46">
        <f>IF( [1]Source!BA79 &lt;&gt;0, [1]Source!S79/[1]Source!BA79,[1]Source!S79)</f>
        <v>9082.0213143872115</v>
      </c>
      <c r="J211" s="31">
        <f>[1]Source!BA79</f>
        <v>5.63</v>
      </c>
      <c r="K211" s="46">
        <f>[1]Source!S79</f>
        <v>51131.78</v>
      </c>
    </row>
    <row r="212" spans="1:11">
      <c r="A212" s="31"/>
      <c r="B212" s="31"/>
      <c r="C212" s="31" t="s">
        <v>52</v>
      </c>
      <c r="D212" s="31"/>
      <c r="E212" s="31"/>
      <c r="F212" s="31">
        <f>[1]Source!AM79</f>
        <v>8.7799999999999994</v>
      </c>
      <c r="G212" s="45" t="str">
        <f>[1]Source!DE79</f>
        <v>)*1,15</v>
      </c>
      <c r="H212" s="31">
        <f>[1]Source!AV79</f>
        <v>1</v>
      </c>
      <c r="I212" s="46">
        <f>IF( [1]Source!BB79 &lt;&gt;0, [1]Source!Q79/[1]Source!BB79,[1]Source!Q79)</f>
        <v>1423.6775431861804</v>
      </c>
      <c r="J212" s="31">
        <f>[1]Source!BB79</f>
        <v>5.21</v>
      </c>
      <c r="K212" s="46">
        <f>[1]Source!Q79</f>
        <v>7417.36</v>
      </c>
    </row>
    <row r="213" spans="1:11">
      <c r="A213" s="31"/>
      <c r="B213" s="31"/>
      <c r="C213" s="31" t="s">
        <v>53</v>
      </c>
      <c r="D213" s="31"/>
      <c r="E213" s="31"/>
      <c r="F213" s="31">
        <f>[1]Source!AN79</f>
        <v>1.83</v>
      </c>
      <c r="G213" s="45" t="str">
        <f>[1]Source!DF79</f>
        <v>)*1,15</v>
      </c>
      <c r="H213" s="31">
        <f>[1]Source!AV79</f>
        <v>1</v>
      </c>
      <c r="I213" s="47" t="str">
        <f>CONCATENATE("(",TEXT(+ IF(J213&lt;&gt;0, [1]Source!R79/J213, [1]Source!R79 ),"0,00"),")")</f>
        <v>(296,74)</v>
      </c>
      <c r="J213" s="31">
        <f>[1]Source!BS79</f>
        <v>5.63</v>
      </c>
      <c r="K213" s="48" t="str">
        <f>CONCATENATE("(",TEXT(+[1]Source!R79,"0,00"),")")</f>
        <v>(1670,62)</v>
      </c>
    </row>
    <row r="214" spans="1:11">
      <c r="A214" s="31"/>
      <c r="B214" s="31"/>
      <c r="C214" s="31" t="s">
        <v>60</v>
      </c>
      <c r="D214" s="31"/>
      <c r="E214" s="31"/>
      <c r="F214" s="31">
        <f>[1]Source!AL79</f>
        <v>54.59</v>
      </c>
      <c r="G214" s="45" t="str">
        <f>[1]Source!DD79</f>
        <v/>
      </c>
      <c r="H214" s="31">
        <f>[1]Source!AW79</f>
        <v>1</v>
      </c>
      <c r="I214" s="46">
        <f>IF( [1]Source!BC79 &lt;&gt;0, [1]Source!P79/[1]Source!BC79,[1]Source!P79)</f>
        <v>7697.1914285714283</v>
      </c>
      <c r="J214" s="31">
        <f>[1]Source!BC79</f>
        <v>3.5</v>
      </c>
      <c r="K214" s="46">
        <f>[1]Source!P79</f>
        <v>26940.17</v>
      </c>
    </row>
    <row r="215" spans="1:11">
      <c r="A215" s="31"/>
      <c r="B215" s="31"/>
      <c r="C215" s="31" t="s">
        <v>54</v>
      </c>
      <c r="D215" s="31" t="s">
        <v>55</v>
      </c>
      <c r="E215" s="31">
        <f>[1]Source!DN79</f>
        <v>98</v>
      </c>
      <c r="F215" s="31"/>
      <c r="G215" s="31"/>
      <c r="H215" s="31"/>
      <c r="I215" s="46">
        <f>(E215/100)*([1]Source!S79/IF([1]Source!BA79&lt;&gt;0,[1]Source!BA79,1) )</f>
        <v>8900.3808880994675</v>
      </c>
      <c r="J215" s="31">
        <f>[1]Source!AT79</f>
        <v>92</v>
      </c>
      <c r="K215" s="46">
        <f>[1]Source!X79</f>
        <v>47041.24</v>
      </c>
    </row>
    <row r="216" spans="1:11">
      <c r="A216" s="31"/>
      <c r="B216" s="31"/>
      <c r="C216" s="31" t="s">
        <v>56</v>
      </c>
      <c r="D216" s="31" t="s">
        <v>55</v>
      </c>
      <c r="E216" s="31">
        <f>[1]Source!DO79</f>
        <v>70</v>
      </c>
      <c r="F216" s="31"/>
      <c r="G216" s="31"/>
      <c r="H216" s="31"/>
      <c r="I216" s="46">
        <f>(E216/100)*([1]Source!S79/IF([1]Source!BA79&lt;&gt;0,[1]Source!BA79,1) )</f>
        <v>6357.4149200710481</v>
      </c>
      <c r="J216" s="31">
        <f>[1]Source!AU79</f>
        <v>88</v>
      </c>
      <c r="K216" s="46">
        <f>[1]Source!Y79</f>
        <v>44995.97</v>
      </c>
    </row>
    <row r="217" spans="1:11">
      <c r="A217" s="31"/>
      <c r="B217" s="31"/>
      <c r="C217" s="31" t="s">
        <v>57</v>
      </c>
      <c r="D217" s="31" t="s">
        <v>55</v>
      </c>
      <c r="E217" s="31">
        <v>175</v>
      </c>
      <c r="F217" s="31"/>
      <c r="G217" s="31"/>
      <c r="H217" s="31"/>
      <c r="I217" s="46">
        <f>(IF( [1]Source!BS79&lt;&gt;0, [1]Source!R79/[1]Source!BS79, [1]Source!R79 ) )*1.75</f>
        <v>519.28685612788627</v>
      </c>
      <c r="J217" s="31">
        <v>180</v>
      </c>
      <c r="K217" s="46">
        <f>ROUND([1]Source!R79*J217/100,2)</f>
        <v>3007.12</v>
      </c>
    </row>
    <row r="218" spans="1:11">
      <c r="A218" s="17"/>
      <c r="B218" s="17"/>
      <c r="C218" s="17" t="s">
        <v>58</v>
      </c>
      <c r="D218" s="17" t="s">
        <v>59</v>
      </c>
      <c r="E218" s="17">
        <f>[1]Source!AQ79</f>
        <v>5.05</v>
      </c>
      <c r="F218" s="17"/>
      <c r="G218" s="18" t="str">
        <f>[1]Source!DI79</f>
        <v>)*1,15</v>
      </c>
      <c r="H218" s="17">
        <f>[1]Source!AV79</f>
        <v>1</v>
      </c>
      <c r="I218" s="17">
        <f>[1]Source!U79</f>
        <v>818.86</v>
      </c>
      <c r="J218" s="17"/>
      <c r="K218" s="17"/>
    </row>
    <row r="219" spans="1:11">
      <c r="A219" s="21"/>
      <c r="B219" s="21"/>
      <c r="C219" s="21"/>
      <c r="D219" s="21"/>
      <c r="E219" s="21"/>
      <c r="F219" s="21"/>
      <c r="G219" s="21"/>
      <c r="H219" s="21"/>
      <c r="I219" s="49">
        <f>IF( [1]Source!BA79 &lt;&gt; 0, [1]Source!S79/ [1]Source!BA79,[1]Source!S79) + IF( [1]Source!BB79 &lt;&gt; 0, [1]Source!Q79/ [1]Source!BB79, [1]Source!Q79 ) +SUM(I214:I217)</f>
        <v>33979.972950443218</v>
      </c>
      <c r="J219" s="50"/>
      <c r="K219" s="49">
        <f>[1]Source!S79+[1]Source!Q79+SUM(K214:K217)</f>
        <v>180533.64</v>
      </c>
    </row>
    <row r="220" spans="1:11" ht="168.75">
      <c r="A220" s="41" t="str">
        <f>[1]Source!E80</f>
        <v>23</v>
      </c>
      <c r="B220" s="41" t="str">
        <f>[1]Source!F80</f>
        <v>3.6-70-5</v>
      </c>
      <c r="C220" s="42" t="str">
        <f>[1]Source!G80</f>
        <v>МОНТАЖ ОПАЛУБКИ МОНОЛИТНЫХ ЖЕЛЕЗОБЕТОННЫХ КОНСТРУКЦИЙ ФУНДАМЕНТОВ (ПЛАШЕК)</v>
      </c>
      <c r="D220" s="43" t="str">
        <f>[1]Source!H80</f>
        <v>100 м2</v>
      </c>
      <c r="E220" s="44">
        <f>ROUND([1]Source!I80,6)</f>
        <v>4.0579999999999998</v>
      </c>
      <c r="F220" s="44"/>
      <c r="G220" s="44"/>
      <c r="H220" s="44"/>
      <c r="I220" s="44"/>
      <c r="J220" s="44"/>
      <c r="K220" s="44"/>
    </row>
    <row r="221" spans="1:11">
      <c r="A221" s="31"/>
      <c r="B221" s="31"/>
      <c r="C221" s="31" t="s">
        <v>51</v>
      </c>
      <c r="D221" s="31"/>
      <c r="E221" s="31"/>
      <c r="F221" s="31">
        <f>[1]Source!AO80</f>
        <v>1091.3800000000001</v>
      </c>
      <c r="G221" s="45" t="str">
        <f>[1]Source!DG80</f>
        <v>)*1,15</v>
      </c>
      <c r="H221" s="31">
        <f>[1]Source!AV80</f>
        <v>1.0469999999999999</v>
      </c>
      <c r="I221" s="46">
        <f>IF( [1]Source!BA80 &lt;&gt;0, [1]Source!S80/[1]Source!BA80,[1]Source!S80)</f>
        <v>5332.5204262877442</v>
      </c>
      <c r="J221" s="31">
        <f>[1]Source!BA80</f>
        <v>5.63</v>
      </c>
      <c r="K221" s="46">
        <f>[1]Source!S80</f>
        <v>30022.09</v>
      </c>
    </row>
    <row r="222" spans="1:11">
      <c r="A222" s="31"/>
      <c r="B222" s="31"/>
      <c r="C222" s="31" t="s">
        <v>52</v>
      </c>
      <c r="D222" s="31"/>
      <c r="E222" s="31"/>
      <c r="F222" s="31">
        <f>[1]Source!AM80</f>
        <v>1217.54</v>
      </c>
      <c r="G222" s="45" t="str">
        <f>[1]Source!DE80</f>
        <v>)*1,15</v>
      </c>
      <c r="H222" s="31">
        <f>[1]Source!AV80</f>
        <v>1.0469999999999999</v>
      </c>
      <c r="I222" s="46">
        <f>IF( [1]Source!BB80 &lt;&gt;0, [1]Source!Q80/[1]Source!BB80,[1]Source!Q80)</f>
        <v>5948.942</v>
      </c>
      <c r="J222" s="31">
        <f>[1]Source!BB80</f>
        <v>5</v>
      </c>
      <c r="K222" s="46">
        <f>[1]Source!Q80</f>
        <v>29744.71</v>
      </c>
    </row>
    <row r="223" spans="1:11">
      <c r="A223" s="31"/>
      <c r="B223" s="31"/>
      <c r="C223" s="31" t="s">
        <v>53</v>
      </c>
      <c r="D223" s="31"/>
      <c r="E223" s="31"/>
      <c r="F223" s="31">
        <f>[1]Source!AN80</f>
        <v>282.20999999999998</v>
      </c>
      <c r="G223" s="45" t="str">
        <f>[1]Source!DF80</f>
        <v>)*1,15</v>
      </c>
      <c r="H223" s="31">
        <f>[1]Source!AV80</f>
        <v>1.0469999999999999</v>
      </c>
      <c r="I223" s="47" t="str">
        <f>CONCATENATE("(",TEXT(+ IF(J223&lt;&gt;0, [1]Source!R80/J223, [1]Source!R80 ),"0,00"),")")</f>
        <v>(1378,89)</v>
      </c>
      <c r="J223" s="31">
        <f>[1]Source!BS80</f>
        <v>5.63</v>
      </c>
      <c r="K223" s="48" t="str">
        <f>CONCATENATE("(",TEXT(+[1]Source!R80,"0,00"),")")</f>
        <v>(7763,14)</v>
      </c>
    </row>
    <row r="224" spans="1:11">
      <c r="A224" s="31"/>
      <c r="B224" s="31"/>
      <c r="C224" s="31" t="s">
        <v>60</v>
      </c>
      <c r="D224" s="31"/>
      <c r="E224" s="31"/>
      <c r="F224" s="31">
        <f>[1]Source!AL80</f>
        <v>2535.94</v>
      </c>
      <c r="G224" s="45" t="str">
        <f>[1]Source!DD80</f>
        <v/>
      </c>
      <c r="H224" s="31">
        <f>[1]Source!AW80</f>
        <v>1.022</v>
      </c>
      <c r="I224" s="46">
        <f>IF( [1]Source!BC80 &lt;&gt;0, [1]Source!P80/[1]Source!BC80,[1]Source!P80)</f>
        <v>10517.242857142855</v>
      </c>
      <c r="J224" s="31">
        <f>[1]Source!BC80</f>
        <v>4.2</v>
      </c>
      <c r="K224" s="46">
        <f>[1]Source!P80</f>
        <v>44172.42</v>
      </c>
    </row>
    <row r="225" spans="1:11">
      <c r="A225" s="31"/>
      <c r="B225" s="31"/>
      <c r="C225" s="31" t="s">
        <v>54</v>
      </c>
      <c r="D225" s="31" t="s">
        <v>55</v>
      </c>
      <c r="E225" s="31">
        <f>[1]Source!DN80</f>
        <v>98</v>
      </c>
      <c r="F225" s="31"/>
      <c r="G225" s="31"/>
      <c r="H225" s="31"/>
      <c r="I225" s="46">
        <f>(E225/100)*([1]Source!S80/IF([1]Source!BA80&lt;&gt;0,[1]Source!BA80,1) )</f>
        <v>5225.8700177619894</v>
      </c>
      <c r="J225" s="31">
        <f>[1]Source!AT80</f>
        <v>92</v>
      </c>
      <c r="K225" s="46">
        <f>[1]Source!X80</f>
        <v>27620.32</v>
      </c>
    </row>
    <row r="226" spans="1:11">
      <c r="A226" s="31"/>
      <c r="B226" s="31"/>
      <c r="C226" s="31" t="s">
        <v>56</v>
      </c>
      <c r="D226" s="31" t="s">
        <v>55</v>
      </c>
      <c r="E226" s="31">
        <f>[1]Source!DO80</f>
        <v>70</v>
      </c>
      <c r="F226" s="31"/>
      <c r="G226" s="31"/>
      <c r="H226" s="31"/>
      <c r="I226" s="46">
        <f>(E226/100)*([1]Source!S80/IF([1]Source!BA80&lt;&gt;0,[1]Source!BA80,1) )</f>
        <v>3732.7642984014205</v>
      </c>
      <c r="J226" s="31">
        <f>[1]Source!AU80</f>
        <v>88</v>
      </c>
      <c r="K226" s="46">
        <f>[1]Source!Y80</f>
        <v>26419.439999999999</v>
      </c>
    </row>
    <row r="227" spans="1:11">
      <c r="A227" s="31"/>
      <c r="B227" s="31"/>
      <c r="C227" s="31" t="s">
        <v>57</v>
      </c>
      <c r="D227" s="31" t="s">
        <v>55</v>
      </c>
      <c r="E227" s="31">
        <v>175</v>
      </c>
      <c r="F227" s="31"/>
      <c r="G227" s="31"/>
      <c r="H227" s="31"/>
      <c r="I227" s="46">
        <f>(IF( [1]Source!BS80&lt;&gt;0, [1]Source!R80/[1]Source!BS80, [1]Source!R80 ) )*1.75</f>
        <v>2413.0541740674958</v>
      </c>
      <c r="J227" s="31">
        <v>180</v>
      </c>
      <c r="K227" s="46">
        <f>ROUND([1]Source!R80*J227/100,2)</f>
        <v>13973.65</v>
      </c>
    </row>
    <row r="228" spans="1:11">
      <c r="A228" s="17"/>
      <c r="B228" s="17"/>
      <c r="C228" s="17" t="s">
        <v>58</v>
      </c>
      <c r="D228" s="17" t="s">
        <v>59</v>
      </c>
      <c r="E228" s="17">
        <f>[1]Source!AQ80</f>
        <v>101.05</v>
      </c>
      <c r="F228" s="17"/>
      <c r="G228" s="18" t="str">
        <f>[1]Source!DI80</f>
        <v>)*1,15</v>
      </c>
      <c r="H228" s="17">
        <f>[1]Source!AV80</f>
        <v>1.0469999999999999</v>
      </c>
      <c r="I228" s="17">
        <f>[1]Source!U80</f>
        <v>493.73</v>
      </c>
      <c r="J228" s="17"/>
      <c r="K228" s="17"/>
    </row>
    <row r="229" spans="1:11">
      <c r="A229" s="21"/>
      <c r="B229" s="21"/>
      <c r="C229" s="21"/>
      <c r="D229" s="21"/>
      <c r="E229" s="21"/>
      <c r="F229" s="21"/>
      <c r="G229" s="21"/>
      <c r="H229" s="21"/>
      <c r="I229" s="49">
        <f>IF( [1]Source!BA80 &lt;&gt; 0, [1]Source!S80/ [1]Source!BA80,[1]Source!S80) + IF( [1]Source!BB80 &lt;&gt; 0, [1]Source!Q80/ [1]Source!BB80, [1]Source!Q80 ) +SUM(I224:I227)</f>
        <v>33170.393773661504</v>
      </c>
      <c r="J229" s="50"/>
      <c r="K229" s="49">
        <f>[1]Source!S80+[1]Source!Q80+SUM(K224:K227)</f>
        <v>171952.63</v>
      </c>
    </row>
    <row r="230" spans="1:11" ht="216.75">
      <c r="A230" s="41" t="str">
        <f>[1]Source!E81</f>
        <v>24</v>
      </c>
      <c r="B230" s="41" t="str">
        <f>[1]Source!F81</f>
        <v>3.6-71-5</v>
      </c>
      <c r="C230" s="42" t="str">
        <f>[1]Source!G81</f>
        <v>ДЕМОНТАЖ ОПАЛУБКИ МОНОЛИТНЫХ ЖЕЛЕЗОБЕТОННЫХ КОНСТРУКЦИЙ ФУНДАМЕНТОВ СТОЛБЧАТЫХ С ПОДКОЛОННИКАМИ</v>
      </c>
      <c r="D230" s="43" t="str">
        <f>[1]Source!H81</f>
        <v>100 м2</v>
      </c>
      <c r="E230" s="44">
        <f>ROUND([1]Source!I81,6)</f>
        <v>4.0579999999999998</v>
      </c>
      <c r="F230" s="44"/>
      <c r="G230" s="44"/>
      <c r="H230" s="44"/>
      <c r="I230" s="44"/>
      <c r="J230" s="44"/>
      <c r="K230" s="44"/>
    </row>
    <row r="231" spans="1:11">
      <c r="A231" s="31"/>
      <c r="B231" s="31"/>
      <c r="C231" s="31" t="s">
        <v>51</v>
      </c>
      <c r="D231" s="31"/>
      <c r="E231" s="31"/>
      <c r="F231" s="31">
        <f>[1]Source!AO81</f>
        <v>512.41</v>
      </c>
      <c r="G231" s="45" t="str">
        <f>[1]Source!DG81</f>
        <v>)*1,15</v>
      </c>
      <c r="H231" s="31">
        <f>[1]Source!AV81</f>
        <v>1.0469999999999999</v>
      </c>
      <c r="I231" s="46">
        <f>IF( [1]Source!BA81 &lt;&gt;0, [1]Source!S81/[1]Source!BA81,[1]Source!S81)</f>
        <v>2503.6536412078153</v>
      </c>
      <c r="J231" s="31">
        <f>[1]Source!BA81</f>
        <v>5.63</v>
      </c>
      <c r="K231" s="46">
        <f>[1]Source!S81</f>
        <v>14095.57</v>
      </c>
    </row>
    <row r="232" spans="1:11">
      <c r="A232" s="31"/>
      <c r="B232" s="31"/>
      <c r="C232" s="31" t="s">
        <v>52</v>
      </c>
      <c r="D232" s="31"/>
      <c r="E232" s="31"/>
      <c r="F232" s="31">
        <f>[1]Source!AM81</f>
        <v>520.55999999999995</v>
      </c>
      <c r="G232" s="45" t="str">
        <f>[1]Source!DE81</f>
        <v>)*1,15</v>
      </c>
      <c r="H232" s="31">
        <f>[1]Source!AV81</f>
        <v>1.0469999999999999</v>
      </c>
      <c r="I232" s="46">
        <f>IF( [1]Source!BB81 &lt;&gt;0, [1]Source!Q81/[1]Source!BB81,[1]Source!Q81)</f>
        <v>2543.4740882917467</v>
      </c>
      <c r="J232" s="31">
        <f>[1]Source!BB81</f>
        <v>5.21</v>
      </c>
      <c r="K232" s="46">
        <f>[1]Source!Q81</f>
        <v>13251.5</v>
      </c>
    </row>
    <row r="233" spans="1:11">
      <c r="A233" s="31"/>
      <c r="B233" s="31"/>
      <c r="C233" s="31" t="s">
        <v>53</v>
      </c>
      <c r="D233" s="31"/>
      <c r="E233" s="31"/>
      <c r="F233" s="31">
        <f>[1]Source!AN81</f>
        <v>118.23</v>
      </c>
      <c r="G233" s="45" t="str">
        <f>[1]Source!DF81</f>
        <v>)*1,15</v>
      </c>
      <c r="H233" s="31">
        <f>[1]Source!AV81</f>
        <v>1.0469999999999999</v>
      </c>
      <c r="I233" s="47" t="str">
        <f>CONCATENATE("(",TEXT(+ IF(J233&lt;&gt;0, [1]Source!R81/J233, [1]Source!R81 ),"0,00"),")")</f>
        <v>(577,68)</v>
      </c>
      <c r="J233" s="31">
        <f>[1]Source!BS81</f>
        <v>5.63</v>
      </c>
      <c r="K233" s="48" t="str">
        <f>CONCATENATE("(",TEXT(+[1]Source!R81,"0,00"),")")</f>
        <v>(3252,32)</v>
      </c>
    </row>
    <row r="234" spans="1:11">
      <c r="A234" s="31"/>
      <c r="B234" s="31"/>
      <c r="C234" s="31" t="s">
        <v>60</v>
      </c>
      <c r="D234" s="31"/>
      <c r="E234" s="31"/>
      <c r="F234" s="31">
        <f>[1]Source!AL81</f>
        <v>4826.1400000000003</v>
      </c>
      <c r="G234" s="45" t="str">
        <f>[1]Source!DD81</f>
        <v/>
      </c>
      <c r="H234" s="31">
        <f>[1]Source!AW81</f>
        <v>1.022</v>
      </c>
      <c r="I234" s="46">
        <f>IF( [1]Source!BC81 &lt;&gt;0, [1]Source!P81/[1]Source!BC81,[1]Source!P81)</f>
        <v>20015.335205992509</v>
      </c>
      <c r="J234" s="31">
        <f>[1]Source!BC81</f>
        <v>5.34</v>
      </c>
      <c r="K234" s="46">
        <f>[1]Source!P81</f>
        <v>106881.89</v>
      </c>
    </row>
    <row r="235" spans="1:11">
      <c r="A235" s="31"/>
      <c r="B235" s="31"/>
      <c r="C235" s="31" t="s">
        <v>54</v>
      </c>
      <c r="D235" s="31" t="s">
        <v>55</v>
      </c>
      <c r="E235" s="31">
        <f>[1]Source!DN81</f>
        <v>98</v>
      </c>
      <c r="F235" s="31"/>
      <c r="G235" s="31"/>
      <c r="H235" s="31"/>
      <c r="I235" s="46">
        <f>(E235/100)*([1]Source!S81/IF([1]Source!BA81&lt;&gt;0,[1]Source!BA81,1) )</f>
        <v>2453.5805683836588</v>
      </c>
      <c r="J235" s="31">
        <f>[1]Source!AT81</f>
        <v>92</v>
      </c>
      <c r="K235" s="46">
        <f>[1]Source!X81</f>
        <v>12967.92</v>
      </c>
    </row>
    <row r="236" spans="1:11">
      <c r="A236" s="31"/>
      <c r="B236" s="31"/>
      <c r="C236" s="31" t="s">
        <v>56</v>
      </c>
      <c r="D236" s="31" t="s">
        <v>55</v>
      </c>
      <c r="E236" s="31">
        <f>[1]Source!DO81</f>
        <v>70</v>
      </c>
      <c r="F236" s="31"/>
      <c r="G236" s="31"/>
      <c r="H236" s="31"/>
      <c r="I236" s="46">
        <f>(E236/100)*([1]Source!S81/IF([1]Source!BA81&lt;&gt;0,[1]Source!BA81,1) )</f>
        <v>1752.5575488454706</v>
      </c>
      <c r="J236" s="31">
        <f>[1]Source!AU81</f>
        <v>88</v>
      </c>
      <c r="K236" s="46">
        <f>[1]Source!Y81</f>
        <v>12404.1</v>
      </c>
    </row>
    <row r="237" spans="1:11">
      <c r="A237" s="31"/>
      <c r="B237" s="31"/>
      <c r="C237" s="31" t="s">
        <v>57</v>
      </c>
      <c r="D237" s="31" t="s">
        <v>55</v>
      </c>
      <c r="E237" s="31">
        <v>175</v>
      </c>
      <c r="F237" s="31"/>
      <c r="G237" s="31"/>
      <c r="H237" s="31"/>
      <c r="I237" s="46">
        <f>(IF( [1]Source!BS81&lt;&gt;0, [1]Source!R81/[1]Source!BS81, [1]Source!R81 ) )*1.75</f>
        <v>1010.9342806394316</v>
      </c>
      <c r="J237" s="31">
        <v>180</v>
      </c>
      <c r="K237" s="46">
        <f>ROUND([1]Source!R81*J237/100,2)</f>
        <v>5854.18</v>
      </c>
    </row>
    <row r="238" spans="1:11">
      <c r="A238" s="17"/>
      <c r="B238" s="17"/>
      <c r="C238" s="17" t="s">
        <v>58</v>
      </c>
      <c r="D238" s="17" t="s">
        <v>59</v>
      </c>
      <c r="E238" s="17">
        <f>[1]Source!AQ81</f>
        <v>47.38</v>
      </c>
      <c r="F238" s="17"/>
      <c r="G238" s="18" t="str">
        <f>[1]Source!DI81</f>
        <v>)*1,15</v>
      </c>
      <c r="H238" s="17">
        <f>[1]Source!AV81</f>
        <v>1.0469999999999999</v>
      </c>
      <c r="I238" s="17">
        <f>[1]Source!U81</f>
        <v>231.5</v>
      </c>
      <c r="J238" s="17"/>
      <c r="K238" s="17"/>
    </row>
    <row r="239" spans="1:11">
      <c r="A239" s="21"/>
      <c r="B239" s="21"/>
      <c r="C239" s="21"/>
      <c r="D239" s="21"/>
      <c r="E239" s="21"/>
      <c r="F239" s="21"/>
      <c r="G239" s="21"/>
      <c r="H239" s="21"/>
      <c r="I239" s="49">
        <f>IF( [1]Source!BA81 &lt;&gt; 0, [1]Source!S81/ [1]Source!BA81,[1]Source!S81) + IF( [1]Source!BB81 &lt;&gt; 0, [1]Source!Q81/ [1]Source!BB81, [1]Source!Q81 ) +SUM(I234:I237)</f>
        <v>30279.535333360633</v>
      </c>
      <c r="J239" s="50"/>
      <c r="K239" s="49">
        <f>[1]Source!S81+[1]Source!Q81+SUM(K234:K237)</f>
        <v>165455.16</v>
      </c>
    </row>
    <row r="240" spans="1:11" ht="156.75">
      <c r="A240" s="41" t="str">
        <f>[1]Source!E82</f>
        <v>25</v>
      </c>
      <c r="B240" s="41" t="str">
        <f>[1]Source!F82</f>
        <v>3.6-72-1</v>
      </c>
      <c r="C240" s="42" t="str">
        <f>[1]Source!G82</f>
        <v>УСТАНОВКА АРМАТУРНЫХ ИЗДЕЛИЙ, КАРКАСОВ И СЕТОК В ОПАЛУБКУ ФУНДАМЕНТОВ</v>
      </c>
      <c r="D240" s="43" t="str">
        <f>[1]Source!H82</f>
        <v>т</v>
      </c>
      <c r="E240" s="44">
        <f>ROUND([1]Source!I82,6)</f>
        <v>42.64</v>
      </c>
      <c r="F240" s="44"/>
      <c r="G240" s="44"/>
      <c r="H240" s="44"/>
      <c r="I240" s="44"/>
      <c r="J240" s="44"/>
      <c r="K240" s="44"/>
    </row>
    <row r="241" spans="1:11">
      <c r="A241" s="31"/>
      <c r="B241" s="31"/>
      <c r="C241" s="31" t="s">
        <v>51</v>
      </c>
      <c r="D241" s="31"/>
      <c r="E241" s="31"/>
      <c r="F241" s="31">
        <f>[1]Source!AO82</f>
        <v>214.79</v>
      </c>
      <c r="G241" s="45" t="str">
        <f>[1]Source!DG82</f>
        <v>)*1,15</v>
      </c>
      <c r="H241" s="31">
        <f>[1]Source!AV82</f>
        <v>1.0469999999999999</v>
      </c>
      <c r="I241" s="46">
        <f>IF( [1]Source!BA82 &lt;&gt;0, [1]Source!S82/[1]Source!BA82,[1]Source!S82)</f>
        <v>11027.467140319715</v>
      </c>
      <c r="J241" s="31">
        <f>[1]Source!BA82</f>
        <v>5.63</v>
      </c>
      <c r="K241" s="46">
        <f>[1]Source!S82</f>
        <v>62084.639999999999</v>
      </c>
    </row>
    <row r="242" spans="1:11">
      <c r="A242" s="31"/>
      <c r="B242" s="31"/>
      <c r="C242" s="31" t="s">
        <v>52</v>
      </c>
      <c r="D242" s="31"/>
      <c r="E242" s="31"/>
      <c r="F242" s="31">
        <f>[1]Source!AM82</f>
        <v>12.95</v>
      </c>
      <c r="G242" s="45" t="str">
        <f>[1]Source!DE82</f>
        <v>)*1,15</v>
      </c>
      <c r="H242" s="31">
        <f>[1]Source!AV82</f>
        <v>1.0469999999999999</v>
      </c>
      <c r="I242" s="46">
        <f>IF( [1]Source!BB82 &lt;&gt;0, [1]Source!Q82/[1]Source!BB82,[1]Source!Q82)</f>
        <v>664.8619909502263</v>
      </c>
      <c r="J242" s="31">
        <f>[1]Source!BB82</f>
        <v>4.42</v>
      </c>
      <c r="K242" s="46">
        <f>[1]Source!Q82</f>
        <v>2938.69</v>
      </c>
    </row>
    <row r="243" spans="1:11">
      <c r="A243" s="31"/>
      <c r="B243" s="31"/>
      <c r="C243" s="31" t="s">
        <v>53</v>
      </c>
      <c r="D243" s="31"/>
      <c r="E243" s="31"/>
      <c r="F243" s="31">
        <f>[1]Source!AN82</f>
        <v>3.58</v>
      </c>
      <c r="G243" s="45" t="str">
        <f>[1]Source!DF82</f>
        <v>)*1,15</v>
      </c>
      <c r="H243" s="31">
        <f>[1]Source!AV82</f>
        <v>1.0469999999999999</v>
      </c>
      <c r="I243" s="47" t="str">
        <f>CONCATENATE("(",TEXT(+ IF(J243&lt;&gt;0, [1]Source!R82/J243, [1]Source!R82 ),"0,00"),")")</f>
        <v>(183,80)</v>
      </c>
      <c r="J243" s="31">
        <f>[1]Source!BS82</f>
        <v>5.63</v>
      </c>
      <c r="K243" s="48" t="str">
        <f>CONCATENATE("(",TEXT(+[1]Source!R82,"0,00"),")")</f>
        <v>(1034,79)</v>
      </c>
    </row>
    <row r="244" spans="1:11">
      <c r="A244" s="31"/>
      <c r="B244" s="31"/>
      <c r="C244" s="31" t="s">
        <v>60</v>
      </c>
      <c r="D244" s="31"/>
      <c r="E244" s="31"/>
      <c r="F244" s="31">
        <f>[1]Source!AL82</f>
        <v>16.100000000000001</v>
      </c>
      <c r="G244" s="45" t="str">
        <f>[1]Source!DD82</f>
        <v/>
      </c>
      <c r="H244" s="31">
        <f>[1]Source!AW82</f>
        <v>1.022</v>
      </c>
      <c r="I244" s="46">
        <f>IF( [1]Source!BC82 &lt;&gt;0, [1]Source!P82/[1]Source!BC82,[1]Source!P82)</f>
        <v>701.60663507109007</v>
      </c>
      <c r="J244" s="31">
        <f>[1]Source!BC82</f>
        <v>6.33</v>
      </c>
      <c r="K244" s="46">
        <f>[1]Source!P82</f>
        <v>4441.17</v>
      </c>
    </row>
    <row r="245" spans="1:11" ht="228.75">
      <c r="A245" s="41"/>
      <c r="B245" s="41" t="str">
        <f>[1]Source!F83</f>
        <v>1.3-4-46</v>
      </c>
      <c r="C245" s="42" t="str">
        <f>[1]Source!G83</f>
        <v>КАРКАСЫ И СЕТКИ АРМАТУРНЫЕ ПЛОСКИЕ, СОБРАННЫЕ И СВАРЕННЫЕ (СВЯЗАННЫЕ) В АРМАТУРНЫЕ ИЗДЕЛИЯ, КЛАСС А-1, ДИАМЕТР 20-22 ММ</v>
      </c>
      <c r="D245" s="43" t="str">
        <f>[1]Source!H83</f>
        <v>т</v>
      </c>
      <c r="E245" s="44">
        <f>ROUND([1]Source!I83,6)</f>
        <v>42.64</v>
      </c>
      <c r="F245" s="44">
        <f>IF([1]Source!AL83=0,[1]Source!AK83,[1]Source!AL83)</f>
        <v>3093.05</v>
      </c>
      <c r="G245" s="51" t="str">
        <f>[1]Source!DD83</f>
        <v/>
      </c>
      <c r="H245" s="44">
        <f>[1]Source!AW83</f>
        <v>1.022</v>
      </c>
      <c r="I245" s="30">
        <f>IF( [1]Source!BC83 &lt;&gt;0, [1]Source!O83/[1]Source!BC83,[1]Source!O83)</f>
        <v>134789.17991631801</v>
      </c>
      <c r="J245" s="44">
        <f>[1]Source!BC83</f>
        <v>7.17</v>
      </c>
      <c r="K245" s="30">
        <f>[1]Source!O83</f>
        <v>966438.42</v>
      </c>
    </row>
    <row r="246" spans="1:11">
      <c r="A246" s="31"/>
      <c r="B246" s="31"/>
      <c r="C246" s="31" t="s">
        <v>54</v>
      </c>
      <c r="D246" s="31" t="s">
        <v>55</v>
      </c>
      <c r="E246" s="31">
        <f>[1]Source!DN82</f>
        <v>98</v>
      </c>
      <c r="F246" s="31"/>
      <c r="G246" s="31"/>
      <c r="H246" s="31"/>
      <c r="I246" s="46">
        <f>(E246/100)*([1]Source!S82/IF([1]Source!BA82&lt;&gt;0,[1]Source!BA82,1) )</f>
        <v>10806.917797513321</v>
      </c>
      <c r="J246" s="31">
        <f>[1]Source!AT82</f>
        <v>92</v>
      </c>
      <c r="K246" s="46">
        <f>[1]Source!X82</f>
        <v>57117.87</v>
      </c>
    </row>
    <row r="247" spans="1:11">
      <c r="A247" s="31"/>
      <c r="B247" s="31"/>
      <c r="C247" s="31" t="s">
        <v>56</v>
      </c>
      <c r="D247" s="31" t="s">
        <v>55</v>
      </c>
      <c r="E247" s="31">
        <f>[1]Source!DO82</f>
        <v>70</v>
      </c>
      <c r="F247" s="31"/>
      <c r="G247" s="31"/>
      <c r="H247" s="31"/>
      <c r="I247" s="46">
        <f>(E247/100)*([1]Source!S82/IF([1]Source!BA82&lt;&gt;0,[1]Source!BA82,1) )</f>
        <v>7719.2269982238004</v>
      </c>
      <c r="J247" s="31">
        <f>[1]Source!AU82</f>
        <v>88</v>
      </c>
      <c r="K247" s="46">
        <f>[1]Source!Y82</f>
        <v>54634.48</v>
      </c>
    </row>
    <row r="248" spans="1:11">
      <c r="A248" s="31"/>
      <c r="B248" s="31"/>
      <c r="C248" s="31" t="s">
        <v>57</v>
      </c>
      <c r="D248" s="31" t="s">
        <v>55</v>
      </c>
      <c r="E248" s="31">
        <v>175</v>
      </c>
      <c r="F248" s="31"/>
      <c r="G248" s="31"/>
      <c r="H248" s="31"/>
      <c r="I248" s="46">
        <f>(IF( [1]Source!BS82&lt;&gt;0, [1]Source!R82/[1]Source!BS82, [1]Source!R82 ) )*1.75</f>
        <v>321.64875666074596</v>
      </c>
      <c r="J248" s="31">
        <v>180</v>
      </c>
      <c r="K248" s="46">
        <f>ROUND([1]Source!R82*J248/100,2)</f>
        <v>1862.62</v>
      </c>
    </row>
    <row r="249" spans="1:11">
      <c r="A249" s="17"/>
      <c r="B249" s="17"/>
      <c r="C249" s="17" t="s">
        <v>58</v>
      </c>
      <c r="D249" s="17" t="s">
        <v>59</v>
      </c>
      <c r="E249" s="17">
        <f>[1]Source!AQ82</f>
        <v>20.3</v>
      </c>
      <c r="F249" s="17"/>
      <c r="G249" s="18" t="str">
        <f>[1]Source!DI82</f>
        <v>)*1,15</v>
      </c>
      <c r="H249" s="17">
        <f>[1]Source!AV82</f>
        <v>1.0469999999999999</v>
      </c>
      <c r="I249" s="17">
        <f>[1]Source!U82</f>
        <v>1042.22</v>
      </c>
      <c r="J249" s="17"/>
      <c r="K249" s="17"/>
    </row>
    <row r="250" spans="1:11">
      <c r="A250" s="21"/>
      <c r="B250" s="21"/>
      <c r="C250" s="21"/>
      <c r="D250" s="21"/>
      <c r="E250" s="21"/>
      <c r="F250" s="21"/>
      <c r="G250" s="21"/>
      <c r="H250" s="21"/>
      <c r="I250" s="49">
        <f>IF( [1]Source!BA82 &lt;&gt; 0, [1]Source!S82/ [1]Source!BA82,[1]Source!S82) + IF( [1]Source!BB82 &lt;&gt; 0, [1]Source!Q82/ [1]Source!BB82, [1]Source!Q82 ) +SUM(I244:I248)</f>
        <v>166030.90923505696</v>
      </c>
      <c r="J250" s="50"/>
      <c r="K250" s="49">
        <f>[1]Source!S82+[1]Source!Q82+SUM(K244:K248)</f>
        <v>1149517.8900000004</v>
      </c>
    </row>
    <row r="251" spans="1:11" ht="204.75">
      <c r="A251" s="41" t="str">
        <f>[1]Source!E84</f>
        <v>26</v>
      </c>
      <c r="B251" s="41" t="str">
        <f>[1]Source!F84</f>
        <v>3.6-73-3</v>
      </c>
      <c r="C251" s="42" t="str">
        <f>[1]Source!G84</f>
        <v>БЕТОНИРОВАНИЕ ПО СХЕМЕ "КРАН-БАДЬЯ" МОНОЛИТНЫХ ЖЕЛЕЗОБЕТОННЫХ КОНСТРУКЦИЙ ФУНДАМЕНТОВ "ПЛАШЕК"</v>
      </c>
      <c r="D251" s="43" t="str">
        <f>[1]Source!H84</f>
        <v>100 м3</v>
      </c>
      <c r="E251" s="44">
        <f>ROUND([1]Source!I84,6)</f>
        <v>42.64</v>
      </c>
      <c r="F251" s="44"/>
      <c r="G251" s="44"/>
      <c r="H251" s="44"/>
      <c r="I251" s="44"/>
      <c r="J251" s="44"/>
      <c r="K251" s="44"/>
    </row>
    <row r="252" spans="1:11">
      <c r="A252" s="31"/>
      <c r="B252" s="31"/>
      <c r="C252" s="31" t="s">
        <v>51</v>
      </c>
      <c r="D252" s="31"/>
      <c r="E252" s="31"/>
      <c r="F252" s="31">
        <f>[1]Source!AO84</f>
        <v>1098.3</v>
      </c>
      <c r="G252" s="45" t="str">
        <f>[1]Source!DG84</f>
        <v>)*1,15</v>
      </c>
      <c r="H252" s="31">
        <f>[1]Source!AV84</f>
        <v>1.0469999999999999</v>
      </c>
      <c r="I252" s="46">
        <f>IF( [1]Source!BA84 &lt;&gt;0, [1]Source!S84/[1]Source!BA84,[1]Source!S84)</f>
        <v>56387.481349911192</v>
      </c>
      <c r="J252" s="31">
        <f>[1]Source!BA84</f>
        <v>5.63</v>
      </c>
      <c r="K252" s="46">
        <f>[1]Source!S84</f>
        <v>317461.52</v>
      </c>
    </row>
    <row r="253" spans="1:11">
      <c r="A253" s="31"/>
      <c r="B253" s="31"/>
      <c r="C253" s="31" t="s">
        <v>52</v>
      </c>
      <c r="D253" s="31"/>
      <c r="E253" s="31"/>
      <c r="F253" s="31">
        <f>[1]Source!AM84</f>
        <v>4208.5</v>
      </c>
      <c r="G253" s="45" t="str">
        <f>[1]Source!DE84</f>
        <v>)*1,15</v>
      </c>
      <c r="H253" s="31">
        <f>[1]Source!AV84</f>
        <v>1.0469999999999999</v>
      </c>
      <c r="I253" s="46">
        <f>IF( [1]Source!BB84 &lt;&gt;0, [1]Source!Q84/[1]Source!BB84,[1]Source!Q84)</f>
        <v>216067.30236794171</v>
      </c>
      <c r="J253" s="31">
        <f>[1]Source!BB84</f>
        <v>5.49</v>
      </c>
      <c r="K253" s="46">
        <f>[1]Source!Q84</f>
        <v>1186209.49</v>
      </c>
    </row>
    <row r="254" spans="1:11">
      <c r="A254" s="31"/>
      <c r="B254" s="31"/>
      <c r="C254" s="31" t="s">
        <v>53</v>
      </c>
      <c r="D254" s="31"/>
      <c r="E254" s="31"/>
      <c r="F254" s="31">
        <f>[1]Source!AN84</f>
        <v>850.76</v>
      </c>
      <c r="G254" s="45" t="str">
        <f>[1]Source!DF84</f>
        <v>)*1,15</v>
      </c>
      <c r="H254" s="31">
        <f>[1]Source!AV84</f>
        <v>1.0469999999999999</v>
      </c>
      <c r="I254" s="47" t="str">
        <f>CONCATENATE("(",TEXT(+ IF(J254&lt;&gt;0, [1]Source!R84/J254, [1]Source!R84 ),"0,00"),")")</f>
        <v>(43678,61)</v>
      </c>
      <c r="J254" s="31">
        <f>[1]Source!BS84</f>
        <v>5.63</v>
      </c>
      <c r="K254" s="48" t="str">
        <f>CONCATENATE("(",TEXT(+[1]Source!R84,"0,00"),")")</f>
        <v>(245910,56)</v>
      </c>
    </row>
    <row r="255" spans="1:11" ht="216.75">
      <c r="A255" s="41"/>
      <c r="B255" s="41" t="str">
        <f>[1]Source!F85</f>
        <v>1.3-1-41</v>
      </c>
      <c r="C255" s="42" t="str">
        <f>[1]Source!G85</f>
        <v>СМЕСИ БЕТОННЫЕ, БСГ, ТЯЖЕЛОГО БЕТОНА НА ГРАНИТНОМ ЩЕБНЕ, КЛАСС ПРОЧНОСТИ: В25 (М350), П3, ФРАКЦИЯ 5-20, F150,  W6</v>
      </c>
      <c r="D255" s="43" t="str">
        <f>[1]Source!H85</f>
        <v>м3</v>
      </c>
      <c r="E255" s="44">
        <f>ROUND([1]Source!I85,6)</f>
        <v>4327.96</v>
      </c>
      <c r="F255" s="44">
        <f>IF([1]Source!AL85=0,[1]Source!AK85,[1]Source!AL85)</f>
        <v>471.97</v>
      </c>
      <c r="G255" s="51" t="str">
        <f>[1]Source!DD85</f>
        <v/>
      </c>
      <c r="H255" s="44">
        <f>[1]Source!AW85</f>
        <v>1.022</v>
      </c>
      <c r="I255" s="30">
        <f>IF( [1]Source!BC85 &lt;&gt;0, [1]Source!O85/[1]Source!BC85,[1]Source!O85)</f>
        <v>2087605.9616935484</v>
      </c>
      <c r="J255" s="44">
        <f>[1]Source!BC85</f>
        <v>4.96</v>
      </c>
      <c r="K255" s="30">
        <f>[1]Source!O85</f>
        <v>10354525.57</v>
      </c>
    </row>
    <row r="256" spans="1:11">
      <c r="A256" s="31"/>
      <c r="B256" s="31"/>
      <c r="C256" s="31" t="s">
        <v>54</v>
      </c>
      <c r="D256" s="31" t="s">
        <v>55</v>
      </c>
      <c r="E256" s="31">
        <f>[1]Source!DN84</f>
        <v>98</v>
      </c>
      <c r="F256" s="31"/>
      <c r="G256" s="31"/>
      <c r="H256" s="31"/>
      <c r="I256" s="46">
        <f>(E256/100)*([1]Source!S84/IF([1]Source!BA84&lt;&gt;0,[1]Source!BA84,1) )</f>
        <v>55259.731722912969</v>
      </c>
      <c r="J256" s="31">
        <f>[1]Source!AT84</f>
        <v>92</v>
      </c>
      <c r="K256" s="46">
        <f>[1]Source!X84</f>
        <v>292064.59999999998</v>
      </c>
    </row>
    <row r="257" spans="1:11">
      <c r="A257" s="31"/>
      <c r="B257" s="31"/>
      <c r="C257" s="31" t="s">
        <v>56</v>
      </c>
      <c r="D257" s="31" t="s">
        <v>55</v>
      </c>
      <c r="E257" s="31">
        <f>[1]Source!DO84</f>
        <v>70</v>
      </c>
      <c r="F257" s="31"/>
      <c r="G257" s="31"/>
      <c r="H257" s="31"/>
      <c r="I257" s="46">
        <f>(E257/100)*([1]Source!S84/IF([1]Source!BA84&lt;&gt;0,[1]Source!BA84,1) )</f>
        <v>39471.236944937831</v>
      </c>
      <c r="J257" s="31">
        <f>[1]Source!AU84</f>
        <v>88</v>
      </c>
      <c r="K257" s="46">
        <f>[1]Source!Y84</f>
        <v>279366.14</v>
      </c>
    </row>
    <row r="258" spans="1:11">
      <c r="A258" s="31"/>
      <c r="B258" s="31"/>
      <c r="C258" s="31" t="s">
        <v>57</v>
      </c>
      <c r="D258" s="31" t="s">
        <v>55</v>
      </c>
      <c r="E258" s="31">
        <v>175</v>
      </c>
      <c r="F258" s="31"/>
      <c r="G258" s="31"/>
      <c r="H258" s="31"/>
      <c r="I258" s="46">
        <f>(IF( [1]Source!BS84&lt;&gt;0, [1]Source!R84/[1]Source!BS84, [1]Source!R84 ) )*1.75</f>
        <v>76437.563055062172</v>
      </c>
      <c r="J258" s="31">
        <v>180</v>
      </c>
      <c r="K258" s="46">
        <f>ROUND([1]Source!R84*J258/100,2)</f>
        <v>442639.01</v>
      </c>
    </row>
    <row r="259" spans="1:11">
      <c r="A259" s="17"/>
      <c r="B259" s="17"/>
      <c r="C259" s="17" t="s">
        <v>58</v>
      </c>
      <c r="D259" s="17" t="s">
        <v>59</v>
      </c>
      <c r="E259" s="17">
        <f>[1]Source!AQ84</f>
        <v>101.88</v>
      </c>
      <c r="F259" s="17"/>
      <c r="G259" s="18" t="str">
        <f>[1]Source!DI84</f>
        <v>)*1,15</v>
      </c>
      <c r="H259" s="17">
        <f>[1]Source!AV84</f>
        <v>1.0469999999999999</v>
      </c>
      <c r="I259" s="17">
        <f>[1]Source!U84</f>
        <v>5230.59</v>
      </c>
      <c r="J259" s="17"/>
      <c r="K259" s="17"/>
    </row>
    <row r="260" spans="1:11">
      <c r="A260" s="21"/>
      <c r="B260" s="21"/>
      <c r="C260" s="21"/>
      <c r="D260" s="21"/>
      <c r="E260" s="21"/>
      <c r="F260" s="21"/>
      <c r="G260" s="21"/>
      <c r="H260" s="21"/>
      <c r="I260" s="49">
        <f>IF( [1]Source!BA84 &lt;&gt; 0, [1]Source!S84/ [1]Source!BA84,[1]Source!S84) + IF( [1]Source!BB84 &lt;&gt; 0, [1]Source!Q84/ [1]Source!BB84, [1]Source!Q84 ) +SUM(I255:I258)</f>
        <v>2531229.2771343142</v>
      </c>
      <c r="J260" s="50"/>
      <c r="K260" s="49">
        <f>[1]Source!S84+[1]Source!Q84+SUM(K255:K258)</f>
        <v>12872266.33</v>
      </c>
    </row>
    <row r="261" spans="1:11" ht="192.75">
      <c r="A261" s="41" t="str">
        <f>[1]Source!E86</f>
        <v>27</v>
      </c>
      <c r="B261" s="41" t="str">
        <f>[1]Source!F86</f>
        <v>3.6-99-1</v>
      </c>
      <c r="C261" s="42" t="str">
        <f>[1]Source!G86</f>
        <v>ИНТЕНСИФИКАЦИЯ НАБОРА ПРОЧНОСТИ БЕТОНА КОНСТРУКЦИЙ, ВОЗВОДИМЫХ В ИНДУСТРИАЛЬНОЙ ОПАЛУБКЕ</v>
      </c>
      <c r="D261" s="43" t="str">
        <f>[1]Source!H86</f>
        <v>м3</v>
      </c>
      <c r="E261" s="44">
        <f>ROUND([1]Source!I86,6)</f>
        <v>1279.2</v>
      </c>
      <c r="F261" s="44"/>
      <c r="G261" s="44"/>
      <c r="H261" s="44"/>
      <c r="I261" s="44"/>
      <c r="J261" s="44"/>
      <c r="K261" s="44"/>
    </row>
    <row r="262" spans="1:11">
      <c r="A262" s="31"/>
      <c r="B262" s="31"/>
      <c r="C262" s="31" t="s">
        <v>51</v>
      </c>
      <c r="D262" s="31"/>
      <c r="E262" s="31"/>
      <c r="F262" s="31">
        <f>[1]Source!AO86</f>
        <v>56.01</v>
      </c>
      <c r="G262" s="45" t="str">
        <f>[1]Source!DG86</f>
        <v>)*1,15</v>
      </c>
      <c r="H262" s="31">
        <f>[1]Source!AV86</f>
        <v>1</v>
      </c>
      <c r="I262" s="46">
        <f>IF( [1]Source!BA86 &lt;&gt;0, [1]Source!S86/[1]Source!BA86,[1]Source!S86)</f>
        <v>82395.190053285973</v>
      </c>
      <c r="J262" s="31">
        <f>[1]Source!BA86</f>
        <v>5.63</v>
      </c>
      <c r="K262" s="46">
        <f>[1]Source!S86</f>
        <v>463884.92</v>
      </c>
    </row>
    <row r="263" spans="1:11">
      <c r="A263" s="31"/>
      <c r="B263" s="31"/>
      <c r="C263" s="31" t="s">
        <v>52</v>
      </c>
      <c r="D263" s="31"/>
      <c r="E263" s="31"/>
      <c r="F263" s="31">
        <f>[1]Source!AM86</f>
        <v>8.7799999999999994</v>
      </c>
      <c r="G263" s="45" t="str">
        <f>[1]Source!DE86</f>
        <v>)*1,15</v>
      </c>
      <c r="H263" s="31">
        <f>[1]Source!AV86</f>
        <v>1</v>
      </c>
      <c r="I263" s="46">
        <f>IF( [1]Source!BB86 &lt;&gt;0, [1]Source!Q86/[1]Source!BB86,[1]Source!Q86)</f>
        <v>12916.08253358925</v>
      </c>
      <c r="J263" s="31">
        <f>[1]Source!BB86</f>
        <v>5.21</v>
      </c>
      <c r="K263" s="46">
        <f>[1]Source!Q86</f>
        <v>67292.789999999994</v>
      </c>
    </row>
    <row r="264" spans="1:11">
      <c r="A264" s="31"/>
      <c r="B264" s="31"/>
      <c r="C264" s="31" t="s">
        <v>53</v>
      </c>
      <c r="D264" s="31"/>
      <c r="E264" s="31"/>
      <c r="F264" s="31">
        <f>[1]Source!AN86</f>
        <v>1.83</v>
      </c>
      <c r="G264" s="45" t="str">
        <f>[1]Source!DF86</f>
        <v>)*1,15</v>
      </c>
      <c r="H264" s="31">
        <f>[1]Source!AV86</f>
        <v>1</v>
      </c>
      <c r="I264" s="47" t="str">
        <f>CONCATENATE("(",TEXT(+ IF(J264&lt;&gt;0, [1]Source!R86/J264, [1]Source!R86 ),"0,00"),")")</f>
        <v>(2692,08)</v>
      </c>
      <c r="J264" s="31">
        <f>[1]Source!BS86</f>
        <v>5.63</v>
      </c>
      <c r="K264" s="48" t="str">
        <f>CONCATENATE("(",TEXT(+[1]Source!R86,"0,00"),")")</f>
        <v>(15156,39)</v>
      </c>
    </row>
    <row r="265" spans="1:11">
      <c r="A265" s="31"/>
      <c r="B265" s="31"/>
      <c r="C265" s="31" t="s">
        <v>60</v>
      </c>
      <c r="D265" s="31"/>
      <c r="E265" s="31"/>
      <c r="F265" s="31">
        <f>[1]Source!AL86</f>
        <v>54.59</v>
      </c>
      <c r="G265" s="45" t="str">
        <f>[1]Source!DD86</f>
        <v/>
      </c>
      <c r="H265" s="31">
        <f>[1]Source!AW86</f>
        <v>1</v>
      </c>
      <c r="I265" s="46">
        <f>IF( [1]Source!BC86 &lt;&gt;0, [1]Source!P86/[1]Source!BC86,[1]Source!P86)</f>
        <v>69831.528571428571</v>
      </c>
      <c r="J265" s="31">
        <f>[1]Source!BC86</f>
        <v>3.5</v>
      </c>
      <c r="K265" s="46">
        <f>[1]Source!P86</f>
        <v>244410.35</v>
      </c>
    </row>
    <row r="266" spans="1:11">
      <c r="A266" s="31"/>
      <c r="B266" s="31"/>
      <c r="C266" s="31" t="s">
        <v>54</v>
      </c>
      <c r="D266" s="31" t="s">
        <v>55</v>
      </c>
      <c r="E266" s="31">
        <f>[1]Source!DN86</f>
        <v>98</v>
      </c>
      <c r="F266" s="31"/>
      <c r="G266" s="31"/>
      <c r="H266" s="31"/>
      <c r="I266" s="46">
        <f>(E266/100)*([1]Source!S86/IF([1]Source!BA86&lt;&gt;0,[1]Source!BA86,1) )</f>
        <v>80747.286252220249</v>
      </c>
      <c r="J266" s="31">
        <f>[1]Source!AT86</f>
        <v>92</v>
      </c>
      <c r="K266" s="46">
        <f>[1]Source!X86</f>
        <v>426774.13</v>
      </c>
    </row>
    <row r="267" spans="1:11">
      <c r="A267" s="31"/>
      <c r="B267" s="31"/>
      <c r="C267" s="31" t="s">
        <v>56</v>
      </c>
      <c r="D267" s="31" t="s">
        <v>55</v>
      </c>
      <c r="E267" s="31">
        <f>[1]Source!DO86</f>
        <v>70</v>
      </c>
      <c r="F267" s="31"/>
      <c r="G267" s="31"/>
      <c r="H267" s="31"/>
      <c r="I267" s="46">
        <f>(E267/100)*([1]Source!S86/IF([1]Source!BA86&lt;&gt;0,[1]Source!BA86,1) )</f>
        <v>57676.633037300177</v>
      </c>
      <c r="J267" s="31">
        <f>[1]Source!AU86</f>
        <v>88</v>
      </c>
      <c r="K267" s="46">
        <f>[1]Source!Y86</f>
        <v>408218.73</v>
      </c>
    </row>
    <row r="268" spans="1:11">
      <c r="A268" s="31"/>
      <c r="B268" s="31"/>
      <c r="C268" s="31" t="s">
        <v>57</v>
      </c>
      <c r="D268" s="31" t="s">
        <v>55</v>
      </c>
      <c r="E268" s="31">
        <v>175</v>
      </c>
      <c r="F268" s="31"/>
      <c r="G268" s="31"/>
      <c r="H268" s="31"/>
      <c r="I268" s="46">
        <f>(IF( [1]Source!BS86&lt;&gt;0, [1]Source!R86/[1]Source!BS86, [1]Source!R86 ) )*1.75</f>
        <v>4711.1336589698049</v>
      </c>
      <c r="J268" s="31">
        <v>180</v>
      </c>
      <c r="K268" s="46">
        <f>ROUND([1]Source!R86*J268/100,2)</f>
        <v>27281.5</v>
      </c>
    </row>
    <row r="269" spans="1:11">
      <c r="A269" s="17"/>
      <c r="B269" s="17"/>
      <c r="C269" s="17" t="s">
        <v>58</v>
      </c>
      <c r="D269" s="17" t="s">
        <v>59</v>
      </c>
      <c r="E269" s="17">
        <f>[1]Source!AQ86</f>
        <v>5.05</v>
      </c>
      <c r="F269" s="17"/>
      <c r="G269" s="18" t="str">
        <f>[1]Source!DI86</f>
        <v>)*1,15</v>
      </c>
      <c r="H269" s="17">
        <f>[1]Source!AV86</f>
        <v>1</v>
      </c>
      <c r="I269" s="17">
        <f>[1]Source!U86</f>
        <v>7428.95</v>
      </c>
      <c r="J269" s="17"/>
      <c r="K269" s="17"/>
    </row>
    <row r="270" spans="1:11">
      <c r="A270" s="21"/>
      <c r="B270" s="21"/>
      <c r="C270" s="21"/>
      <c r="D270" s="21"/>
      <c r="E270" s="21"/>
      <c r="F270" s="21"/>
      <c r="G270" s="21"/>
      <c r="H270" s="21"/>
      <c r="I270" s="49">
        <f>IF( [1]Source!BA86 &lt;&gt; 0, [1]Source!S86/ [1]Source!BA86,[1]Source!S86) + IF( [1]Source!BB86 &lt;&gt; 0, [1]Source!Q86/ [1]Source!BB86, [1]Source!Q86 ) +SUM(I265:I268)</f>
        <v>308277.854106794</v>
      </c>
      <c r="J270" s="50"/>
      <c r="K270" s="49">
        <f>[1]Source!S86+[1]Source!Q86+SUM(K265:K268)</f>
        <v>1637862.42</v>
      </c>
    </row>
    <row r="271" spans="1:11" ht="228.75">
      <c r="A271" s="41" t="str">
        <f>[1]Source!E87</f>
        <v>28</v>
      </c>
      <c r="B271" s="41" t="str">
        <f>[1]Source!F87</f>
        <v>3.8-2-2</v>
      </c>
      <c r="C271" s="42" t="str">
        <f>[1]Source!G87</f>
        <v>ОКЛЕЕЧНАЯ ГОРИЗОНТАЛЬНАЯ ГИДРОИЗОЛЯЦИЯ СТЕН, ФУНДАМЕНТОВ РУЛОННЫМИ МАТЕРИАЛАМИ "ТЕХНОЭЛАСТ-П" НА МАСТИКЕ В 1 СЛОЙ</v>
      </c>
      <c r="D271" s="43" t="str">
        <f>[1]Source!H87</f>
        <v>100 м2</v>
      </c>
      <c r="E271" s="44">
        <f>ROUND([1]Source!I87,6)</f>
        <v>36.1</v>
      </c>
      <c r="F271" s="44"/>
      <c r="G271" s="44"/>
      <c r="H271" s="44"/>
      <c r="I271" s="44"/>
      <c r="J271" s="44"/>
      <c r="K271" s="44"/>
    </row>
    <row r="272" spans="1:11">
      <c r="A272" s="31"/>
      <c r="B272" s="31"/>
      <c r="C272" s="31" t="s">
        <v>51</v>
      </c>
      <c r="D272" s="31"/>
      <c r="E272" s="31"/>
      <c r="F272" s="31">
        <f>[1]Source!AO87</f>
        <v>142.86000000000001</v>
      </c>
      <c r="G272" s="45" t="str">
        <f>[1]Source!DG87</f>
        <v>)*1,15</v>
      </c>
      <c r="H272" s="31">
        <f>[1]Source!AV87</f>
        <v>1.0469999999999999</v>
      </c>
      <c r="I272" s="46">
        <f>IF( [1]Source!BA87 &lt;&gt;0, [1]Source!S87/[1]Source!BA87,[1]Source!S87)</f>
        <v>6209.582593250444</v>
      </c>
      <c r="J272" s="31">
        <f>[1]Source!BA87</f>
        <v>5.63</v>
      </c>
      <c r="K272" s="46">
        <f>[1]Source!S87</f>
        <v>34959.949999999997</v>
      </c>
    </row>
    <row r="273" spans="1:11">
      <c r="A273" s="31"/>
      <c r="B273" s="31"/>
      <c r="C273" s="31" t="s">
        <v>52</v>
      </c>
      <c r="D273" s="31"/>
      <c r="E273" s="31"/>
      <c r="F273" s="31">
        <f>[1]Source!AM87</f>
        <v>74.069999999999993</v>
      </c>
      <c r="G273" s="45" t="str">
        <f>[1]Source!DE87</f>
        <v>)*1,15</v>
      </c>
      <c r="H273" s="31">
        <f>[1]Source!AV87</f>
        <v>1.0469999999999999</v>
      </c>
      <c r="I273" s="46">
        <f>IF( [1]Source!BB87 &lt;&gt;0, [1]Source!Q87/[1]Source!BB87,[1]Source!Q87)</f>
        <v>3219.5419075144509</v>
      </c>
      <c r="J273" s="31">
        <f>[1]Source!BB87</f>
        <v>6.92</v>
      </c>
      <c r="K273" s="46">
        <f>[1]Source!Q87</f>
        <v>22279.23</v>
      </c>
    </row>
    <row r="274" spans="1:11">
      <c r="A274" s="31"/>
      <c r="B274" s="31"/>
      <c r="C274" s="31" t="s">
        <v>53</v>
      </c>
      <c r="D274" s="31"/>
      <c r="E274" s="31"/>
      <c r="F274" s="31">
        <f>[1]Source!AN87</f>
        <v>21.27</v>
      </c>
      <c r="G274" s="45" t="str">
        <f>[1]Source!DF87</f>
        <v>)*1,15</v>
      </c>
      <c r="H274" s="31">
        <f>[1]Source!AV87</f>
        <v>1.0469999999999999</v>
      </c>
      <c r="I274" s="47" t="str">
        <f>CONCATENATE("(",TEXT(+ IF(J274&lt;&gt;0, [1]Source!R87/J274, [1]Source!R87 ),"0,00"),")")</f>
        <v>(924,53)</v>
      </c>
      <c r="J274" s="31">
        <f>[1]Source!BS87</f>
        <v>5.63</v>
      </c>
      <c r="K274" s="48" t="str">
        <f>CONCATENATE("(",TEXT(+[1]Source!R87,"0,00"),")")</f>
        <v>(5205,08)</v>
      </c>
    </row>
    <row r="275" spans="1:11">
      <c r="A275" s="31"/>
      <c r="B275" s="31"/>
      <c r="C275" s="31" t="s">
        <v>60</v>
      </c>
      <c r="D275" s="31"/>
      <c r="E275" s="31"/>
      <c r="F275" s="31">
        <f>[1]Source!AL87</f>
        <v>45.22</v>
      </c>
      <c r="G275" s="45" t="str">
        <f>[1]Source!DD87</f>
        <v/>
      </c>
      <c r="H275" s="31">
        <f>[1]Source!AW87</f>
        <v>1</v>
      </c>
      <c r="I275" s="46">
        <f>IF( [1]Source!BC87 &lt;&gt;0, [1]Source!P87/[1]Source!BC87,[1]Source!P87)</f>
        <v>1632.4421768707484</v>
      </c>
      <c r="J275" s="31">
        <f>[1]Source!BC87</f>
        <v>2.94</v>
      </c>
      <c r="K275" s="46">
        <f>[1]Source!P87</f>
        <v>4799.38</v>
      </c>
    </row>
    <row r="276" spans="1:11" ht="60.75">
      <c r="A276" s="41"/>
      <c r="B276" s="41" t="str">
        <f>[1]Source!F88</f>
        <v>1.3-2-3</v>
      </c>
      <c r="C276" s="42" t="str">
        <f>[1]Source!G88</f>
        <v>РАСТВОРЫ ЦЕМЕНТНЫЕ, МАРКА 50</v>
      </c>
      <c r="D276" s="43" t="str">
        <f>[1]Source!H88</f>
        <v>м3</v>
      </c>
      <c r="E276" s="44">
        <f>ROUND([1]Source!I88,6)</f>
        <v>90.25</v>
      </c>
      <c r="F276" s="44">
        <f>IF([1]Source!AL88=0,[1]Source!AK88,[1]Source!AL88)</f>
        <v>300.97000000000003</v>
      </c>
      <c r="G276" s="51" t="str">
        <f>[1]Source!DD88</f>
        <v/>
      </c>
      <c r="H276" s="44">
        <f>[1]Source!AW88</f>
        <v>1</v>
      </c>
      <c r="I276" s="30">
        <f>IF( [1]Source!BC88 &lt;&gt;0, [1]Source!O88/[1]Source!BC88,[1]Source!O88)</f>
        <v>27162.54193548387</v>
      </c>
      <c r="J276" s="44">
        <f>[1]Source!BC88</f>
        <v>4.6500000000000004</v>
      </c>
      <c r="K276" s="30">
        <f>[1]Source!O88</f>
        <v>126305.82</v>
      </c>
    </row>
    <row r="277" spans="1:11" ht="228.75">
      <c r="A277" s="41"/>
      <c r="B277" s="41" t="str">
        <f>[1]Source!F89</f>
        <v>1.1-1-2161</v>
      </c>
      <c r="C277" s="42" t="str">
        <f>[1]Source!G89</f>
        <v>МАТЕРИАЛ РУЛОННЫЙ КРОВЕЛЬНЫЙ И ГИДРОИЗОЛЯЦИОННЫЙ НАПЛАВЛЯЕМЫЙ БИТУМНО-ПОЛИМЕРНЫЙ ВОДОСТОЙКИЙ ТЕХНОЭЛАСТ  ЭКП</v>
      </c>
      <c r="D277" s="43" t="str">
        <f>[1]Source!H89</f>
        <v>м2</v>
      </c>
      <c r="E277" s="44">
        <f>ROUND([1]Source!I89,6)</f>
        <v>3971</v>
      </c>
      <c r="F277" s="44">
        <f>IF([1]Source!AL89=0,[1]Source!AK89,[1]Source!AL89)</f>
        <v>25.7</v>
      </c>
      <c r="G277" s="51" t="str">
        <f>[1]Source!DD89</f>
        <v/>
      </c>
      <c r="H277" s="44">
        <f>[1]Source!AW89</f>
        <v>1</v>
      </c>
      <c r="I277" s="30">
        <f>IF( [1]Source!BC89 &lt;&gt;0, [1]Source!O89/[1]Source!BC89,[1]Source!O89)</f>
        <v>102054.70118343196</v>
      </c>
      <c r="J277" s="44">
        <f>[1]Source!BC89</f>
        <v>3.38</v>
      </c>
      <c r="K277" s="30">
        <f>[1]Source!O89</f>
        <v>344944.89</v>
      </c>
    </row>
    <row r="278" spans="1:11" ht="144.75">
      <c r="A278" s="41"/>
      <c r="B278" s="41" t="str">
        <f>[1]Source!F90</f>
        <v>1.1-1-613</v>
      </c>
      <c r="C278" s="42" t="str">
        <f>[1]Source!G90</f>
        <v>МАСТИКА КЛЕЯЩАЯ МОРОЗОСТОЙКАЯ, БИТУМНО-МАСЛЯНАЯ, МАРКА МБ-50</v>
      </c>
      <c r="D278" s="43" t="str">
        <f>[1]Source!H90</f>
        <v>т</v>
      </c>
      <c r="E278" s="44">
        <f>ROUND([1]Source!I90,6)</f>
        <v>7.9420000000000002</v>
      </c>
      <c r="F278" s="44">
        <f>IF([1]Source!AL90=0,[1]Source!AK90,[1]Source!AL90)</f>
        <v>5872.14</v>
      </c>
      <c r="G278" s="51" t="str">
        <f>[1]Source!DD90</f>
        <v/>
      </c>
      <c r="H278" s="44">
        <f>[1]Source!AW90</f>
        <v>1</v>
      </c>
      <c r="I278" s="30">
        <f>IF( [1]Source!BC90 &lt;&gt;0, [1]Source!O90/[1]Source!BC90,[1]Source!O90)</f>
        <v>46636.53535353535</v>
      </c>
      <c r="J278" s="44">
        <f>[1]Source!BC90</f>
        <v>1.98</v>
      </c>
      <c r="K278" s="30">
        <f>[1]Source!O90</f>
        <v>92340.34</v>
      </c>
    </row>
    <row r="279" spans="1:11">
      <c r="A279" s="31"/>
      <c r="B279" s="31"/>
      <c r="C279" s="31" t="s">
        <v>54</v>
      </c>
      <c r="D279" s="31" t="s">
        <v>55</v>
      </c>
      <c r="E279" s="31">
        <f>[1]Source!DN87</f>
        <v>105</v>
      </c>
      <c r="F279" s="31"/>
      <c r="G279" s="31"/>
      <c r="H279" s="31"/>
      <c r="I279" s="46">
        <f>(E279/100)*([1]Source!S87/IF([1]Source!BA87&lt;&gt;0,[1]Source!BA87,1) )</f>
        <v>6520.0617229129666</v>
      </c>
      <c r="J279" s="31">
        <f>[1]Source!AT87</f>
        <v>85</v>
      </c>
      <c r="K279" s="46">
        <f>[1]Source!X87</f>
        <v>29715.96</v>
      </c>
    </row>
    <row r="280" spans="1:11">
      <c r="A280" s="31"/>
      <c r="B280" s="31"/>
      <c r="C280" s="31" t="s">
        <v>56</v>
      </c>
      <c r="D280" s="31" t="s">
        <v>55</v>
      </c>
      <c r="E280" s="31">
        <f>[1]Source!DO87</f>
        <v>77</v>
      </c>
      <c r="F280" s="31"/>
      <c r="G280" s="31"/>
      <c r="H280" s="31"/>
      <c r="I280" s="46">
        <f>(E280/100)*([1]Source!S87/IF([1]Source!BA87&lt;&gt;0,[1]Source!BA87,1) )</f>
        <v>4781.3785968028424</v>
      </c>
      <c r="J280" s="31">
        <f>[1]Source!AU87</f>
        <v>50</v>
      </c>
      <c r="K280" s="46">
        <f>[1]Source!Y87</f>
        <v>17479.98</v>
      </c>
    </row>
    <row r="281" spans="1:11">
      <c r="A281" s="31"/>
      <c r="B281" s="31"/>
      <c r="C281" s="31" t="s">
        <v>57</v>
      </c>
      <c r="D281" s="31" t="s">
        <v>55</v>
      </c>
      <c r="E281" s="31">
        <v>175</v>
      </c>
      <c r="F281" s="31"/>
      <c r="G281" s="31"/>
      <c r="H281" s="31"/>
      <c r="I281" s="46">
        <f>(IF( [1]Source!BS87&lt;&gt;0, [1]Source!R87/[1]Source!BS87, [1]Source!R87 ) )*1.75</f>
        <v>1617.9200710479572</v>
      </c>
      <c r="J281" s="31">
        <v>180</v>
      </c>
      <c r="K281" s="46">
        <f>ROUND([1]Source!R87*J281/100,2)</f>
        <v>9369.14</v>
      </c>
    </row>
    <row r="282" spans="1:11">
      <c r="A282" s="17"/>
      <c r="B282" s="17"/>
      <c r="C282" s="17" t="s">
        <v>58</v>
      </c>
      <c r="D282" s="17" t="s">
        <v>59</v>
      </c>
      <c r="E282" s="17">
        <f>[1]Source!AQ87</f>
        <v>14.3</v>
      </c>
      <c r="F282" s="17"/>
      <c r="G282" s="18" t="str">
        <f>[1]Source!DI87</f>
        <v>)*1,15</v>
      </c>
      <c r="H282" s="17">
        <f>[1]Source!AV87</f>
        <v>1.0469999999999999</v>
      </c>
      <c r="I282" s="17">
        <f>[1]Source!U87</f>
        <v>621.57000000000005</v>
      </c>
      <c r="J282" s="17"/>
      <c r="K282" s="17"/>
    </row>
    <row r="283" spans="1:11">
      <c r="A283" s="21"/>
      <c r="B283" s="21"/>
      <c r="C283" s="21"/>
      <c r="D283" s="21"/>
      <c r="E283" s="21"/>
      <c r="F283" s="21"/>
      <c r="G283" s="21"/>
      <c r="H283" s="21"/>
      <c r="I283" s="49">
        <f>IF( [1]Source!BA87 &lt;&gt; 0, [1]Source!S87/ [1]Source!BA87,[1]Source!S87) + IF( [1]Source!BB87 &lt;&gt; 0, [1]Source!Q87/ [1]Source!BB87, [1]Source!Q87 ) +SUM(I275:I281)</f>
        <v>199834.70554085058</v>
      </c>
      <c r="J283" s="50"/>
      <c r="K283" s="49">
        <f>[1]Source!S87+[1]Source!Q87+SUM(K275:K281)</f>
        <v>682194.69</v>
      </c>
    </row>
    <row r="284" spans="1:11" ht="180.75">
      <c r="A284" s="41" t="str">
        <f>[1]Source!E91</f>
        <v>29</v>
      </c>
      <c r="B284" s="41" t="str">
        <f>[1]Source!F91</f>
        <v>3.7-63-1</v>
      </c>
      <c r="C284" s="42" t="str">
        <f>[1]Source!G91</f>
        <v>ОКЛЕЙКА ГОРИЗОНТАЛЬНЫХ  СТЫКОВ УНИВЕРСАЛЬНОЙ ГИДРОТЕХНИЧЕСКОЙ ШПОНКОЙ ТХЗ-2(Змейка)</v>
      </c>
      <c r="D284" s="43" t="str">
        <f>[1]Source!H91</f>
        <v>100 м</v>
      </c>
      <c r="E284" s="44">
        <f>ROUND([1]Source!I91,6)</f>
        <v>4.1100000000000003</v>
      </c>
      <c r="F284" s="44"/>
      <c r="G284" s="44"/>
      <c r="H284" s="44"/>
      <c r="I284" s="44"/>
      <c r="J284" s="44"/>
      <c r="K284" s="44"/>
    </row>
    <row r="285" spans="1:11">
      <c r="A285" s="31"/>
      <c r="B285" s="31"/>
      <c r="C285" s="31" t="s">
        <v>51</v>
      </c>
      <c r="D285" s="31"/>
      <c r="E285" s="31"/>
      <c r="F285" s="31">
        <f>[1]Source!AO91</f>
        <v>73.849999999999994</v>
      </c>
      <c r="G285" s="45" t="str">
        <f>[1]Source!DG91</f>
        <v>)*1,15</v>
      </c>
      <c r="H285" s="31">
        <f>[1]Source!AV91</f>
        <v>1.0469999999999999</v>
      </c>
      <c r="I285" s="46">
        <f>IF( [1]Source!BA91 &lt;&gt;0, [1]Source!S91/[1]Source!BA91,[1]Source!S91)</f>
        <v>365.45825932504442</v>
      </c>
      <c r="J285" s="31">
        <f>[1]Source!BA91</f>
        <v>5.63</v>
      </c>
      <c r="K285" s="46">
        <f>[1]Source!S91</f>
        <v>2057.5300000000002</v>
      </c>
    </row>
    <row r="286" spans="1:11">
      <c r="A286" s="31"/>
      <c r="B286" s="31"/>
      <c r="C286" s="31" t="s">
        <v>54</v>
      </c>
      <c r="D286" s="31" t="s">
        <v>55</v>
      </c>
      <c r="E286" s="31">
        <f>[1]Source!DN91</f>
        <v>105</v>
      </c>
      <c r="F286" s="31"/>
      <c r="G286" s="31"/>
      <c r="H286" s="31"/>
      <c r="I286" s="46">
        <f>(E286/100)*([1]Source!S91/IF([1]Source!BA91&lt;&gt;0,[1]Source!BA91,1) )</f>
        <v>383.73117229129667</v>
      </c>
      <c r="J286" s="31">
        <f>[1]Source!AT91</f>
        <v>85</v>
      </c>
      <c r="K286" s="46">
        <f>[1]Source!X91</f>
        <v>1748.9</v>
      </c>
    </row>
    <row r="287" spans="1:11">
      <c r="A287" s="31"/>
      <c r="B287" s="31"/>
      <c r="C287" s="31" t="s">
        <v>56</v>
      </c>
      <c r="D287" s="31" t="s">
        <v>55</v>
      </c>
      <c r="E287" s="31">
        <f>[1]Source!DO91</f>
        <v>77</v>
      </c>
      <c r="F287" s="31"/>
      <c r="G287" s="31"/>
      <c r="H287" s="31"/>
      <c r="I287" s="46">
        <f>(E287/100)*([1]Source!S91/IF([1]Source!BA91&lt;&gt;0,[1]Source!BA91,1) )</f>
        <v>281.40285968028422</v>
      </c>
      <c r="J287" s="31">
        <f>[1]Source!AU91</f>
        <v>50</v>
      </c>
      <c r="K287" s="46">
        <f>[1]Source!Y91</f>
        <v>1028.77</v>
      </c>
    </row>
    <row r="288" spans="1:11">
      <c r="A288" s="17"/>
      <c r="B288" s="17"/>
      <c r="C288" s="17" t="s">
        <v>58</v>
      </c>
      <c r="D288" s="17" t="s">
        <v>59</v>
      </c>
      <c r="E288" s="17">
        <f>[1]Source!AQ91</f>
        <v>7</v>
      </c>
      <c r="F288" s="17"/>
      <c r="G288" s="18" t="str">
        <f>[1]Source!DI91</f>
        <v>)*1,15</v>
      </c>
      <c r="H288" s="17">
        <f>[1]Source!AV91</f>
        <v>1.0469999999999999</v>
      </c>
      <c r="I288" s="17">
        <f>[1]Source!U91</f>
        <v>34.64</v>
      </c>
      <c r="J288" s="17"/>
      <c r="K288" s="17"/>
    </row>
    <row r="289" spans="1:11">
      <c r="A289" s="21"/>
      <c r="B289" s="21"/>
      <c r="C289" s="21"/>
      <c r="D289" s="21"/>
      <c r="E289" s="21"/>
      <c r="F289" s="21"/>
      <c r="G289" s="21"/>
      <c r="H289" s="21"/>
      <c r="I289" s="49">
        <f>IF( [1]Source!BA91 &lt;&gt; 0, [1]Source!S91/ [1]Source!BA91,[1]Source!S91) + IF( [1]Source!BB91 &lt;&gt; 0, [1]Source!Q91/ [1]Source!BB91, [1]Source!Q91 ) +SUM(I286:I287)</f>
        <v>1030.5922912966253</v>
      </c>
      <c r="J289" s="50"/>
      <c r="K289" s="49">
        <f>[1]Source!S91+[1]Source!Q91+SUM(K286:K287)</f>
        <v>4835.2000000000007</v>
      </c>
    </row>
    <row r="290" spans="1:11" ht="60.75">
      <c r="A290" s="41" t="str">
        <f>[1]Source!E92</f>
        <v>30</v>
      </c>
      <c r="B290" s="41" t="str">
        <f>[1]Source!F92</f>
        <v>Прайс-лист</v>
      </c>
      <c r="C290" s="42" t="str">
        <f>[1]Source!G92</f>
        <v>СТОИМОСТЬ ПРОКЛАДКИ"Waterstop"</v>
      </c>
      <c r="D290" s="43" t="str">
        <f>[1]Source!H92</f>
        <v>1 м</v>
      </c>
      <c r="E290" s="44">
        <f>ROUND([1]Source!I92,6)</f>
        <v>411</v>
      </c>
      <c r="F290" s="44"/>
      <c r="G290" s="44"/>
      <c r="H290" s="44"/>
      <c r="I290" s="44"/>
      <c r="J290" s="44"/>
      <c r="K290" s="44"/>
    </row>
    <row r="291" spans="1:11">
      <c r="A291" s="17"/>
      <c r="B291" s="17"/>
      <c r="C291" s="17" t="s">
        <v>60</v>
      </c>
      <c r="D291" s="17"/>
      <c r="E291" s="17"/>
      <c r="F291" s="17">
        <f>[1]Source!AC92</f>
        <v>106.44081632653061</v>
      </c>
      <c r="G291" s="17"/>
      <c r="H291" s="17">
        <f>[1]Source!AW92</f>
        <v>1</v>
      </c>
      <c r="I291" s="19">
        <f>IF( [1]Source!BC92 &lt;&gt;0, [1]Source!P92/[1]Source!BC92,[1]Source!P92)</f>
        <v>43747.174935842602</v>
      </c>
      <c r="J291" s="17">
        <f>[1]Source!BC92</f>
        <v>4.6760000000000002</v>
      </c>
      <c r="K291" s="19">
        <f>[1]Source!P92</f>
        <v>204561.79</v>
      </c>
    </row>
    <row r="292" spans="1:11">
      <c r="A292" s="21"/>
      <c r="B292" s="21"/>
      <c r="C292" s="21"/>
      <c r="D292" s="21"/>
      <c r="E292" s="21"/>
      <c r="F292" s="21"/>
      <c r="G292" s="21"/>
      <c r="H292" s="21"/>
      <c r="I292" s="49">
        <f>IF( [1]Source!BA92 &lt;&gt; 0, [1]Source!S92/ [1]Source!BA92,[1]Source!S92) + IF( [1]Source!BB92 &lt;&gt; 0, [1]Source!Q92/ [1]Source!BB92, [1]Source!Q92 ) +SUM(I291:I291)</f>
        <v>43747.174935842602</v>
      </c>
      <c r="J292" s="50"/>
      <c r="K292" s="49">
        <f>[1]Source!S92+[1]Source!Q92+SUM(K291:K291)</f>
        <v>204561.79</v>
      </c>
    </row>
    <row r="293" spans="1:11" ht="84.75">
      <c r="A293" s="41" t="str">
        <f>[1]Source!E93</f>
        <v>31</v>
      </c>
      <c r="B293" s="41" t="str">
        <f>[1]Source!F93</f>
        <v>3.7-58-5</v>
      </c>
      <c r="C293" s="42" t="str">
        <f>[1]Source!G93</f>
        <v>УСТРОЙСТВО ГЕРМЕТИЗАЦИИ ВЕРТИКАЛЬНЫХ СТЫКОВ</v>
      </c>
      <c r="D293" s="43" t="str">
        <f>[1]Source!H93</f>
        <v>100 м</v>
      </c>
      <c r="E293" s="44">
        <f>ROUND([1]Source!I93,6)</f>
        <v>2.48</v>
      </c>
      <c r="F293" s="44"/>
      <c r="G293" s="44"/>
      <c r="H293" s="44"/>
      <c r="I293" s="44"/>
      <c r="J293" s="44"/>
      <c r="K293" s="44"/>
    </row>
    <row r="294" spans="1:11">
      <c r="A294" s="31"/>
      <c r="B294" s="31"/>
      <c r="C294" s="31" t="s">
        <v>51</v>
      </c>
      <c r="D294" s="31"/>
      <c r="E294" s="31"/>
      <c r="F294" s="31">
        <f>[1]Source!AO93</f>
        <v>90.65</v>
      </c>
      <c r="G294" s="45" t="str">
        <f>[1]Source!DG93</f>
        <v>)*1,15</v>
      </c>
      <c r="H294" s="31">
        <f>[1]Source!AV93</f>
        <v>1.0469999999999999</v>
      </c>
      <c r="I294" s="46">
        <f>IF( [1]Source!BA93 &lt;&gt;0, [1]Source!S93/[1]Source!BA93,[1]Source!S93)</f>
        <v>270.68561278863234</v>
      </c>
      <c r="J294" s="31">
        <f>[1]Source!BA93</f>
        <v>5.63</v>
      </c>
      <c r="K294" s="46">
        <f>[1]Source!S93</f>
        <v>1523.96</v>
      </c>
    </row>
    <row r="295" spans="1:11">
      <c r="A295" s="31"/>
      <c r="B295" s="31"/>
      <c r="C295" s="31" t="s">
        <v>52</v>
      </c>
      <c r="D295" s="31"/>
      <c r="E295" s="31"/>
      <c r="F295" s="31">
        <f>[1]Source!AM93</f>
        <v>28.49</v>
      </c>
      <c r="G295" s="45" t="str">
        <f>[1]Source!DE93</f>
        <v>)*1,15</v>
      </c>
      <c r="H295" s="31">
        <f>[1]Source!AV93</f>
        <v>1.0469999999999999</v>
      </c>
      <c r="I295" s="46">
        <f>IF( [1]Source!BB93 &lt;&gt;0, [1]Source!Q93/[1]Source!BB93,[1]Source!Q93)</f>
        <v>85.072503419972648</v>
      </c>
      <c r="J295" s="31">
        <f>[1]Source!BB93</f>
        <v>7.31</v>
      </c>
      <c r="K295" s="46">
        <f>[1]Source!Q93</f>
        <v>621.88</v>
      </c>
    </row>
    <row r="296" spans="1:11">
      <c r="A296" s="31"/>
      <c r="B296" s="31"/>
      <c r="C296" s="31" t="s">
        <v>53</v>
      </c>
      <c r="D296" s="31"/>
      <c r="E296" s="31"/>
      <c r="F296" s="31">
        <f>[1]Source!AN93</f>
        <v>9.59</v>
      </c>
      <c r="G296" s="45" t="str">
        <f>[1]Source!DF93</f>
        <v>)*1,15</v>
      </c>
      <c r="H296" s="31">
        <f>[1]Source!AV93</f>
        <v>1.0469999999999999</v>
      </c>
      <c r="I296" s="47" t="str">
        <f>CONCATENATE("(",TEXT(+ IF(J296&lt;&gt;0, [1]Source!R93/J296, [1]Source!R93 ),"0,00"),")")</f>
        <v>(28,64)</v>
      </c>
      <c r="J296" s="31">
        <f>[1]Source!BS93</f>
        <v>5.63</v>
      </c>
      <c r="K296" s="48" t="str">
        <f>CONCATENATE("(",TEXT(+[1]Source!R93,"0,00"),")")</f>
        <v>(161,22)</v>
      </c>
    </row>
    <row r="297" spans="1:11">
      <c r="A297" s="31"/>
      <c r="B297" s="31"/>
      <c r="C297" s="31" t="s">
        <v>54</v>
      </c>
      <c r="D297" s="31" t="s">
        <v>55</v>
      </c>
      <c r="E297" s="31">
        <f>[1]Source!DN93</f>
        <v>105</v>
      </c>
      <c r="F297" s="31"/>
      <c r="G297" s="31"/>
      <c r="H297" s="31"/>
      <c r="I297" s="46">
        <f>(E297/100)*([1]Source!S93/IF([1]Source!BA93&lt;&gt;0,[1]Source!BA93,1) )</f>
        <v>284.21989342806398</v>
      </c>
      <c r="J297" s="31">
        <f>[1]Source!AT93</f>
        <v>85</v>
      </c>
      <c r="K297" s="46">
        <f>[1]Source!X93</f>
        <v>1295.3699999999999</v>
      </c>
    </row>
    <row r="298" spans="1:11">
      <c r="A298" s="31"/>
      <c r="B298" s="31"/>
      <c r="C298" s="31" t="s">
        <v>56</v>
      </c>
      <c r="D298" s="31" t="s">
        <v>55</v>
      </c>
      <c r="E298" s="31">
        <f>[1]Source!DO93</f>
        <v>77</v>
      </c>
      <c r="F298" s="31"/>
      <c r="G298" s="31"/>
      <c r="H298" s="31"/>
      <c r="I298" s="46">
        <f>(E298/100)*([1]Source!S93/IF([1]Source!BA93&lt;&gt;0,[1]Source!BA93,1) )</f>
        <v>208.42792184724692</v>
      </c>
      <c r="J298" s="31">
        <f>[1]Source!AU93</f>
        <v>50</v>
      </c>
      <c r="K298" s="46">
        <f>[1]Source!Y93</f>
        <v>761.98</v>
      </c>
    </row>
    <row r="299" spans="1:11">
      <c r="A299" s="31"/>
      <c r="B299" s="31"/>
      <c r="C299" s="31" t="s">
        <v>57</v>
      </c>
      <c r="D299" s="31" t="s">
        <v>55</v>
      </c>
      <c r="E299" s="31">
        <v>175</v>
      </c>
      <c r="F299" s="31"/>
      <c r="G299" s="31"/>
      <c r="H299" s="31"/>
      <c r="I299" s="46">
        <f>(IF( [1]Source!BS93&lt;&gt;0, [1]Source!R93/[1]Source!BS93, [1]Source!R93 ) )*1.75</f>
        <v>50.112788632326819</v>
      </c>
      <c r="J299" s="31">
        <v>180</v>
      </c>
      <c r="K299" s="46">
        <f>ROUND([1]Source!R93*J299/100,2)</f>
        <v>290.2</v>
      </c>
    </row>
    <row r="300" spans="1:11">
      <c r="A300" s="17"/>
      <c r="B300" s="17"/>
      <c r="C300" s="17" t="s">
        <v>58</v>
      </c>
      <c r="D300" s="17" t="s">
        <v>59</v>
      </c>
      <c r="E300" s="17">
        <f>[1]Source!AQ93</f>
        <v>8.81</v>
      </c>
      <c r="F300" s="17"/>
      <c r="G300" s="18" t="str">
        <f>[1]Source!DI93</f>
        <v>)*1,15</v>
      </c>
      <c r="H300" s="17">
        <f>[1]Source!AV93</f>
        <v>1.0469999999999999</v>
      </c>
      <c r="I300" s="17">
        <f>[1]Source!U93</f>
        <v>26.31</v>
      </c>
      <c r="J300" s="17"/>
      <c r="K300" s="17"/>
    </row>
    <row r="301" spans="1:11">
      <c r="A301" s="21"/>
      <c r="B301" s="21"/>
      <c r="C301" s="21"/>
      <c r="D301" s="21"/>
      <c r="E301" s="21"/>
      <c r="F301" s="21"/>
      <c r="G301" s="21"/>
      <c r="H301" s="21"/>
      <c r="I301" s="49">
        <f>IF( [1]Source!BA93 &lt;&gt; 0, [1]Source!S93/ [1]Source!BA93,[1]Source!S93) + IF( [1]Source!BB93 &lt;&gt; 0, [1]Source!Q93/ [1]Source!BB93, [1]Source!Q93 ) +SUM(I297:I299)</f>
        <v>898.51872011624266</v>
      </c>
      <c r="J301" s="50"/>
      <c r="K301" s="49">
        <f>[1]Source!S93+[1]Source!Q93+SUM(K297:K299)</f>
        <v>4493.3899999999994</v>
      </c>
    </row>
    <row r="302" spans="1:11" ht="60.75">
      <c r="A302" s="41" t="str">
        <f>[1]Source!E94</f>
        <v>32</v>
      </c>
      <c r="B302" s="41" t="str">
        <f>[1]Source!F94</f>
        <v>Прайс-лист</v>
      </c>
      <c r="C302" s="42" t="str">
        <f>[1]Source!G94</f>
        <v>СТОИМОСТЬ ПРОКЛАДКИ"Waterstop"</v>
      </c>
      <c r="D302" s="43" t="str">
        <f>[1]Source!H94</f>
        <v>1 м</v>
      </c>
      <c r="E302" s="44">
        <f>ROUND([1]Source!I94,6)</f>
        <v>2.48</v>
      </c>
      <c r="F302" s="44"/>
      <c r="G302" s="44"/>
      <c r="H302" s="44"/>
      <c r="I302" s="44"/>
      <c r="J302" s="44"/>
      <c r="K302" s="44"/>
    </row>
    <row r="303" spans="1:11">
      <c r="A303" s="17"/>
      <c r="B303" s="17"/>
      <c r="C303" s="17" t="s">
        <v>60</v>
      </c>
      <c r="D303" s="17"/>
      <c r="E303" s="17"/>
      <c r="F303" s="17">
        <f>[1]Source!AC94</f>
        <v>106.44081632653061</v>
      </c>
      <c r="G303" s="17"/>
      <c r="H303" s="17">
        <f>[1]Source!AW94</f>
        <v>1</v>
      </c>
      <c r="I303" s="19">
        <f>IF( [1]Source!BC94 &lt;&gt;0, [1]Source!P94/[1]Source!BC94,[1]Source!P94)</f>
        <v>263.97348160821213</v>
      </c>
      <c r="J303" s="17">
        <f>[1]Source!BC94</f>
        <v>4.6760000000000002</v>
      </c>
      <c r="K303" s="19">
        <f>[1]Source!P94</f>
        <v>1234.3399999999999</v>
      </c>
    </row>
    <row r="304" spans="1:11">
      <c r="A304" s="21"/>
      <c r="B304" s="21"/>
      <c r="C304" s="21"/>
      <c r="D304" s="21"/>
      <c r="E304" s="21"/>
      <c r="F304" s="21"/>
      <c r="G304" s="21"/>
      <c r="H304" s="21"/>
      <c r="I304" s="49">
        <f>IF( [1]Source!BA94 &lt;&gt; 0, [1]Source!S94/ [1]Source!BA94,[1]Source!S94) + IF( [1]Source!BB94 &lt;&gt; 0, [1]Source!Q94/ [1]Source!BB94, [1]Source!Q94 ) +SUM(I303:I303)</f>
        <v>263.97348160821213</v>
      </c>
      <c r="J304" s="50"/>
      <c r="K304" s="49">
        <f>[1]Source!S94+[1]Source!Q94+SUM(K303:K303)</f>
        <v>1234.3399999999999</v>
      </c>
    </row>
    <row r="305" spans="1:11" ht="84.75">
      <c r="A305" s="41" t="str">
        <f>[1]Source!E95</f>
        <v>33</v>
      </c>
      <c r="B305" s="41" t="str">
        <f>[1]Source!F95</f>
        <v>3.6-6-7</v>
      </c>
      <c r="C305" s="42" t="str">
        <f>[1]Source!G95</f>
        <v>УСТАНОВКА ЗАКЛАДНЫХ ДЕТАЛЕЙ ВЕСОМ ДО 4 КГ</v>
      </c>
      <c r="D305" s="43" t="str">
        <f>[1]Source!H95</f>
        <v>т</v>
      </c>
      <c r="E305" s="44">
        <f>ROUND([1]Source!I95,6)</f>
        <v>0.875</v>
      </c>
      <c r="F305" s="44"/>
      <c r="G305" s="44"/>
      <c r="H305" s="44"/>
      <c r="I305" s="44"/>
      <c r="J305" s="44"/>
      <c r="K305" s="44"/>
    </row>
    <row r="306" spans="1:11">
      <c r="A306" s="31"/>
      <c r="B306" s="31"/>
      <c r="C306" s="31" t="s">
        <v>51</v>
      </c>
      <c r="D306" s="31"/>
      <c r="E306" s="31"/>
      <c r="F306" s="31">
        <f>[1]Source!AO95</f>
        <v>2142.36</v>
      </c>
      <c r="G306" s="45" t="str">
        <f>[1]Source!DG95</f>
        <v>)*1,15</v>
      </c>
      <c r="H306" s="31">
        <f>[1]Source!AV95</f>
        <v>1.0469999999999999</v>
      </c>
      <c r="I306" s="46">
        <f>IF( [1]Source!BA95 &lt;&gt;0, [1]Source!S95/[1]Source!BA95,[1]Source!S95)</f>
        <v>2257.069271758437</v>
      </c>
      <c r="J306" s="31">
        <f>[1]Source!BA95</f>
        <v>5.63</v>
      </c>
      <c r="K306" s="46">
        <f>[1]Source!S95</f>
        <v>12707.3</v>
      </c>
    </row>
    <row r="307" spans="1:11">
      <c r="A307" s="31"/>
      <c r="B307" s="31"/>
      <c r="C307" s="31" t="s">
        <v>52</v>
      </c>
      <c r="D307" s="31"/>
      <c r="E307" s="31"/>
      <c r="F307" s="31">
        <f>[1]Source!AM95</f>
        <v>26.36</v>
      </c>
      <c r="G307" s="45" t="str">
        <f>[1]Source!DE95</f>
        <v>)*1,15</v>
      </c>
      <c r="H307" s="31">
        <f>[1]Source!AV95</f>
        <v>1.0469999999999999</v>
      </c>
      <c r="I307" s="46">
        <f>IF( [1]Source!BB95 &lt;&gt;0, [1]Source!Q95/[1]Source!BB95,[1]Source!Q95)</f>
        <v>27.771217712177123</v>
      </c>
      <c r="J307" s="31">
        <f>[1]Source!BB95</f>
        <v>5.42</v>
      </c>
      <c r="K307" s="46">
        <f>[1]Source!Q95</f>
        <v>150.52000000000001</v>
      </c>
    </row>
    <row r="308" spans="1:11">
      <c r="A308" s="31"/>
      <c r="B308" s="31"/>
      <c r="C308" s="31" t="s">
        <v>53</v>
      </c>
      <c r="D308" s="31"/>
      <c r="E308" s="31"/>
      <c r="F308" s="31">
        <f>[1]Source!AN95</f>
        <v>8.48</v>
      </c>
      <c r="G308" s="45" t="str">
        <f>[1]Source!DF95</f>
        <v>)*1,15</v>
      </c>
      <c r="H308" s="31">
        <f>[1]Source!AV95</f>
        <v>1.0469999999999999</v>
      </c>
      <c r="I308" s="47" t="str">
        <f>CONCATENATE("(",TEXT(+ IF(J308&lt;&gt;0, [1]Source!R95/J308, [1]Source!R95 ),"0,00"),")")</f>
        <v>(8,93)</v>
      </c>
      <c r="J308" s="31">
        <f>[1]Source!BS95</f>
        <v>5.63</v>
      </c>
      <c r="K308" s="48" t="str">
        <f>CONCATENATE("(",TEXT(+[1]Source!R95,"0,00"),")")</f>
        <v>(50,30)</v>
      </c>
    </row>
    <row r="309" spans="1:11">
      <c r="A309" s="31"/>
      <c r="B309" s="31"/>
      <c r="C309" s="31" t="s">
        <v>60</v>
      </c>
      <c r="D309" s="31"/>
      <c r="E309" s="31"/>
      <c r="F309" s="31">
        <f>[1]Source!AL95</f>
        <v>17.36</v>
      </c>
      <c r="G309" s="45" t="str">
        <f>[1]Source!DD95</f>
        <v/>
      </c>
      <c r="H309" s="31">
        <f>[1]Source!AW95</f>
        <v>1.022</v>
      </c>
      <c r="I309" s="46">
        <f>IF( [1]Source!BC95 &lt;&gt;0, [1]Source!P95/[1]Source!BC95,[1]Source!P95)</f>
        <v>15.523952095808383</v>
      </c>
      <c r="J309" s="31">
        <f>[1]Source!BC95</f>
        <v>4.6760000000000002</v>
      </c>
      <c r="K309" s="46">
        <f>[1]Source!P95</f>
        <v>72.59</v>
      </c>
    </row>
    <row r="310" spans="1:11" ht="276.75">
      <c r="A310" s="41"/>
      <c r="B310" s="41" t="str">
        <f>[1]Source!F96</f>
        <v>1.3-4-80</v>
      </c>
      <c r="C310" s="42" t="str">
        <f>[1]Source!G96</f>
        <v>КАРКАСЫ И СЕТКИ АРМАТУРНЫЕ ПЛОСКИЕ, СОБРАННЫЕ И СВАРЕННЫЕ (СВЯЗАННЫЕ) В АРМАТУРНЫЕ ИЗДЕЛИЯ, ЗАКЛАДНЫЕ И НАКЛАДНЫЕ ДЕТАЛИ СО СВАРКОЙ</v>
      </c>
      <c r="D310" s="43" t="str">
        <f>[1]Source!H96</f>
        <v>т</v>
      </c>
      <c r="E310" s="44">
        <f>ROUND([1]Source!I96,6)</f>
        <v>0.875</v>
      </c>
      <c r="F310" s="44">
        <f>IF([1]Source!AL96=0,[1]Source!AK96,[1]Source!AL96)</f>
        <v>4787</v>
      </c>
      <c r="G310" s="51" t="str">
        <f>[1]Source!DD96</f>
        <v/>
      </c>
      <c r="H310" s="44">
        <f>[1]Source!AW96</f>
        <v>1.022</v>
      </c>
      <c r="I310" s="30">
        <f>IF( [1]Source!BC96 &lt;&gt;0, [1]Source!O96/[1]Source!BC96,[1]Source!O96)</f>
        <v>4280.7746243739566</v>
      </c>
      <c r="J310" s="44">
        <f>[1]Source!BC96</f>
        <v>5.99</v>
      </c>
      <c r="K310" s="30">
        <f>[1]Source!O96</f>
        <v>25641.84</v>
      </c>
    </row>
    <row r="311" spans="1:11">
      <c r="A311" s="31"/>
      <c r="B311" s="31"/>
      <c r="C311" s="31" t="s">
        <v>54</v>
      </c>
      <c r="D311" s="31" t="s">
        <v>55</v>
      </c>
      <c r="E311" s="31">
        <f>[1]Source!DN95</f>
        <v>98</v>
      </c>
      <c r="F311" s="31"/>
      <c r="G311" s="31"/>
      <c r="H311" s="31"/>
      <c r="I311" s="46">
        <f>(E311/100)*([1]Source!S95/IF([1]Source!BA95&lt;&gt;0,[1]Source!BA95,1) )</f>
        <v>2211.9278863232685</v>
      </c>
      <c r="J311" s="31">
        <f>[1]Source!AT95</f>
        <v>92</v>
      </c>
      <c r="K311" s="46">
        <f>[1]Source!X95</f>
        <v>11690.72</v>
      </c>
    </row>
    <row r="312" spans="1:11">
      <c r="A312" s="31"/>
      <c r="B312" s="31"/>
      <c r="C312" s="31" t="s">
        <v>56</v>
      </c>
      <c r="D312" s="31" t="s">
        <v>55</v>
      </c>
      <c r="E312" s="31">
        <f>[1]Source!DO95</f>
        <v>70</v>
      </c>
      <c r="F312" s="31"/>
      <c r="G312" s="31"/>
      <c r="H312" s="31"/>
      <c r="I312" s="46">
        <f>(E312/100)*([1]Source!S95/IF([1]Source!BA95&lt;&gt;0,[1]Source!BA95,1) )</f>
        <v>1579.9484902309059</v>
      </c>
      <c r="J312" s="31">
        <f>[1]Source!AU95</f>
        <v>88</v>
      </c>
      <c r="K312" s="46">
        <f>[1]Source!Y95</f>
        <v>11182.42</v>
      </c>
    </row>
    <row r="313" spans="1:11">
      <c r="A313" s="31"/>
      <c r="B313" s="31"/>
      <c r="C313" s="31" t="s">
        <v>57</v>
      </c>
      <c r="D313" s="31" t="s">
        <v>55</v>
      </c>
      <c r="E313" s="31">
        <v>175</v>
      </c>
      <c r="F313" s="31"/>
      <c r="G313" s="31"/>
      <c r="H313" s="31"/>
      <c r="I313" s="46">
        <f>(IF( [1]Source!BS95&lt;&gt;0, [1]Source!R95/[1]Source!BS95, [1]Source!R95 ) )*1.75</f>
        <v>15.634991119005328</v>
      </c>
      <c r="J313" s="31">
        <v>180</v>
      </c>
      <c r="K313" s="46">
        <f>ROUND([1]Source!R95*J313/100,2)</f>
        <v>90.54</v>
      </c>
    </row>
    <row r="314" spans="1:11">
      <c r="A314" s="17"/>
      <c r="B314" s="17"/>
      <c r="C314" s="17" t="s">
        <v>58</v>
      </c>
      <c r="D314" s="17" t="s">
        <v>59</v>
      </c>
      <c r="E314" s="17">
        <f>[1]Source!AQ95</f>
        <v>198</v>
      </c>
      <c r="F314" s="17"/>
      <c r="G314" s="18" t="str">
        <f>[1]Source!DI95</f>
        <v>)*1,15</v>
      </c>
      <c r="H314" s="17">
        <f>[1]Source!AV95</f>
        <v>1.0469999999999999</v>
      </c>
      <c r="I314" s="17">
        <f>[1]Source!U95</f>
        <v>208.6</v>
      </c>
      <c r="J314" s="17"/>
      <c r="K314" s="17"/>
    </row>
    <row r="315" spans="1:11">
      <c r="A315" s="21"/>
      <c r="B315" s="21"/>
      <c r="C315" s="21"/>
      <c r="D315" s="21"/>
      <c r="E315" s="21"/>
      <c r="F315" s="21"/>
      <c r="G315" s="21"/>
      <c r="H315" s="21"/>
      <c r="I315" s="49">
        <f>IF( [1]Source!BA95 &lt;&gt; 0, [1]Source!S95/ [1]Source!BA95,[1]Source!S95) + IF( [1]Source!BB95 &lt;&gt; 0, [1]Source!Q95/ [1]Source!BB95, [1]Source!Q95 ) +SUM(I309:I313)</f>
        <v>10388.650433613559</v>
      </c>
      <c r="J315" s="50"/>
      <c r="K315" s="49">
        <f>[1]Source!S95+[1]Source!Q95+SUM(K309:K313)</f>
        <v>61535.93</v>
      </c>
    </row>
    <row r="316" spans="1:1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</row>
    <row r="317" spans="1:11">
      <c r="A317" s="50"/>
      <c r="B317" s="50"/>
      <c r="C317" s="50" t="s">
        <v>61</v>
      </c>
      <c r="D317" s="50"/>
      <c r="E317" s="50"/>
      <c r="F317" s="50"/>
      <c r="G317" s="50"/>
      <c r="H317" s="52">
        <f>SUM(M145:M316)</f>
        <v>0</v>
      </c>
      <c r="I317" s="52"/>
      <c r="J317" s="52">
        <f>ROUND([1]Source!AB66+[1]Source!AK66+[1]Source!AL66+[1]Source!AE66*180/100,2)</f>
        <v>25701851.460000001</v>
      </c>
      <c r="K317" s="52"/>
    </row>
  </sheetData>
  <mergeCells count="17">
    <mergeCell ref="H141:I141"/>
    <mergeCell ref="J141:K141"/>
    <mergeCell ref="D143:K143"/>
    <mergeCell ref="H317:I317"/>
    <mergeCell ref="J317:K317"/>
    <mergeCell ref="A16:K16"/>
    <mergeCell ref="G21:H21"/>
    <mergeCell ref="G22:H22"/>
    <mergeCell ref="G25:H25"/>
    <mergeCell ref="D31:K31"/>
    <mergeCell ref="D33:K33"/>
    <mergeCell ref="A5:K5"/>
    <mergeCell ref="A8:K8"/>
    <mergeCell ref="A9:K9"/>
    <mergeCell ref="A11:K11"/>
    <mergeCell ref="B13:K13"/>
    <mergeCell ref="B14:K1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2012-05-30T11:22:43Z</dcterms:modified>
</cp:coreProperties>
</file>