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о статьям затрат" sheetId="3" r:id="rId1"/>
  </sheets>
  <calcPr calcId="145621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D24" i="3"/>
  <c r="J23" i="3"/>
  <c r="I23" i="3"/>
  <c r="H23" i="3"/>
  <c r="G23" i="3"/>
  <c r="F23" i="3"/>
  <c r="E23" i="3"/>
  <c r="D23" i="3"/>
  <c r="D4" i="3" l="1"/>
  <c r="H4" i="3"/>
  <c r="D5" i="3"/>
  <c r="D6" i="3"/>
  <c r="D7" i="3"/>
  <c r="D8" i="3"/>
  <c r="D9" i="3"/>
  <c r="D10" i="3"/>
  <c r="K15" i="3"/>
  <c r="K16" i="3"/>
  <c r="K17" i="3"/>
  <c r="K18" i="3"/>
  <c r="I11" i="3" l="1"/>
  <c r="I13" i="3" s="1"/>
  <c r="H11" i="3"/>
  <c r="H12" i="3" s="1"/>
  <c r="G11" i="3"/>
  <c r="F11" i="3"/>
  <c r="F12" i="3" s="1"/>
  <c r="E11" i="3"/>
  <c r="K10" i="3"/>
  <c r="K9" i="3"/>
  <c r="K8" i="3"/>
  <c r="K7" i="3"/>
  <c r="K6" i="3"/>
  <c r="K5" i="3"/>
  <c r="K4" i="3"/>
  <c r="H13" i="3" l="1"/>
  <c r="G12" i="3"/>
  <c r="G13" i="3" s="1"/>
  <c r="F13" i="3"/>
  <c r="D11" i="3"/>
  <c r="E12" i="3"/>
  <c r="E13" i="3" s="1"/>
  <c r="I21" i="3"/>
  <c r="I22" i="3" s="1"/>
  <c r="H20" i="3"/>
  <c r="G20" i="3"/>
  <c r="G21" i="3" l="1"/>
  <c r="G22" i="3" s="1"/>
  <c r="H21" i="3"/>
  <c r="H22" i="3" s="1"/>
  <c r="E20" i="3"/>
  <c r="E21" i="3" s="1"/>
  <c r="E22" i="3" s="1"/>
  <c r="D12" i="3"/>
  <c r="K12" i="3" s="1"/>
  <c r="K11" i="3"/>
  <c r="F20" i="3"/>
  <c r="F21" i="3" s="1"/>
  <c r="F22" i="3" s="1"/>
  <c r="D13" i="3" l="1"/>
  <c r="J19" i="3" l="1"/>
  <c r="K19" i="3" s="1"/>
  <c r="K13" i="3"/>
  <c r="D20" i="3"/>
  <c r="J20" i="3" l="1"/>
  <c r="D21" i="3"/>
  <c r="K20" i="3" l="1"/>
  <c r="J21" i="3"/>
  <c r="K21" i="3" s="1"/>
  <c r="D22" i="3"/>
  <c r="J22" i="3" l="1"/>
  <c r="K22" i="3" l="1"/>
  <c r="K24" i="3" l="1"/>
  <c r="K23" i="3"/>
</calcChain>
</file>

<file path=xl/sharedStrings.xml><?xml version="1.0" encoding="utf-8"?>
<sst xmlns="http://schemas.openxmlformats.org/spreadsheetml/2006/main" count="22" uniqueCount="22">
  <si>
    <t>Наименование работ и затрат</t>
  </si>
  <si>
    <t>№п/п</t>
  </si>
  <si>
    <t>№ сметы</t>
  </si>
  <si>
    <t>ОЗП</t>
  </si>
  <si>
    <t>ЭМ</t>
  </si>
  <si>
    <t>МАТ</t>
  </si>
  <si>
    <t>НР</t>
  </si>
  <si>
    <t>СП</t>
  </si>
  <si>
    <t>ОБЩАЯ</t>
  </si>
  <si>
    <t>Примечание</t>
  </si>
  <si>
    <t>Оборудование</t>
  </si>
  <si>
    <t>ИТОГО с Временными зданиями и сооружениями</t>
  </si>
  <si>
    <t>Временные здания и сооружения 4,1%*0,8=3,28% на СМР без Оборудования</t>
  </si>
  <si>
    <t>Прочие затраты</t>
  </si>
  <si>
    <t>ИТОГО Прочие затраты</t>
  </si>
  <si>
    <t>ИТОГО с Непредвиденными затратами</t>
  </si>
  <si>
    <t>ИТОГО СМР и Оборудование</t>
  </si>
  <si>
    <t>Непредвиденные затраты 3% (на СМР, Оборудование и прочие затраты)</t>
  </si>
  <si>
    <t>Прочие</t>
  </si>
  <si>
    <t>СВОДНЫЙ СМЕТНЫЙ РАСЧЕТ №1</t>
  </si>
  <si>
    <t>НДС 18 %</t>
  </si>
  <si>
    <t>ИТОГО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</si>
</sst>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43" fontId="7" fillId="0" borderId="7" xfId="1" applyFont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85" zoomScaleNormal="85" workbookViewId="0">
      <selection activeCell="J25" sqref="J25"/>
    </sheetView>
  </sheetViews>
  <sheetFormatPr defaultRowHeight="15" x14ac:dyDescent="0.25"/>
  <cols>
    <col min="1" max="1" width="5.85546875" style="1" customWidth="1"/>
    <col min="2" max="2" width="7.85546875" style="1" customWidth="1"/>
    <col min="3" max="3" width="34" style="1" customWidth="1"/>
    <col min="4" max="4" width="14" style="1" customWidth="1"/>
    <col min="5" max="6" width="13.5703125" style="1" customWidth="1"/>
    <col min="7" max="7" width="14.28515625" style="1" customWidth="1"/>
    <col min="8" max="8" width="16" style="1" customWidth="1"/>
    <col min="9" max="10" width="15" style="1" customWidth="1"/>
    <col min="11" max="11" width="16.28515625" style="1" customWidth="1"/>
    <col min="12" max="12" width="16.85546875" style="1" customWidth="1"/>
    <col min="13" max="16384" width="9.140625" style="1"/>
  </cols>
  <sheetData>
    <row r="1" spans="1:12" ht="16.5" customHeight="1" x14ac:dyDescent="0.2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7"/>
    </row>
    <row r="3" spans="1:12" ht="28.5" customHeight="1" x14ac:dyDescent="0.25">
      <c r="A3" s="8" t="s">
        <v>1</v>
      </c>
      <c r="B3" s="8" t="s">
        <v>2</v>
      </c>
      <c r="C3" s="8" t="s">
        <v>0</v>
      </c>
      <c r="D3" s="8" t="s">
        <v>3</v>
      </c>
      <c r="E3" s="8" t="s">
        <v>6</v>
      </c>
      <c r="F3" s="8" t="s">
        <v>7</v>
      </c>
      <c r="G3" s="8" t="s">
        <v>4</v>
      </c>
      <c r="H3" s="8" t="s">
        <v>5</v>
      </c>
      <c r="I3" s="8" t="s">
        <v>10</v>
      </c>
      <c r="J3" s="8" t="s">
        <v>18</v>
      </c>
      <c r="K3" s="8" t="s">
        <v>8</v>
      </c>
      <c r="L3" s="8" t="s">
        <v>9</v>
      </c>
    </row>
    <row r="4" spans="1:12" ht="18.75" customHeight="1" x14ac:dyDescent="0.25">
      <c r="A4" s="2">
        <v>1</v>
      </c>
      <c r="B4" s="4"/>
      <c r="C4" s="3"/>
      <c r="D4" s="5">
        <f>88412-29304</f>
        <v>59108</v>
      </c>
      <c r="E4" s="5">
        <v>75766</v>
      </c>
      <c r="F4" s="5">
        <v>40283</v>
      </c>
      <c r="G4" s="5">
        <v>106530</v>
      </c>
      <c r="H4" s="5">
        <f>175458-172226</f>
        <v>3232</v>
      </c>
      <c r="I4" s="5">
        <v>0</v>
      </c>
      <c r="J4" s="5">
        <v>0</v>
      </c>
      <c r="K4" s="5">
        <f t="shared" ref="K4:K10" si="0">SUM(D4:J4)</f>
        <v>284919</v>
      </c>
      <c r="L4" s="6"/>
    </row>
    <row r="5" spans="1:12" x14ac:dyDescent="0.25">
      <c r="A5" s="2">
        <v>2</v>
      </c>
      <c r="B5" s="4"/>
      <c r="C5" s="3"/>
      <c r="D5" s="5">
        <f>14640-719</f>
        <v>13921</v>
      </c>
      <c r="E5" s="5">
        <v>17714</v>
      </c>
      <c r="F5" s="5">
        <v>9516</v>
      </c>
      <c r="G5" s="5">
        <v>4276</v>
      </c>
      <c r="H5" s="5">
        <v>129</v>
      </c>
      <c r="I5" s="5">
        <v>0</v>
      </c>
      <c r="J5" s="5">
        <v>0</v>
      </c>
      <c r="K5" s="5">
        <f t="shared" si="0"/>
        <v>45556</v>
      </c>
      <c r="L5" s="6"/>
    </row>
    <row r="6" spans="1:12" x14ac:dyDescent="0.25">
      <c r="A6" s="2">
        <v>3</v>
      </c>
      <c r="B6" s="4"/>
      <c r="C6" s="3"/>
      <c r="D6" s="5">
        <f>18414-3927</f>
        <v>14487</v>
      </c>
      <c r="E6" s="5">
        <v>12814</v>
      </c>
      <c r="F6" s="5">
        <v>5956</v>
      </c>
      <c r="G6" s="5">
        <v>18374</v>
      </c>
      <c r="H6" s="5">
        <v>0</v>
      </c>
      <c r="I6" s="5">
        <v>0</v>
      </c>
      <c r="J6" s="5">
        <v>0</v>
      </c>
      <c r="K6" s="5">
        <f t="shared" si="0"/>
        <v>51631</v>
      </c>
      <c r="L6" s="6"/>
    </row>
    <row r="7" spans="1:12" x14ac:dyDescent="0.25">
      <c r="A7" s="2">
        <v>4</v>
      </c>
      <c r="B7" s="4"/>
      <c r="C7" s="3"/>
      <c r="D7" s="5">
        <f>99081-25248</f>
        <v>73833</v>
      </c>
      <c r="E7" s="5">
        <v>84036</v>
      </c>
      <c r="F7" s="5">
        <v>45724</v>
      </c>
      <c r="G7" s="5">
        <v>108899</v>
      </c>
      <c r="H7" s="5">
        <v>28620</v>
      </c>
      <c r="I7" s="5">
        <v>0</v>
      </c>
      <c r="J7" s="5">
        <v>0</v>
      </c>
      <c r="K7" s="5">
        <f t="shared" si="0"/>
        <v>341112</v>
      </c>
      <c r="L7" s="6"/>
    </row>
    <row r="8" spans="1:12" x14ac:dyDescent="0.25">
      <c r="A8" s="2">
        <v>5</v>
      </c>
      <c r="B8" s="4"/>
      <c r="C8" s="3"/>
      <c r="D8" s="5">
        <f>325170-78401</f>
        <v>246769</v>
      </c>
      <c r="E8" s="5">
        <v>272728</v>
      </c>
      <c r="F8" s="5">
        <v>145887</v>
      </c>
      <c r="G8" s="5">
        <v>341859</v>
      </c>
      <c r="H8" s="5">
        <v>102803</v>
      </c>
      <c r="I8" s="5">
        <v>0</v>
      </c>
      <c r="J8" s="5">
        <v>0</v>
      </c>
      <c r="K8" s="5">
        <f t="shared" si="0"/>
        <v>1110046</v>
      </c>
      <c r="L8" s="6"/>
    </row>
    <row r="9" spans="1:12" x14ac:dyDescent="0.25">
      <c r="A9" s="2">
        <v>6</v>
      </c>
      <c r="B9" s="4"/>
      <c r="C9" s="3"/>
      <c r="D9" s="5">
        <f>228820-56100</f>
        <v>172720</v>
      </c>
      <c r="E9" s="5">
        <v>192392</v>
      </c>
      <c r="F9" s="5">
        <v>103690</v>
      </c>
      <c r="G9" s="5">
        <v>242007</v>
      </c>
      <c r="H9" s="5">
        <v>73037</v>
      </c>
      <c r="I9" s="5">
        <v>0</v>
      </c>
      <c r="J9" s="5">
        <v>0</v>
      </c>
      <c r="K9" s="5">
        <f t="shared" si="0"/>
        <v>783846</v>
      </c>
      <c r="L9" s="6"/>
    </row>
    <row r="10" spans="1:12" ht="15.75" thickBot="1" x14ac:dyDescent="0.3">
      <c r="A10" s="9">
        <v>7</v>
      </c>
      <c r="B10" s="10"/>
      <c r="C10" s="11"/>
      <c r="D10" s="12">
        <f>795571-78646</f>
        <v>716925</v>
      </c>
      <c r="E10" s="12">
        <v>674689</v>
      </c>
      <c r="F10" s="12">
        <v>356796</v>
      </c>
      <c r="G10" s="12">
        <v>322754</v>
      </c>
      <c r="H10" s="12">
        <v>90021</v>
      </c>
      <c r="I10" s="12">
        <v>0</v>
      </c>
      <c r="J10" s="12">
        <v>0</v>
      </c>
      <c r="K10" s="12">
        <f t="shared" si="0"/>
        <v>2161185</v>
      </c>
      <c r="L10" s="13"/>
    </row>
    <row r="11" spans="1:12" ht="15.75" customHeight="1" thickTop="1" thickBot="1" x14ac:dyDescent="0.3">
      <c r="A11" s="19"/>
      <c r="B11" s="20"/>
      <c r="C11" s="21" t="s">
        <v>16</v>
      </c>
      <c r="D11" s="22">
        <f t="shared" ref="D11:I11" si="1">SUM(D4:D10)</f>
        <v>1297763</v>
      </c>
      <c r="E11" s="22">
        <f t="shared" si="1"/>
        <v>1330139</v>
      </c>
      <c r="F11" s="22">
        <f t="shared" si="1"/>
        <v>707852</v>
      </c>
      <c r="G11" s="22">
        <f t="shared" si="1"/>
        <v>1144699</v>
      </c>
      <c r="H11" s="22">
        <f t="shared" si="1"/>
        <v>297842</v>
      </c>
      <c r="I11" s="22">
        <f t="shared" si="1"/>
        <v>0</v>
      </c>
      <c r="J11" s="22">
        <v>0</v>
      </c>
      <c r="K11" s="22">
        <f>SUM(D11:I11)</f>
        <v>4778295</v>
      </c>
      <c r="L11" s="23"/>
    </row>
    <row r="12" spans="1:12" ht="47.25" customHeight="1" thickTop="1" thickBot="1" x14ac:dyDescent="0.3">
      <c r="A12" s="9">
        <v>8</v>
      </c>
      <c r="B12" s="10"/>
      <c r="C12" s="11" t="s">
        <v>12</v>
      </c>
      <c r="D12" s="12">
        <f>D11*3.28%</f>
        <v>42566.626399999994</v>
      </c>
      <c r="E12" s="12">
        <f>E11*3.28%</f>
        <v>43628.559199999996</v>
      </c>
      <c r="F12" s="12">
        <f>F11*3.28%</f>
        <v>23217.545599999998</v>
      </c>
      <c r="G12" s="12">
        <f>G11*3.28%</f>
        <v>37546.127199999995</v>
      </c>
      <c r="H12" s="12">
        <f>H11*3.28%</f>
        <v>9769.2175999999981</v>
      </c>
      <c r="I12" s="12">
        <v>0</v>
      </c>
      <c r="J12" s="12">
        <v>0</v>
      </c>
      <c r="K12" s="12">
        <f>SUM(D12:I12)</f>
        <v>156728.076</v>
      </c>
      <c r="L12" s="13"/>
    </row>
    <row r="13" spans="1:12" ht="27" thickTop="1" thickBot="1" x14ac:dyDescent="0.3">
      <c r="A13" s="19">
        <v>9</v>
      </c>
      <c r="B13" s="20"/>
      <c r="C13" s="24" t="s">
        <v>11</v>
      </c>
      <c r="D13" s="22">
        <f>D11+D12</f>
        <v>1340329.6264</v>
      </c>
      <c r="E13" s="22">
        <f>E11+E12</f>
        <v>1373767.5592</v>
      </c>
      <c r="F13" s="22">
        <f>F11+F12</f>
        <v>731069.54559999995</v>
      </c>
      <c r="G13" s="22">
        <f>G11+G12</f>
        <v>1182245.1272</v>
      </c>
      <c r="H13" s="22">
        <f>H11+H12</f>
        <v>307611.21759999997</v>
      </c>
      <c r="I13" s="22">
        <f>I11</f>
        <v>0</v>
      </c>
      <c r="J13" s="22">
        <v>0</v>
      </c>
      <c r="K13" s="22">
        <f>SUM(D13:I13)</f>
        <v>4935023.0760000004</v>
      </c>
      <c r="L13" s="23"/>
    </row>
    <row r="14" spans="1:12" ht="18.75" customHeight="1" thickTop="1" x14ac:dyDescent="0.25">
      <c r="A14" s="14"/>
      <c r="B14" s="15"/>
      <c r="C14" s="16" t="s">
        <v>13</v>
      </c>
      <c r="D14" s="17"/>
      <c r="E14" s="17"/>
      <c r="F14" s="17"/>
      <c r="G14" s="17"/>
      <c r="H14" s="17"/>
      <c r="I14" s="17"/>
      <c r="J14" s="17"/>
      <c r="K14" s="17"/>
      <c r="L14" s="18"/>
    </row>
    <row r="15" spans="1:12" x14ac:dyDescent="0.25">
      <c r="A15" s="2">
        <v>10</v>
      </c>
      <c r="B15" s="4"/>
      <c r="C15" s="3"/>
      <c r="D15" s="5">
        <v>47423</v>
      </c>
      <c r="E15" s="5">
        <v>26083</v>
      </c>
      <c r="F15" s="5">
        <v>15175</v>
      </c>
      <c r="G15" s="5">
        <v>0</v>
      </c>
      <c r="H15" s="5">
        <v>0</v>
      </c>
      <c r="I15" s="5">
        <v>0</v>
      </c>
      <c r="J15" s="5">
        <v>0</v>
      </c>
      <c r="K15" s="5">
        <f t="shared" ref="K15:K19" si="2">SUM(D15:J15)</f>
        <v>88681</v>
      </c>
      <c r="L15" s="6"/>
    </row>
    <row r="16" spans="1:12" x14ac:dyDescent="0.25">
      <c r="A16" s="2">
        <v>11</v>
      </c>
      <c r="B16" s="4"/>
      <c r="C16" s="3"/>
      <c r="D16" s="5">
        <v>57877</v>
      </c>
      <c r="E16" s="5">
        <v>31832</v>
      </c>
      <c r="F16" s="5">
        <v>18521</v>
      </c>
      <c r="G16" s="5">
        <v>0</v>
      </c>
      <c r="H16" s="5">
        <v>0</v>
      </c>
      <c r="I16" s="5">
        <v>0</v>
      </c>
      <c r="J16" s="5">
        <v>0</v>
      </c>
      <c r="K16" s="5">
        <f t="shared" si="2"/>
        <v>108230</v>
      </c>
      <c r="L16" s="6"/>
    </row>
    <row r="17" spans="1:12" x14ac:dyDescent="0.25">
      <c r="A17" s="2">
        <v>12</v>
      </c>
      <c r="B17" s="4"/>
      <c r="C17" s="3"/>
      <c r="D17" s="5">
        <v>53421</v>
      </c>
      <c r="E17" s="5">
        <v>29382</v>
      </c>
      <c r="F17" s="5">
        <v>17095</v>
      </c>
      <c r="G17" s="5">
        <v>0</v>
      </c>
      <c r="H17" s="5">
        <v>0</v>
      </c>
      <c r="I17" s="5">
        <v>0</v>
      </c>
      <c r="J17" s="5">
        <v>0</v>
      </c>
      <c r="K17" s="5">
        <f t="shared" si="2"/>
        <v>99898</v>
      </c>
      <c r="L17" s="6"/>
    </row>
    <row r="18" spans="1:12" x14ac:dyDescent="0.25">
      <c r="A18" s="2">
        <v>13</v>
      </c>
      <c r="B18" s="4"/>
      <c r="C18" s="3"/>
      <c r="D18" s="5">
        <v>56022</v>
      </c>
      <c r="E18" s="5">
        <v>30812</v>
      </c>
      <c r="F18" s="5">
        <v>17927</v>
      </c>
      <c r="G18" s="5">
        <v>0</v>
      </c>
      <c r="H18" s="5">
        <v>0</v>
      </c>
      <c r="I18" s="5">
        <v>0</v>
      </c>
      <c r="J18" s="5"/>
      <c r="K18" s="5">
        <f t="shared" si="2"/>
        <v>104761</v>
      </c>
      <c r="L18" s="6"/>
    </row>
    <row r="19" spans="1:12" ht="15.75" thickBot="1" x14ac:dyDescent="0.3">
      <c r="A19" s="9">
        <v>14</v>
      </c>
      <c r="B19" s="10"/>
      <c r="C19" s="11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f>(D13+E13+F13+G13+H13)*1%</f>
        <v>49350.230760000006</v>
      </c>
      <c r="K19" s="12">
        <f t="shared" si="2"/>
        <v>49350.230760000006</v>
      </c>
      <c r="L19" s="13"/>
    </row>
    <row r="20" spans="1:12" ht="16.5" thickTop="1" thickBot="1" x14ac:dyDescent="0.3">
      <c r="A20" s="19">
        <v>15</v>
      </c>
      <c r="B20" s="20"/>
      <c r="C20" s="24" t="s">
        <v>14</v>
      </c>
      <c r="D20" s="22">
        <f>SUM(D15:D19)</f>
        <v>214743</v>
      </c>
      <c r="E20" s="22">
        <f>SUM(E15:E19)</f>
        <v>118109</v>
      </c>
      <c r="F20" s="22">
        <f>SUM(F15:F19)</f>
        <v>68718</v>
      </c>
      <c r="G20" s="22">
        <f>SUM(G15:G19)</f>
        <v>0</v>
      </c>
      <c r="H20" s="22">
        <f>SUM(H15:H19)</f>
        <v>0</v>
      </c>
      <c r="I20" s="22">
        <v>0</v>
      </c>
      <c r="J20" s="22">
        <f>SUM(J15:J19)</f>
        <v>49350.230760000006</v>
      </c>
      <c r="K20" s="22">
        <f>SUM(D20:J20)</f>
        <v>450920.23076000001</v>
      </c>
      <c r="L20" s="23"/>
    </row>
    <row r="21" spans="1:12" ht="29.25" customHeight="1" thickTop="1" thickBot="1" x14ac:dyDescent="0.3">
      <c r="A21" s="25">
        <v>16</v>
      </c>
      <c r="B21" s="26"/>
      <c r="C21" s="27" t="s">
        <v>17</v>
      </c>
      <c r="D21" s="28">
        <f t="shared" ref="D21:J21" si="3">(D13+D20)*3%</f>
        <v>46652.178791999999</v>
      </c>
      <c r="E21" s="28">
        <f t="shared" si="3"/>
        <v>44756.296775999996</v>
      </c>
      <c r="F21" s="28">
        <f t="shared" si="3"/>
        <v>23993.626367999997</v>
      </c>
      <c r="G21" s="28">
        <f t="shared" si="3"/>
        <v>35467.353815999995</v>
      </c>
      <c r="H21" s="28">
        <f t="shared" si="3"/>
        <v>9228.336527999998</v>
      </c>
      <c r="I21" s="28">
        <f t="shared" si="3"/>
        <v>0</v>
      </c>
      <c r="J21" s="28">
        <f t="shared" si="3"/>
        <v>1480.5069228000002</v>
      </c>
      <c r="K21" s="28">
        <f>SUM(D21:J21)</f>
        <v>161578.29920279997</v>
      </c>
      <c r="L21" s="29"/>
    </row>
    <row r="22" spans="1:12" ht="28.5" customHeight="1" thickTop="1" thickBot="1" x14ac:dyDescent="0.3">
      <c r="A22" s="19">
        <v>17</v>
      </c>
      <c r="B22" s="20"/>
      <c r="C22" s="24" t="s">
        <v>15</v>
      </c>
      <c r="D22" s="22">
        <f t="shared" ref="D22:I22" si="4">D13+D20+D21</f>
        <v>1601724.805192</v>
      </c>
      <c r="E22" s="22">
        <f t="shared" si="4"/>
        <v>1536632.855976</v>
      </c>
      <c r="F22" s="22">
        <f t="shared" si="4"/>
        <v>823781.17196800001</v>
      </c>
      <c r="G22" s="22">
        <f t="shared" si="4"/>
        <v>1217712.481016</v>
      </c>
      <c r="H22" s="22">
        <f t="shared" si="4"/>
        <v>316839.55412799999</v>
      </c>
      <c r="I22" s="22">
        <f t="shared" si="4"/>
        <v>0</v>
      </c>
      <c r="J22" s="22">
        <f>J20+J21</f>
        <v>50830.737682800005</v>
      </c>
      <c r="K22" s="22">
        <f>SUM(D22:J22)</f>
        <v>5547521.6059627989</v>
      </c>
      <c r="L22" s="23"/>
    </row>
    <row r="23" spans="1:12" ht="16.5" thickTop="1" thickBot="1" x14ac:dyDescent="0.3">
      <c r="A23" s="19">
        <v>18</v>
      </c>
      <c r="B23" s="20"/>
      <c r="C23" s="24" t="s">
        <v>20</v>
      </c>
      <c r="D23" s="30">
        <f>D22*18%</f>
        <v>288310.46493456</v>
      </c>
      <c r="E23" s="30">
        <f t="shared" ref="E23:J23" si="5">E22*18%</f>
        <v>276593.91407567996</v>
      </c>
      <c r="F23" s="30">
        <f t="shared" si="5"/>
        <v>148280.61095423999</v>
      </c>
      <c r="G23" s="30">
        <f t="shared" si="5"/>
        <v>219188.24658288001</v>
      </c>
      <c r="H23" s="30">
        <f t="shared" si="5"/>
        <v>57031.119743039999</v>
      </c>
      <c r="I23" s="30">
        <f t="shared" si="5"/>
        <v>0</v>
      </c>
      <c r="J23" s="30">
        <f t="shared" si="5"/>
        <v>9149.5327829039998</v>
      </c>
      <c r="K23" s="30">
        <f>SUM(D23:J23)</f>
        <v>998553.8890733039</v>
      </c>
      <c r="L23" s="23"/>
    </row>
    <row r="24" spans="1:12" ht="16.5" thickTop="1" thickBot="1" x14ac:dyDescent="0.3">
      <c r="A24" s="19">
        <v>19</v>
      </c>
      <c r="B24" s="20"/>
      <c r="C24" s="24" t="s">
        <v>21</v>
      </c>
      <c r="D24" s="30">
        <f>D22+D23</f>
        <v>1890035.27012656</v>
      </c>
      <c r="E24" s="30">
        <f t="shared" ref="E24:J24" si="6">E22+E23</f>
        <v>1813226.77005168</v>
      </c>
      <c r="F24" s="30">
        <f t="shared" si="6"/>
        <v>972061.78292223997</v>
      </c>
      <c r="G24" s="30">
        <f t="shared" si="6"/>
        <v>1436900.72759888</v>
      </c>
      <c r="H24" s="30">
        <f t="shared" si="6"/>
        <v>373870.67387103999</v>
      </c>
      <c r="I24" s="30">
        <f t="shared" si="6"/>
        <v>0</v>
      </c>
      <c r="J24" s="30">
        <f t="shared" si="6"/>
        <v>59980.270465704001</v>
      </c>
      <c r="K24" s="30">
        <f>SUM(D24:J24)</f>
        <v>6546075.4950361047</v>
      </c>
      <c r="L24" s="23"/>
    </row>
    <row r="25" spans="1:12" ht="15.75" thickTop="1" x14ac:dyDescent="0.25"/>
  </sheetData>
  <mergeCells count="1">
    <mergeCell ref="A1:K1"/>
  </mergeCells>
  <printOptions horizontalCentered="1"/>
  <pageMargins left="0.23622047244094491" right="0.23622047244094491" top="0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статьям затрат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2014-02-18T08:04:13Z</dcterms:modified>
</cp:coreProperties>
</file>