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2" i="5" l="1"/>
  <c r="L23" i="5"/>
  <c r="L24" i="5"/>
  <c r="L25" i="5"/>
  <c r="L26" i="5"/>
  <c r="L27" i="5"/>
  <c r="L28" i="5"/>
  <c r="L29" i="5"/>
  <c r="L30" i="5"/>
  <c r="L31" i="5"/>
  <c r="L32" i="5"/>
  <c r="L33" i="5"/>
  <c r="L34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<sst xmlns="http://schemas.openxmlformats.org/spreadsheetml/2006/main" count="428" uniqueCount="379">
  <si>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</si>
  <si>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</si>
  <si>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</si>
  <si>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</si>
  <si>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</si>
  <si>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</si>
  <si>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</si>
  <si>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</si>
  <si>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</si>
  <si>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</si>
  <si>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</si>
  <si>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</si>
  <si>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</si>
  <si>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</si>
  <si>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</si>
  <si>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</si>
  <si>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</si>
  <si>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</si>
  <si>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</si>
  <si>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</si>
  <si>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</si>
  <si>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</si>
  <si>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</si>
  <si>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</si>
  <si>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</si>
  <si>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</si>
  <si>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</si>
  <si>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</si>
  <si>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</si>
  <si>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</si>
  <si>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</si>
  <si>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</si>
  <si>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</si>
  <si>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</si>
  <si>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</si>
  <si>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</si>
  <si>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</si>
  <si>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</si>
  <si>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</si>
  <si>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</si>
  <si>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</si>
  <si>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</si>
  <si>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</si>
  <si>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</si>
  <si>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</si>
  <si>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</si>
  <si>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</si>
  <si>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</si>
  <si>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</si>
  <si>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</si>
  <si>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</si>
  <si>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</si>
  <si>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</si>
  <si>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</si>
  <si>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</si>
  <si>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</si>
  <si>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</si>
  <si>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</si>
  <si>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</si>
  <si>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</si>
  <si>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</si>
  <si>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</si>
  <si>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</si>
  <si>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</si>
  <si>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</si>
  <si>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</si>
  <si>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</si>
  <si>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</si>
  <si>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</si>
  <si>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</si>
  <si>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</si>
  <si>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</si>
  <si>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</si>
  <si>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</si>
  <si>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</si>
  <si>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</si>
  <si>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</si>
  <si>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</si>
  <si>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</si>
  <si>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</si>
  <si>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</si>
  <si>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</si>
  <si>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</si>
  <si>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</si>
  <si>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</si>
  <si>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</si>
  <si>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</si>
  <si>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</si>
  <si>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</si>
  <si>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</si>
  <si>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</si>
  <si>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</si>
  <si>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</si>
  <si>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</si>
  <si>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</si>
  <si>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</si>
  <si>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</si>
  <si>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</si>
  <si>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</si>
  <si>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</si>
  <si>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</si>
  <si>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</si>
  <si>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</si>
  <si>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</si>
  <si>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</si>
  <si>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</si>
  <si>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</si>
  <si>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</si>
  <si>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</si>
  <si>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</si>
  <si>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</si>
  <si>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</si>
  <si>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</si>
  <si>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</si>
  <si>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</si>
  <si>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</si>
  <si>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</si>
  <si>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</si>
  <si>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</si>
  <si>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</si>
  <si>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</si>
  <si>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</si>
  <si>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</si>
  <si>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</si>
  <si>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</si>
  <si>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</si>
  <si>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</si>
  <si>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</si>
  <si>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</si>
  <si>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</si>
  <si>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</si>
  <si>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</si>
  <si>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</si>
  <si>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</si>
  <si>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</si>
  <si>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</si>
  <si>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</si>
  <si>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</si>
  <si>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</si>
  <si>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</si>
  <si>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</si>
  <si>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</si>
  <si>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</si>
  <si>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</si>
  <si>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</si>
  <si>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</si>
  <si>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</si>
  <si>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</si>
  <si>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</si>
  <si>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</si>
  <si>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</si>
  <si>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</si>
  <si>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</si>
  <si>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</si>
  <si>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</si>
  <si>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</si>
  <si>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</si>
  <si>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</si>
  <si>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</si>
  <si>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</si>
  <si>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</si>
  <si>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</si>
  <si>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</si>
  <si>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</si>
  <si>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</si>
  <si>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</si>
  <si>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</si>
  <si>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</si>
  <si>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</si>
  <si>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</si>
  <si>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</si>
  <si>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</si>
  <si>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</si>
  <si>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</si>
  <si>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</si>
  <si>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</si>
  <si>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</si>
  <si>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</si>
  <si>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</si>
  <si>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</si>
  <si>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</si>
  <si>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</si>
  <si>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</si>
  <si>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</si>
  <si>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</si>
  <si>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</si>
  <si>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</si>
  <si>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</si>
  <si>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</si>
  <si>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</si>
  <si>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</si>
  <si>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</si>
  <si>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</si>
  <si>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</si>
  <si>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</si>
  <si>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</si>
  <si>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</si>
  <si>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</si>
  <si>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</si>
  <si>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</si>
  <si>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</si>
  <si>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</si>
  <si>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</si>
  <si>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</si>
  <si>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</si>
  <si>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</si>
  <si>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</si>
  <si>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</si>
  <si>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</si>
  <si>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</si>
  <si>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</si>
  <si>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</si>
  <si>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</si>
  <si>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</si>
  <si>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</si>
  <si>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</si>
  <si>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</si>
  <si>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</si>
  <si>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</si>
  <si>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</si>
  <si>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</si>
  <si>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</si>
  <si>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</si>
  <si>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</si>
  <si>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</si>
  <si>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</si>
  <si>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</si>
  <si>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</si>
  <si>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</si>
  <si>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</si>
  <si>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</si>
  <si>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</si>
  <si>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</si>
  <si>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</si>
  <si>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</si>
  <si>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</si>
  <si>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</si>
  <si>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</si>
  <si>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</si>
  <si>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</si>
  <si>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</si>
  <si>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</si>
  <si>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</si>
  <si>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</si>
  <si>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</si>
  <si>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</si>
  <si>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</si>
  <si>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</si>
  <si>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</si>
  <si>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</si>
  <si>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</si>
  <si>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</si>
  <si>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</si>
  <si>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</si>
  <si>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</si>
  <si>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</si>
  <si>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</si>
  <si>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</si>
  <si>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</si>
  <si>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</si>
  <si>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</si>
  <si>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</si>
  <si>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</si>
  <si>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</si>
  <si>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</si>
  <si>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</si>
  <si>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</si>
  <si>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</si>
  <si>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</si>
  <si>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</si>
  <si>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</si>
  <si>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</si>
  <si>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</si>
  <si>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</si>
  <si>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</si>
  <si>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</si>
  <si>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</si>
  <si>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</si>
  <si>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</si>
  <si>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</si>
  <si>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</si>
  <si>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</si>
  <si>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</si>
  <si>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</si>
  <si>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</si>
  <si>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</si>
  <si>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</si>
  <si>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</si>
  <si>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</si>
  <si>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</si>
  <si>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</si>
  <si>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</si>
  <si>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</si>
  <si>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</si>
  <si>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</si>
  <si>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</si>
  <si>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</si>
  <si>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</si>
  <si>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</si>
  <si>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</si>
  <si>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</si>
  <si>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</si>
  <si>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</si>
  <si>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</si>
  <si>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</si>
  <si>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</si>
  <si>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</si>
  <si>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</si>
  <si>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</si>
  <si>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</si>
  <si>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</si>
  <si>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</si>
  <si>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</si>
  <si>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</si>
  <si>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</si>
  <si>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</si>
  <si>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</si>
  <si>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</si>
  <si>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</si>
  <si>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</si>
  <si>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</si>
  <si>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</si>
  <si>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Отопление</t>
  </si>
  <si>
    <t xml:space="preserve">                                   Монтажные работы</t>
  </si>
  <si>
    <t>ТЕР18-03-001-01
ОЗП=1,15
ЭМ=1,25
ЗПМ=1,25
ТЗ=1,15
ТЗМ=1,25</t>
  </si>
  <si>
    <t>Установка радиаторов: чугунных, 100 кВт радиаторов и конвекторов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128%  *(0.9*0.85)
Норматив СП % : 83%  *(0.85*0.8)</t>
  </si>
  <si>
    <t>0,0708
(1,44+1,56+1,92+2,16)/100</t>
  </si>
  <si>
    <t>2572,96
1100,38</t>
  </si>
  <si>
    <t>591,56
54,16</t>
  </si>
  <si>
    <t>16.9. Установка радиаторов чугунных: ОЗП=10,77; ЭМ=7,12; ЗПМ=10,77; МАТ=12,2</t>
  </si>
  <si>
    <t>298
41</t>
  </si>
  <si>
    <t>87,06
3,4</t>
  </si>
  <si>
    <t>6,16
0,24</t>
  </si>
  <si>
    <t>Поставщик ООО "Теплостиль"
ПЗ=1,02
ОЗП=1,02
ЭМ=1,02
МАТ=1,02</t>
  </si>
  <si>
    <t xml:space="preserve">Радиатор чугунный отопительный 12 секций в сборе (с ниппелями и прокладками, проходные пробки правые с прокладками - 2 шт., глухие пробки левые с прокладками - 2 шт)  (0,120*12=1,44кВт)  (3409,38/1,18/4,69=2889,30), шт
КОЭФ. К ПОЗИЦИИ:
Стоимость запасных частей - согласно п.4.56 из МДС 81-35.2004 ПЗ=1,02 (ОЗП=1,02; ЭМ=1,02; МАТ=1,02)
Норматив НР % : 0% 
Норматив СП % : 0% </t>
  </si>
  <si>
    <t>Радиаторы отопительные чугунные:марка МС-140; МАТ=4,69</t>
  </si>
  <si>
    <t xml:space="preserve">Пробка для радиатора(чугун) 11/4 правая  (33,84/1,18/4,35=6,59), шт
КОЭФ. К ПОЗИЦИИ:
Стоимость запасных частей - согласно п.4.56 из МДС 81-35.2004 ПЗ=1,02 (ОЗП=1,02; ЭМ=1,02; МАТ=1,02)
Норматив НР % : 0% 
Норматив СП % : 0% </t>
  </si>
  <si>
    <t>Индекс перевода в текущие цены; МАТ=4,35</t>
  </si>
  <si>
    <t xml:space="preserve">Переходник для радиатора(чугун) 11/4-3/4 правый  (33,84/1.18/4.35=6.59),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</si>
  <si>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Прокладка к пробке МС140 (резина)  (4,70/1,18/4,35=1,91),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</si>
  <si>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Радиатор чугунный отопительный 13 секций в сборе  (0,120*13=1,56кВт),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</si>
  <si>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Радиатор чугунный отопительный 16 секций в сборе     (0,120*16=1,92),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</si>
  <si>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Радиатор чугунный отопительный 18 секций в сборе     (0,120*18=2,16), шт
КОЭФ. К ПОЗИЦИИ:
Стоимость запасных частей - согласно п.4.56 из МДС 81-35.2004 ПЗ=1,02 (ОЗП=1,02; ЭМ=1,02; МАТ=1,02)
Норматив НР % : 0% 
Норматив СП % : 0% </t>
  </si>
  <si>
    <t>ТЕР16-05-001-01
ОЗП=1,15
ЭМ=1,25
ЗПМ=1,25
ТЗ=1,15
ТЗМ=1,25</t>
  </si>
  <si>
    <t>Установка вентилей, задвижек, затворов, клапанов обратных, кранов проходных на трубопроводах из стальных труб диаметром: до 25 мм, 1 шт.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128%  *(0.9*0.85)
Норматив СП % : 83%  *(0.85*0.8)</t>
  </si>
  <si>
    <t>55,73
21,62</t>
  </si>
  <si>
    <t>14.17. Установка вентилей, задвижек, затворов, клапанов обратных, кранов проходных на трубопроводах из стальных труб: ОЗП=10,77; ЭМ=6,8; ЗПМ=10,77; МАТ=3,74</t>
  </si>
  <si>
    <t xml:space="preserve">Вентиль регулировочный прямой с термостатической головкой Ду15мм  (/1,18/2,618=  ), шт
КОЭФ. К ПОЗИЦИИ:
Стоимость запасных частей - согласно п.4.56 из МДС 81-35.2004 ПЗ=1,02 (ОЗП=1,02; ЭМ=1,02; МАТ=1,02)
Норматив НР % : 0% 
Норматив СП % : 0% </t>
  </si>
  <si>
    <t>Вентиль регулировочный прямой с термостатической головкой Ду15мм; МАТ=2,618</t>
  </si>
  <si>
    <t>ТЕР18-06-003-10
ОЗП=1,15
ЭМ=1,25
ЗПМ=1,25
ТЗ=1,15
ТЗМ=1,25</t>
  </si>
  <si>
    <t>Установка воздухоотводчиков, 1 шт.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128%  *(0.9*0.85)
Норматив СП % : 83%  *(0.85*0.8)</t>
  </si>
  <si>
    <t>121,33
25,58</t>
  </si>
  <si>
    <t>12,8
0,4</t>
  </si>
  <si>
    <t>16.24. Установка воздухоотводчиков: ОЗП=10,77; ЭМ=7,31; ЗПМ=10,77; МАТ=3,8</t>
  </si>
  <si>
    <t>1216
56</t>
  </si>
  <si>
    <t>1,91
0,03</t>
  </si>
  <si>
    <t>24,83
0,39</t>
  </si>
  <si>
    <t xml:space="preserve">Кран шаровой со сгоном  Ду 15мм  (282,72/1,18/4,35=55,07)
КОЭФ. К ПОЗИЦИИ:
Стоимость запасных частей - согласно п.4.56 из МДС 81-35.2004 ПЗ=1,02 (ОЗП=1,02; ЭМ=1,02; МАТ=1,02)
Норматив НР % : 0% 
Норматив СП % : 0% </t>
  </si>
  <si>
    <t>Итого прямые затраты по разделу в текущих ценах</t>
  </si>
  <si>
    <t>2316
97</t>
  </si>
  <si>
    <t>74,93
0,63</t>
  </si>
  <si>
    <t>Накладные расходы</t>
  </si>
  <si>
    <t>Сметная прибыль</t>
  </si>
  <si>
    <t>Итоги по разделу 1 Отопление :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</si>
  <si>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 (МДС81-33.2004 Прил.4 п.16, Прим.п.1; Письмо №АП-5536/06 Прил.1 п.16, Прим.п.1; Письмо №3757-КК/08 от 21.02.11)</t>
  </si>
  <si>
    <t xml:space="preserve">  Материалы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</si>
  <si>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</si>
  <si>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</si>
  <si>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</si>
  <si>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</si>
  <si>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</si>
  <si>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</si>
  <si>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</si>
  <si>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Отопление</t>
  </si>
  <si>
    <t>Итого прямые затраты по смете в текущих ценах</t>
  </si>
  <si>
    <t>Итоги по смете:</t>
  </si>
  <si>
    <t xml:space="preserve">  Строительный контроль 1,09%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</si>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</sst>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0" fontId="7" fillId="0" borderId="0">
      <alignment horizontal="left" vertical="top"/>
    </xf>
  </cellStyleXfs>
  <cellXfs count="136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2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2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2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2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7" fillId="0" borderId="11" xfId="10" applyBorder="1">
      <alignment horizontal="right" indent="1"/>
    </xf>
    <xf numFmtId="0" fontId="7" fillId="0" borderId="13" xfId="10" applyBorder="1">
      <alignment horizontal="right" indent="1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</cellXfs>
  <cellStyles count="13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Хвост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72"/>
  <sheetViews>
    <sheetView showGridLines="0" tabSelected="1" zoomScale="117" zoomScaleNormal="117" workbookViewId="0">
      <pane ySplit="19" topLeftCell="A41" activePane="bottomLeft" state="frozen"/>
      <selection pane="bottomLeft" activeCell="B73" sqref="B73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316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91"/>
      <c r="D11" s="91"/>
      <c r="E11" s="91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92"/>
      <c r="E12" s="92"/>
      <c r="F12" s="76" t="s">
        <v>301</v>
      </c>
      <c r="G12" s="78"/>
      <c r="H12" s="78"/>
      <c r="I12" s="78"/>
      <c r="J12" s="78"/>
    </row>
    <row r="13" spans="1:14" x14ac:dyDescent="0.2">
      <c r="A13" s="87" t="s">
        <v>317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  <c r="N14" s="48" t="s">
        <v>301</v>
      </c>
    </row>
    <row r="15" spans="1:14" ht="12.75" customHeight="1" x14ac:dyDescent="0.2">
      <c r="A15" s="109" t="s">
        <v>83</v>
      </c>
      <c r="B15" s="109" t="s">
        <v>310</v>
      </c>
      <c r="C15" s="93" t="s">
        <v>318</v>
      </c>
      <c r="D15" s="93" t="s">
        <v>311</v>
      </c>
      <c r="E15" s="99" t="s">
        <v>319</v>
      </c>
      <c r="F15" s="100"/>
      <c r="G15" s="101"/>
      <c r="H15" s="93" t="s">
        <v>295</v>
      </c>
      <c r="I15" s="99" t="s">
        <v>302</v>
      </c>
      <c r="J15" s="105"/>
      <c r="K15" s="105"/>
      <c r="L15" s="106"/>
      <c r="M15" s="95" t="s">
        <v>312</v>
      </c>
      <c r="N15" s="96"/>
    </row>
    <row r="16" spans="1:14" s="51" customFormat="1" ht="38.25" customHeight="1" x14ac:dyDescent="0.2">
      <c r="A16" s="110"/>
      <c r="B16" s="110"/>
      <c r="C16" s="110"/>
      <c r="D16" s="110"/>
      <c r="E16" s="102"/>
      <c r="F16" s="103"/>
      <c r="G16" s="104"/>
      <c r="H16" s="110"/>
      <c r="I16" s="97"/>
      <c r="J16" s="107"/>
      <c r="K16" s="107"/>
      <c r="L16" s="108"/>
      <c r="M16" s="97"/>
      <c r="N16" s="98"/>
    </row>
    <row r="17" spans="1:20" s="51" customFormat="1" ht="12.75" customHeight="1" x14ac:dyDescent="0.2">
      <c r="A17" s="110"/>
      <c r="B17" s="110"/>
      <c r="C17" s="110"/>
      <c r="D17" s="110"/>
      <c r="E17" s="81" t="s">
        <v>305</v>
      </c>
      <c r="F17" s="81" t="s">
        <v>307</v>
      </c>
      <c r="G17" s="93" t="s">
        <v>309</v>
      </c>
      <c r="H17" s="110"/>
      <c r="I17" s="93" t="s">
        <v>305</v>
      </c>
      <c r="J17" s="93" t="s">
        <v>308</v>
      </c>
      <c r="K17" s="81" t="s">
        <v>307</v>
      </c>
      <c r="L17" s="93" t="s">
        <v>309</v>
      </c>
      <c r="M17" s="109" t="s">
        <v>299</v>
      </c>
      <c r="N17" s="93" t="s">
        <v>305</v>
      </c>
    </row>
    <row r="18" spans="1:20" s="51" customFormat="1" ht="11.25" customHeight="1" x14ac:dyDescent="0.2">
      <c r="A18" s="94"/>
      <c r="B18" s="94"/>
      <c r="C18" s="94"/>
      <c r="D18" s="94"/>
      <c r="E18" s="74" t="s">
        <v>304</v>
      </c>
      <c r="F18" s="81" t="s">
        <v>306</v>
      </c>
      <c r="G18" s="94"/>
      <c r="H18" s="94"/>
      <c r="I18" s="94"/>
      <c r="J18" s="94"/>
      <c r="K18" s="81" t="s">
        <v>306</v>
      </c>
      <c r="L18" s="94"/>
      <c r="M18" s="94"/>
      <c r="N18" s="94"/>
    </row>
    <row r="19" spans="1:20" x14ac:dyDescent="0.2">
      <c r="A19" s="113">
        <v>1</v>
      </c>
      <c r="B19" s="113">
        <v>2</v>
      </c>
      <c r="C19" s="113">
        <v>3</v>
      </c>
      <c r="D19" s="113">
        <v>4</v>
      </c>
      <c r="E19" s="113">
        <v>5</v>
      </c>
      <c r="F19" s="113">
        <v>6</v>
      </c>
      <c r="G19" s="113">
        <v>7</v>
      </c>
      <c r="H19" s="113">
        <v>8</v>
      </c>
      <c r="I19" s="113">
        <v>9</v>
      </c>
      <c r="J19" s="113">
        <v>10</v>
      </c>
      <c r="K19" s="113">
        <v>11</v>
      </c>
      <c r="L19" s="113">
        <v>12</v>
      </c>
      <c r="M19" s="113">
        <v>13</v>
      </c>
      <c r="N19" s="113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4" t="s">
        <v>322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20" ht="17.850000000000001" customHeight="1" x14ac:dyDescent="0.2">
      <c r="A21" s="117" t="s">
        <v>323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20" ht="132" x14ac:dyDescent="0.2">
      <c r="A22" s="119">
        <v>1</v>
      </c>
      <c r="B22" s="120" t="s">
        <v>324</v>
      </c>
      <c r="C22" s="120" t="s">
        <v>325</v>
      </c>
      <c r="D22" s="119" t="s">
        <v>326</v>
      </c>
      <c r="E22" s="121" t="s">
        <v>327</v>
      </c>
      <c r="F22" s="121" t="s">
        <v>328</v>
      </c>
      <c r="G22" s="121">
        <v>881.02</v>
      </c>
      <c r="H22" s="122" t="s">
        <v>329</v>
      </c>
      <c r="I22" s="123">
        <v>1898</v>
      </c>
      <c r="J22" s="121">
        <v>839</v>
      </c>
      <c r="K22" s="121" t="s">
        <v>330</v>
      </c>
      <c r="L22" s="121" t="str">
        <f>IF(0.0708*881.02=0," ",TEXT(,ROUND((0.0708*881.02*12.2),2)))</f>
        <v>760,99</v>
      </c>
      <c r="M22" s="121" t="s">
        <v>331</v>
      </c>
      <c r="N22" s="121" t="s">
        <v>332</v>
      </c>
    </row>
    <row r="23" spans="1:20" ht="156" x14ac:dyDescent="0.2">
      <c r="A23" s="119">
        <v>2</v>
      </c>
      <c r="B23" s="120" t="s">
        <v>333</v>
      </c>
      <c r="C23" s="120" t="s">
        <v>334</v>
      </c>
      <c r="D23" s="119">
        <v>2</v>
      </c>
      <c r="E23" s="121">
        <v>2947.09</v>
      </c>
      <c r="F23" s="121"/>
      <c r="G23" s="121">
        <v>2947.09</v>
      </c>
      <c r="H23" s="122" t="s">
        <v>335</v>
      </c>
      <c r="I23" s="123">
        <v>27644</v>
      </c>
      <c r="J23" s="121"/>
      <c r="K23" s="121"/>
      <c r="L23" s="121" t="str">
        <f>IF(2*2947.09=0," ",TEXT(,ROUND((2*2947.09*4.69),2)))</f>
        <v>27643,7</v>
      </c>
      <c r="M23" s="121"/>
      <c r="N23" s="121"/>
    </row>
    <row r="24" spans="1:20" ht="96" x14ac:dyDescent="0.2">
      <c r="A24" s="119">
        <v>11</v>
      </c>
      <c r="B24" s="120" t="s">
        <v>333</v>
      </c>
      <c r="C24" s="120" t="s">
        <v>336</v>
      </c>
      <c r="D24" s="119">
        <v>2</v>
      </c>
      <c r="E24" s="121">
        <v>6.72</v>
      </c>
      <c r="F24" s="121"/>
      <c r="G24" s="121">
        <v>6.72</v>
      </c>
      <c r="H24" s="122" t="s">
        <v>337</v>
      </c>
      <c r="I24" s="123">
        <v>58</v>
      </c>
      <c r="J24" s="121"/>
      <c r="K24" s="121"/>
      <c r="L24" s="121" t="str">
        <f>IF(2*6.72=0," ",TEXT(,ROUND((2*6.72*4.35),2)))</f>
        <v>58,46</v>
      </c>
      <c r="M24" s="121"/>
      <c r="N24" s="121"/>
    </row>
    <row r="25" spans="1:20" ht="108" x14ac:dyDescent="0.2">
      <c r="A25" s="119">
        <v>12</v>
      </c>
      <c r="B25" s="120" t="s">
        <v>333</v>
      </c>
      <c r="C25" s="120" t="s">
        <v>338</v>
      </c>
      <c r="D25" s="119">
        <v>2</v>
      </c>
      <c r="E25" s="121">
        <v>6.72</v>
      </c>
      <c r="F25" s="121"/>
      <c r="G25" s="121">
        <v>6.72</v>
      </c>
      <c r="H25" s="122" t="s">
        <v>337</v>
      </c>
      <c r="I25" s="123">
        <v>58</v>
      </c>
      <c r="J25" s="121"/>
      <c r="K25" s="121"/>
      <c r="L25" s="121" t="str">
        <f>IF(2*6.72=0," ",TEXT(,ROUND((2*6.72*4.35),2)))</f>
        <v>58,46</v>
      </c>
      <c r="M25" s="121"/>
      <c r="N25" s="121"/>
    </row>
    <row r="26" spans="1:20" ht="96" x14ac:dyDescent="0.2">
      <c r="A26" s="119">
        <v>13</v>
      </c>
      <c r="B26" s="120" t="s">
        <v>333</v>
      </c>
      <c r="C26" s="120" t="s">
        <v>339</v>
      </c>
      <c r="D26" s="119"/>
      <c r="E26" s="121">
        <v>1.95</v>
      </c>
      <c r="F26" s="121"/>
      <c r="G26" s="121">
        <v>1.95</v>
      </c>
      <c r="H26" s="122" t="s">
        <v>337</v>
      </c>
      <c r="I26" s="123"/>
      <c r="J26" s="121"/>
      <c r="K26" s="121"/>
      <c r="L26" s="121" t="str">
        <f>IF(0*1.95=0," ",TEXT(,ROUND((0*1.95*4.35),2)))</f>
        <v xml:space="preserve"> </v>
      </c>
      <c r="M26" s="121"/>
      <c r="N26" s="121"/>
    </row>
    <row r="27" spans="1:20" ht="108" x14ac:dyDescent="0.2">
      <c r="A27" s="119">
        <v>3</v>
      </c>
      <c r="B27" s="120" t="s">
        <v>333</v>
      </c>
      <c r="C27" s="120" t="s">
        <v>340</v>
      </c>
      <c r="D27" s="119">
        <v>2</v>
      </c>
      <c r="E27" s="121">
        <v>2947.09</v>
      </c>
      <c r="F27" s="121"/>
      <c r="G27" s="121">
        <v>2947.09</v>
      </c>
      <c r="H27" s="122" t="s">
        <v>335</v>
      </c>
      <c r="I27" s="123">
        <v>27644</v>
      </c>
      <c r="J27" s="121"/>
      <c r="K27" s="121"/>
      <c r="L27" s="121" t="str">
        <f>IF(2*2947.09=0," ",TEXT(,ROUND((2*2947.09*4.69),2)))</f>
        <v>27643,7</v>
      </c>
      <c r="M27" s="121"/>
      <c r="N27" s="121"/>
    </row>
    <row r="28" spans="1:20" ht="96" x14ac:dyDescent="0.2">
      <c r="A28" s="119">
        <v>4</v>
      </c>
      <c r="B28" s="120" t="s">
        <v>333</v>
      </c>
      <c r="C28" s="120" t="s">
        <v>341</v>
      </c>
      <c r="D28" s="119">
        <v>4</v>
      </c>
      <c r="E28" s="121">
        <v>2947.09</v>
      </c>
      <c r="F28" s="121"/>
      <c r="G28" s="121">
        <v>2947.09</v>
      </c>
      <c r="H28" s="122" t="s">
        <v>335</v>
      </c>
      <c r="I28" s="123">
        <v>55287</v>
      </c>
      <c r="J28" s="121"/>
      <c r="K28" s="121"/>
      <c r="L28" s="121" t="str">
        <f>IF(4*2947.09=0," ",TEXT(,ROUND((4*2947.09*4.69),2)))</f>
        <v>55287,41</v>
      </c>
      <c r="M28" s="121"/>
      <c r="N28" s="121"/>
    </row>
    <row r="29" spans="1:20" ht="96" x14ac:dyDescent="0.2">
      <c r="A29" s="119">
        <v>5</v>
      </c>
      <c r="B29" s="120" t="s">
        <v>333</v>
      </c>
      <c r="C29" s="120" t="s">
        <v>342</v>
      </c>
      <c r="D29" s="119">
        <v>5</v>
      </c>
      <c r="E29" s="121">
        <v>2947.09</v>
      </c>
      <c r="F29" s="121"/>
      <c r="G29" s="121">
        <v>2947.09</v>
      </c>
      <c r="H29" s="122" t="s">
        <v>335</v>
      </c>
      <c r="I29" s="123">
        <v>69109</v>
      </c>
      <c r="J29" s="121"/>
      <c r="K29" s="121"/>
      <c r="L29" s="121" t="str">
        <f>IF(5*2947.09=0," ",TEXT(,ROUND((5*2947.09*4.69),2)))</f>
        <v>69109,26</v>
      </c>
      <c r="M29" s="121"/>
      <c r="N29" s="121"/>
    </row>
    <row r="30" spans="1:20" ht="168" x14ac:dyDescent="0.2">
      <c r="A30" s="119">
        <v>10</v>
      </c>
      <c r="B30" s="120" t="s">
        <v>343</v>
      </c>
      <c r="C30" s="120" t="s">
        <v>344</v>
      </c>
      <c r="D30" s="119">
        <v>13</v>
      </c>
      <c r="E30" s="121" t="s">
        <v>345</v>
      </c>
      <c r="F30" s="121">
        <v>4.54</v>
      </c>
      <c r="G30" s="121">
        <v>29.57</v>
      </c>
      <c r="H30" s="122" t="s">
        <v>346</v>
      </c>
      <c r="I30" s="123">
        <v>4866</v>
      </c>
      <c r="J30" s="121">
        <v>3027</v>
      </c>
      <c r="K30" s="121">
        <v>401</v>
      </c>
      <c r="L30" s="121" t="str">
        <f>IF(13*29.57=0," ",TEXT(,ROUND((13*29.57*3.74),2)))</f>
        <v>1437,69</v>
      </c>
      <c r="M30" s="121">
        <v>1.69</v>
      </c>
      <c r="N30" s="121">
        <v>21.97</v>
      </c>
    </row>
    <row r="31" spans="1:20" ht="108" x14ac:dyDescent="0.2">
      <c r="A31" s="119">
        <v>6</v>
      </c>
      <c r="B31" s="120" t="s">
        <v>333</v>
      </c>
      <c r="C31" s="120" t="s">
        <v>347</v>
      </c>
      <c r="D31" s="119">
        <v>13</v>
      </c>
      <c r="E31" s="121"/>
      <c r="F31" s="121"/>
      <c r="G31" s="121"/>
      <c r="H31" s="122" t="s">
        <v>348</v>
      </c>
      <c r="I31" s="123"/>
      <c r="J31" s="121"/>
      <c r="K31" s="121"/>
      <c r="L31" s="121" t="str">
        <f>IF(13*0=0," ",TEXT(,ROUND((13*0*2.618),2)))</f>
        <v xml:space="preserve"> </v>
      </c>
      <c r="M31" s="121"/>
      <c r="N31" s="121"/>
    </row>
    <row r="32" spans="1:20" ht="120" x14ac:dyDescent="0.2">
      <c r="A32" s="119">
        <v>9</v>
      </c>
      <c r="B32" s="120" t="s">
        <v>349</v>
      </c>
      <c r="C32" s="120" t="s">
        <v>350</v>
      </c>
      <c r="D32" s="119">
        <v>13</v>
      </c>
      <c r="E32" s="121" t="s">
        <v>351</v>
      </c>
      <c r="F32" s="121" t="s">
        <v>352</v>
      </c>
      <c r="G32" s="121">
        <v>82.95</v>
      </c>
      <c r="H32" s="122" t="s">
        <v>353</v>
      </c>
      <c r="I32" s="123">
        <v>8895</v>
      </c>
      <c r="J32" s="121">
        <v>3581</v>
      </c>
      <c r="K32" s="121" t="s">
        <v>354</v>
      </c>
      <c r="L32" s="121" t="str">
        <f>IF(13*82.95=0," ",TEXT(,ROUND((13*82.95*3.8),2)))</f>
        <v>4097,73</v>
      </c>
      <c r="M32" s="121" t="s">
        <v>355</v>
      </c>
      <c r="N32" s="121" t="s">
        <v>356</v>
      </c>
    </row>
    <row r="33" spans="1:14" ht="168" x14ac:dyDescent="0.2">
      <c r="A33" s="119">
        <v>7</v>
      </c>
      <c r="B33" s="120" t="s">
        <v>343</v>
      </c>
      <c r="C33" s="120" t="s">
        <v>344</v>
      </c>
      <c r="D33" s="119">
        <v>13</v>
      </c>
      <c r="E33" s="121" t="s">
        <v>345</v>
      </c>
      <c r="F33" s="121">
        <v>4.54</v>
      </c>
      <c r="G33" s="121">
        <v>29.57</v>
      </c>
      <c r="H33" s="122" t="s">
        <v>346</v>
      </c>
      <c r="I33" s="123">
        <v>4866</v>
      </c>
      <c r="J33" s="121">
        <v>3027</v>
      </c>
      <c r="K33" s="121">
        <v>401</v>
      </c>
      <c r="L33" s="121" t="str">
        <f>IF(13*29.57=0," ",TEXT(,ROUND((13*29.57*3.74),2)))</f>
        <v>1437,69</v>
      </c>
      <c r="M33" s="121">
        <v>1.69</v>
      </c>
      <c r="N33" s="121">
        <v>21.97</v>
      </c>
    </row>
    <row r="34" spans="1:14" ht="96" x14ac:dyDescent="0.2">
      <c r="A34" s="124">
        <v>8</v>
      </c>
      <c r="B34" s="125" t="s">
        <v>333</v>
      </c>
      <c r="C34" s="125" t="s">
        <v>357</v>
      </c>
      <c r="D34" s="124">
        <v>13</v>
      </c>
      <c r="E34" s="126">
        <v>56.17</v>
      </c>
      <c r="F34" s="126"/>
      <c r="G34" s="126">
        <v>56.17</v>
      </c>
      <c r="H34" s="127" t="s">
        <v>337</v>
      </c>
      <c r="I34" s="128">
        <v>3177</v>
      </c>
      <c r="J34" s="126"/>
      <c r="K34" s="126"/>
      <c r="L34" s="126" t="str">
        <f>IF(13*56.17=0," ",TEXT(,ROUND((13*56.17*4.35),2)))</f>
        <v>3176,41</v>
      </c>
      <c r="M34" s="126"/>
      <c r="N34" s="126"/>
    </row>
    <row r="35" spans="1:14" ht="24" x14ac:dyDescent="0.2">
      <c r="A35" s="129" t="s">
        <v>358</v>
      </c>
      <c r="B35" s="130"/>
      <c r="C35" s="130"/>
      <c r="D35" s="130"/>
      <c r="E35" s="130"/>
      <c r="F35" s="130"/>
      <c r="G35" s="130"/>
      <c r="H35" s="130"/>
      <c r="I35" s="123">
        <v>203502</v>
      </c>
      <c r="J35" s="121">
        <v>10474</v>
      </c>
      <c r="K35" s="121" t="s">
        <v>359</v>
      </c>
      <c r="L35" s="121">
        <v>190712</v>
      </c>
      <c r="M35" s="121"/>
      <c r="N35" s="121" t="s">
        <v>360</v>
      </c>
    </row>
    <row r="36" spans="1:14" x14ac:dyDescent="0.2">
      <c r="A36" s="129" t="s">
        <v>361</v>
      </c>
      <c r="B36" s="130"/>
      <c r="C36" s="130"/>
      <c r="D36" s="130"/>
      <c r="E36" s="130"/>
      <c r="F36" s="130"/>
      <c r="G36" s="130"/>
      <c r="H36" s="130"/>
      <c r="I36" s="123">
        <v>10351</v>
      </c>
      <c r="J36" s="121"/>
      <c r="K36" s="121"/>
      <c r="L36" s="121"/>
      <c r="M36" s="121"/>
      <c r="N36" s="121"/>
    </row>
    <row r="37" spans="1:14" x14ac:dyDescent="0.2">
      <c r="A37" s="129" t="s">
        <v>362</v>
      </c>
      <c r="B37" s="130"/>
      <c r="C37" s="130"/>
      <c r="D37" s="130"/>
      <c r="E37" s="130"/>
      <c r="F37" s="130"/>
      <c r="G37" s="130"/>
      <c r="H37" s="130"/>
      <c r="I37" s="123">
        <v>5966</v>
      </c>
      <c r="J37" s="121"/>
      <c r="K37" s="121"/>
      <c r="L37" s="121"/>
      <c r="M37" s="121"/>
      <c r="N37" s="121"/>
    </row>
    <row r="38" spans="1:14" x14ac:dyDescent="0.2">
      <c r="A38" s="131" t="s">
        <v>363</v>
      </c>
      <c r="B38" s="115"/>
      <c r="C38" s="115"/>
      <c r="D38" s="115"/>
      <c r="E38" s="115"/>
      <c r="F38" s="115"/>
      <c r="G38" s="115"/>
      <c r="H38" s="115"/>
      <c r="I38" s="123"/>
      <c r="J38" s="121"/>
      <c r="K38" s="121"/>
      <c r="L38" s="121"/>
      <c r="M38" s="121"/>
      <c r="N38" s="121"/>
    </row>
    <row r="39" spans="1:14" ht="26.1" customHeight="1" x14ac:dyDescent="0.2">
      <c r="A39" s="129" t="s">
        <v>364</v>
      </c>
      <c r="B39" s="130"/>
      <c r="C39" s="130"/>
      <c r="D39" s="130"/>
      <c r="E39" s="130"/>
      <c r="F39" s="130"/>
      <c r="G39" s="130"/>
      <c r="H39" s="130"/>
      <c r="I39" s="123">
        <v>36842</v>
      </c>
      <c r="J39" s="121"/>
      <c r="K39" s="121"/>
      <c r="L39" s="121"/>
      <c r="M39" s="121"/>
      <c r="N39" s="121" t="s">
        <v>360</v>
      </c>
    </row>
    <row r="40" spans="1:14" x14ac:dyDescent="0.2">
      <c r="A40" s="129" t="s">
        <v>365</v>
      </c>
      <c r="B40" s="130"/>
      <c r="C40" s="130"/>
      <c r="D40" s="130"/>
      <c r="E40" s="130"/>
      <c r="F40" s="130"/>
      <c r="G40" s="130"/>
      <c r="H40" s="130"/>
      <c r="I40" s="123">
        <v>182977</v>
      </c>
      <c r="J40" s="121"/>
      <c r="K40" s="121"/>
      <c r="L40" s="121"/>
      <c r="M40" s="121"/>
      <c r="N40" s="121"/>
    </row>
    <row r="41" spans="1:14" ht="24" x14ac:dyDescent="0.2">
      <c r="A41" s="129" t="s">
        <v>366</v>
      </c>
      <c r="B41" s="130"/>
      <c r="C41" s="130"/>
      <c r="D41" s="130"/>
      <c r="E41" s="130"/>
      <c r="F41" s="130"/>
      <c r="G41" s="130"/>
      <c r="H41" s="130"/>
      <c r="I41" s="123">
        <v>219819</v>
      </c>
      <c r="J41" s="121"/>
      <c r="K41" s="121"/>
      <c r="L41" s="121"/>
      <c r="M41" s="121"/>
      <c r="N41" s="121" t="s">
        <v>360</v>
      </c>
    </row>
    <row r="42" spans="1:14" x14ac:dyDescent="0.2">
      <c r="A42" s="129" t="s">
        <v>367</v>
      </c>
      <c r="B42" s="130"/>
      <c r="C42" s="130"/>
      <c r="D42" s="130"/>
      <c r="E42" s="130"/>
      <c r="F42" s="130"/>
      <c r="G42" s="130"/>
      <c r="H42" s="130"/>
      <c r="I42" s="123"/>
      <c r="J42" s="121"/>
      <c r="K42" s="121"/>
      <c r="L42" s="121"/>
      <c r="M42" s="121"/>
      <c r="N42" s="121"/>
    </row>
    <row r="43" spans="1:14" x14ac:dyDescent="0.2">
      <c r="A43" s="129" t="s">
        <v>368</v>
      </c>
      <c r="B43" s="130"/>
      <c r="C43" s="130"/>
      <c r="D43" s="130"/>
      <c r="E43" s="130"/>
      <c r="F43" s="130"/>
      <c r="G43" s="130"/>
      <c r="H43" s="130"/>
      <c r="I43" s="123">
        <v>190712</v>
      </c>
      <c r="J43" s="121"/>
      <c r="K43" s="121"/>
      <c r="L43" s="121"/>
      <c r="M43" s="121"/>
      <c r="N43" s="121"/>
    </row>
    <row r="44" spans="1:14" x14ac:dyDescent="0.2">
      <c r="A44" s="129" t="s">
        <v>369</v>
      </c>
      <c r="B44" s="130"/>
      <c r="C44" s="130"/>
      <c r="D44" s="130"/>
      <c r="E44" s="130"/>
      <c r="F44" s="130"/>
      <c r="G44" s="130"/>
      <c r="H44" s="130"/>
      <c r="I44" s="123">
        <v>2316</v>
      </c>
      <c r="J44" s="121"/>
      <c r="K44" s="121"/>
      <c r="L44" s="121"/>
      <c r="M44" s="121"/>
      <c r="N44" s="121"/>
    </row>
    <row r="45" spans="1:14" x14ac:dyDescent="0.2">
      <c r="A45" s="129" t="s">
        <v>370</v>
      </c>
      <c r="B45" s="130"/>
      <c r="C45" s="130"/>
      <c r="D45" s="130"/>
      <c r="E45" s="130"/>
      <c r="F45" s="130"/>
      <c r="G45" s="130"/>
      <c r="H45" s="130"/>
      <c r="I45" s="123">
        <v>10571</v>
      </c>
      <c r="J45" s="121"/>
      <c r="K45" s="121"/>
      <c r="L45" s="121"/>
      <c r="M45" s="121"/>
      <c r="N45" s="121"/>
    </row>
    <row r="46" spans="1:14" x14ac:dyDescent="0.2">
      <c r="A46" s="129" t="s">
        <v>371</v>
      </c>
      <c r="B46" s="130"/>
      <c r="C46" s="130"/>
      <c r="D46" s="130"/>
      <c r="E46" s="130"/>
      <c r="F46" s="130"/>
      <c r="G46" s="130"/>
      <c r="H46" s="130"/>
      <c r="I46" s="123">
        <v>10351</v>
      </c>
      <c r="J46" s="121"/>
      <c r="K46" s="121"/>
      <c r="L46" s="121"/>
      <c r="M46" s="121"/>
      <c r="N46" s="121"/>
    </row>
    <row r="47" spans="1:14" x14ac:dyDescent="0.2">
      <c r="A47" s="129" t="s">
        <v>372</v>
      </c>
      <c r="B47" s="130"/>
      <c r="C47" s="130"/>
      <c r="D47" s="130"/>
      <c r="E47" s="130"/>
      <c r="F47" s="130"/>
      <c r="G47" s="130"/>
      <c r="H47" s="130"/>
      <c r="I47" s="123">
        <v>5966</v>
      </c>
      <c r="J47" s="121"/>
      <c r="K47" s="121"/>
      <c r="L47" s="121"/>
      <c r="M47" s="121"/>
      <c r="N47" s="121"/>
    </row>
    <row r="48" spans="1:14" ht="24" x14ac:dyDescent="0.2">
      <c r="A48" s="132" t="s">
        <v>373</v>
      </c>
      <c r="B48" s="116"/>
      <c r="C48" s="116"/>
      <c r="D48" s="116"/>
      <c r="E48" s="116"/>
      <c r="F48" s="116"/>
      <c r="G48" s="116"/>
      <c r="H48" s="116"/>
      <c r="I48" s="128">
        <v>219819</v>
      </c>
      <c r="J48" s="126"/>
      <c r="K48" s="126"/>
      <c r="L48" s="126"/>
      <c r="M48" s="126"/>
      <c r="N48" s="126" t="s">
        <v>360</v>
      </c>
    </row>
    <row r="49" spans="1:14" ht="24" x14ac:dyDescent="0.2">
      <c r="A49" s="133" t="s">
        <v>374</v>
      </c>
      <c r="B49" s="130"/>
      <c r="C49" s="130"/>
      <c r="D49" s="130"/>
      <c r="E49" s="130"/>
      <c r="F49" s="130"/>
      <c r="G49" s="130"/>
      <c r="H49" s="130"/>
      <c r="I49" s="134">
        <v>203502</v>
      </c>
      <c r="J49" s="134">
        <v>10474</v>
      </c>
      <c r="K49" s="134" t="s">
        <v>359</v>
      </c>
      <c r="L49" s="134">
        <v>190712</v>
      </c>
      <c r="M49" s="134"/>
      <c r="N49" s="134" t="s">
        <v>360</v>
      </c>
    </row>
    <row r="50" spans="1:14" x14ac:dyDescent="0.2">
      <c r="A50" s="133" t="s">
        <v>361</v>
      </c>
      <c r="B50" s="130"/>
      <c r="C50" s="130"/>
      <c r="D50" s="130"/>
      <c r="E50" s="130"/>
      <c r="F50" s="130"/>
      <c r="G50" s="130"/>
      <c r="H50" s="130"/>
      <c r="I50" s="134">
        <v>10351</v>
      </c>
      <c r="J50" s="134"/>
      <c r="K50" s="134"/>
      <c r="L50" s="134"/>
      <c r="M50" s="134"/>
      <c r="N50" s="134"/>
    </row>
    <row r="51" spans="1:14" x14ac:dyDescent="0.2">
      <c r="A51" s="133" t="s">
        <v>362</v>
      </c>
      <c r="B51" s="130"/>
      <c r="C51" s="130"/>
      <c r="D51" s="130"/>
      <c r="E51" s="130"/>
      <c r="F51" s="130"/>
      <c r="G51" s="130"/>
      <c r="H51" s="130"/>
      <c r="I51" s="134">
        <v>5966</v>
      </c>
      <c r="J51" s="134"/>
      <c r="K51" s="134"/>
      <c r="L51" s="134"/>
      <c r="M51" s="134"/>
      <c r="N51" s="134"/>
    </row>
    <row r="52" spans="1:14" x14ac:dyDescent="0.2">
      <c r="A52" s="135" t="s">
        <v>375</v>
      </c>
      <c r="B52" s="115"/>
      <c r="C52" s="115"/>
      <c r="D52" s="115"/>
      <c r="E52" s="115"/>
      <c r="F52" s="115"/>
      <c r="G52" s="115"/>
      <c r="H52" s="115"/>
      <c r="I52" s="134"/>
      <c r="J52" s="134"/>
      <c r="K52" s="134"/>
      <c r="L52" s="134"/>
      <c r="M52" s="134"/>
      <c r="N52" s="134"/>
    </row>
    <row r="53" spans="1:14" ht="26.1" customHeight="1" x14ac:dyDescent="0.2">
      <c r="A53" s="133" t="s">
        <v>364</v>
      </c>
      <c r="B53" s="130"/>
      <c r="C53" s="130"/>
      <c r="D53" s="130"/>
      <c r="E53" s="130"/>
      <c r="F53" s="130"/>
      <c r="G53" s="130"/>
      <c r="H53" s="130"/>
      <c r="I53" s="134">
        <v>36842</v>
      </c>
      <c r="J53" s="134"/>
      <c r="K53" s="134"/>
      <c r="L53" s="134"/>
      <c r="M53" s="134"/>
      <c r="N53" s="134" t="s">
        <v>360</v>
      </c>
    </row>
    <row r="54" spans="1:14" x14ac:dyDescent="0.2">
      <c r="A54" s="133" t="s">
        <v>365</v>
      </c>
      <c r="B54" s="130"/>
      <c r="C54" s="130"/>
      <c r="D54" s="130"/>
      <c r="E54" s="130"/>
      <c r="F54" s="130"/>
      <c r="G54" s="130"/>
      <c r="H54" s="130"/>
      <c r="I54" s="134">
        <v>182977</v>
      </c>
      <c r="J54" s="134"/>
      <c r="K54" s="134"/>
      <c r="L54" s="134"/>
      <c r="M54" s="134"/>
      <c r="N54" s="134"/>
    </row>
    <row r="55" spans="1:14" ht="24" x14ac:dyDescent="0.2">
      <c r="A55" s="133" t="s">
        <v>366</v>
      </c>
      <c r="B55" s="130"/>
      <c r="C55" s="130"/>
      <c r="D55" s="130"/>
      <c r="E55" s="130"/>
      <c r="F55" s="130"/>
      <c r="G55" s="130"/>
      <c r="H55" s="130"/>
      <c r="I55" s="134">
        <v>219819</v>
      </c>
      <c r="J55" s="134"/>
      <c r="K55" s="134"/>
      <c r="L55" s="134"/>
      <c r="M55" s="134"/>
      <c r="N55" s="134" t="s">
        <v>360</v>
      </c>
    </row>
    <row r="56" spans="1:14" x14ac:dyDescent="0.2">
      <c r="A56" s="133" t="s">
        <v>367</v>
      </c>
      <c r="B56" s="130"/>
      <c r="C56" s="130"/>
      <c r="D56" s="130"/>
      <c r="E56" s="130"/>
      <c r="F56" s="130"/>
      <c r="G56" s="130"/>
      <c r="H56" s="130"/>
      <c r="I56" s="134"/>
      <c r="J56" s="134"/>
      <c r="K56" s="134"/>
      <c r="L56" s="134"/>
      <c r="M56" s="134"/>
      <c r="N56" s="134"/>
    </row>
    <row r="57" spans="1:14" x14ac:dyDescent="0.2">
      <c r="A57" s="133" t="s">
        <v>368</v>
      </c>
      <c r="B57" s="130"/>
      <c r="C57" s="130"/>
      <c r="D57" s="130"/>
      <c r="E57" s="130"/>
      <c r="F57" s="130"/>
      <c r="G57" s="130"/>
      <c r="H57" s="130"/>
      <c r="I57" s="134">
        <v>190712</v>
      </c>
      <c r="J57" s="134"/>
      <c r="K57" s="134"/>
      <c r="L57" s="134"/>
      <c r="M57" s="134"/>
      <c r="N57" s="134"/>
    </row>
    <row r="58" spans="1:14" x14ac:dyDescent="0.2">
      <c r="A58" s="133" t="s">
        <v>369</v>
      </c>
      <c r="B58" s="130"/>
      <c r="C58" s="130"/>
      <c r="D58" s="130"/>
      <c r="E58" s="130"/>
      <c r="F58" s="130"/>
      <c r="G58" s="130"/>
      <c r="H58" s="130"/>
      <c r="I58" s="134">
        <v>2316</v>
      </c>
      <c r="J58" s="134"/>
      <c r="K58" s="134"/>
      <c r="L58" s="134"/>
      <c r="M58" s="134"/>
      <c r="N58" s="134"/>
    </row>
    <row r="59" spans="1:14" x14ac:dyDescent="0.2">
      <c r="A59" s="133" t="s">
        <v>370</v>
      </c>
      <c r="B59" s="130"/>
      <c r="C59" s="130"/>
      <c r="D59" s="130"/>
      <c r="E59" s="130"/>
      <c r="F59" s="130"/>
      <c r="G59" s="130"/>
      <c r="H59" s="130"/>
      <c r="I59" s="134">
        <v>10571</v>
      </c>
      <c r="J59" s="134"/>
      <c r="K59" s="134"/>
      <c r="L59" s="134"/>
      <c r="M59" s="134"/>
      <c r="N59" s="134"/>
    </row>
    <row r="60" spans="1:14" x14ac:dyDescent="0.2">
      <c r="A60" s="133" t="s">
        <v>371</v>
      </c>
      <c r="B60" s="130"/>
      <c r="C60" s="130"/>
      <c r="D60" s="130"/>
      <c r="E60" s="130"/>
      <c r="F60" s="130"/>
      <c r="G60" s="130"/>
      <c r="H60" s="130"/>
      <c r="I60" s="134">
        <v>10351</v>
      </c>
      <c r="J60" s="134"/>
      <c r="K60" s="134"/>
      <c r="L60" s="134"/>
      <c r="M60" s="134"/>
      <c r="N60" s="134"/>
    </row>
    <row r="61" spans="1:14" x14ac:dyDescent="0.2">
      <c r="A61" s="133" t="s">
        <v>372</v>
      </c>
      <c r="B61" s="130"/>
      <c r="C61" s="130"/>
      <c r="D61" s="130"/>
      <c r="E61" s="130"/>
      <c r="F61" s="130"/>
      <c r="G61" s="130"/>
      <c r="H61" s="130"/>
      <c r="I61" s="134">
        <v>5966</v>
      </c>
      <c r="J61" s="134"/>
      <c r="K61" s="134"/>
      <c r="L61" s="134"/>
      <c r="M61" s="134"/>
      <c r="N61" s="134"/>
    </row>
    <row r="62" spans="1:14" x14ac:dyDescent="0.2">
      <c r="A62" s="133" t="s">
        <v>376</v>
      </c>
      <c r="B62" s="130"/>
      <c r="C62" s="130"/>
      <c r="D62" s="130"/>
      <c r="E62" s="130"/>
      <c r="F62" s="130"/>
      <c r="G62" s="130"/>
      <c r="H62" s="130"/>
      <c r="I62" s="134">
        <v>2396</v>
      </c>
      <c r="J62" s="134"/>
      <c r="K62" s="134"/>
      <c r="L62" s="134"/>
      <c r="M62" s="134"/>
      <c r="N62" s="134"/>
    </row>
    <row r="63" spans="1:14" x14ac:dyDescent="0.2">
      <c r="A63" s="135" t="s">
        <v>366</v>
      </c>
      <c r="B63" s="115"/>
      <c r="C63" s="115"/>
      <c r="D63" s="115"/>
      <c r="E63" s="115"/>
      <c r="F63" s="115"/>
      <c r="G63" s="115"/>
      <c r="H63" s="115"/>
      <c r="I63" s="134">
        <v>222215</v>
      </c>
      <c r="J63" s="134"/>
      <c r="K63" s="134"/>
      <c r="L63" s="134"/>
      <c r="M63" s="134"/>
      <c r="N63" s="134"/>
    </row>
    <row r="64" spans="1:14" x14ac:dyDescent="0.2">
      <c r="A64" s="133" t="s">
        <v>377</v>
      </c>
      <c r="B64" s="130"/>
      <c r="C64" s="130"/>
      <c r="D64" s="130"/>
      <c r="E64" s="130"/>
      <c r="F64" s="130"/>
      <c r="G64" s="130"/>
      <c r="H64" s="130"/>
      <c r="I64" s="134">
        <v>39998.699999999997</v>
      </c>
      <c r="J64" s="134"/>
      <c r="K64" s="134"/>
      <c r="L64" s="134"/>
      <c r="M64" s="134"/>
      <c r="N64" s="134"/>
    </row>
    <row r="65" spans="1:14" ht="24" x14ac:dyDescent="0.2">
      <c r="A65" s="135" t="s">
        <v>378</v>
      </c>
      <c r="B65" s="115"/>
      <c r="C65" s="115"/>
      <c r="D65" s="115"/>
      <c r="E65" s="115"/>
      <c r="F65" s="115"/>
      <c r="G65" s="115"/>
      <c r="H65" s="115"/>
      <c r="I65" s="134">
        <v>262213.7</v>
      </c>
      <c r="J65" s="134"/>
      <c r="K65" s="134"/>
      <c r="L65" s="134"/>
      <c r="M65" s="134"/>
      <c r="N65" s="134" t="s">
        <v>360</v>
      </c>
    </row>
    <row r="66" spans="1:14" x14ac:dyDescent="0.2">
      <c r="A66" s="67"/>
      <c r="B66" s="70"/>
      <c r="C66" s="70"/>
      <c r="D66" s="67"/>
      <c r="E66" s="68"/>
      <c r="F66" s="68"/>
      <c r="G66" s="68"/>
      <c r="H66" s="68"/>
      <c r="I66" s="69"/>
      <c r="J66" s="68"/>
      <c r="K66" s="68"/>
      <c r="L66" s="68"/>
      <c r="M66" s="68"/>
      <c r="N66" s="66"/>
    </row>
    <row r="67" spans="1:14" x14ac:dyDescent="0.2">
      <c r="A67" s="67"/>
      <c r="B67" s="70"/>
      <c r="C67" s="70"/>
      <c r="D67" s="67"/>
      <c r="E67" s="68"/>
      <c r="F67" s="68"/>
      <c r="G67" s="68"/>
      <c r="H67" s="68"/>
      <c r="I67" s="69"/>
      <c r="J67" s="68"/>
      <c r="K67" s="68"/>
      <c r="L67" s="68"/>
      <c r="M67" s="68"/>
      <c r="N67" s="66"/>
    </row>
    <row r="68" spans="1:14" x14ac:dyDescent="0.2">
      <c r="A68" s="67"/>
      <c r="B68" s="70"/>
      <c r="C68" s="71" t="s">
        <v>320</v>
      </c>
      <c r="D68" s="67"/>
      <c r="E68" s="68"/>
      <c r="F68" s="71" t="s">
        <v>321</v>
      </c>
      <c r="G68" s="71"/>
      <c r="H68" s="71"/>
      <c r="I68" s="68"/>
      <c r="J68" s="68"/>
      <c r="K68" s="68"/>
      <c r="L68" s="68"/>
      <c r="M68" s="68"/>
      <c r="N68" s="66"/>
    </row>
    <row r="69" spans="1:14" x14ac:dyDescent="0.2">
      <c r="A69" s="72"/>
      <c r="B69" s="72"/>
      <c r="C69" s="72"/>
      <c r="D69" s="72"/>
      <c r="E69" s="73"/>
      <c r="F69" s="73"/>
      <c r="G69" s="73"/>
      <c r="H69" s="73"/>
      <c r="I69" s="73"/>
      <c r="J69" s="73"/>
      <c r="K69" s="73"/>
      <c r="L69" s="73"/>
      <c r="M69" s="73"/>
      <c r="N69" s="66"/>
    </row>
    <row r="70" spans="1:14" x14ac:dyDescent="0.2">
      <c r="A70" s="72"/>
      <c r="B70" s="72"/>
      <c r="C70" s="72"/>
      <c r="D70" s="72"/>
      <c r="E70" s="73"/>
      <c r="F70" s="73"/>
      <c r="G70" s="73"/>
      <c r="H70" s="73"/>
      <c r="I70" s="73"/>
      <c r="J70" s="73"/>
      <c r="K70" s="73"/>
      <c r="L70" s="73"/>
      <c r="M70" s="73"/>
      <c r="N70" s="66"/>
    </row>
    <row r="72" spans="1:14" x14ac:dyDescent="0.2">
      <c r="B72" s="72"/>
    </row>
  </sheetData>
  <mergeCells count="50">
    <mergeCell ref="A63:H63"/>
    <mergeCell ref="A64:H64"/>
    <mergeCell ref="A65:H65"/>
    <mergeCell ref="A57:H57"/>
    <mergeCell ref="A58:H58"/>
    <mergeCell ref="A59:H59"/>
    <mergeCell ref="A60:H60"/>
    <mergeCell ref="A61:H61"/>
    <mergeCell ref="A62:H62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  <mergeCell ref="A48:H48"/>
    <mergeCell ref="A49:H49"/>
    <mergeCell ref="A50:H50"/>
    <mergeCell ref="A39:H39"/>
    <mergeCell ref="A40:H40"/>
    <mergeCell ref="A41:H41"/>
    <mergeCell ref="A42:H42"/>
    <mergeCell ref="A43:H43"/>
    <mergeCell ref="A44:H44"/>
    <mergeCell ref="A20:N20"/>
    <mergeCell ref="A21:N21"/>
    <mergeCell ref="A35:H35"/>
    <mergeCell ref="A36:H36"/>
    <mergeCell ref="A37:H37"/>
    <mergeCell ref="A38:H38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11" t="s">
        <v>232</v>
      </c>
      <c r="B1" s="112"/>
      <c r="C1" s="112"/>
      <c r="D1" s="112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2012-09-20T07:02:38Z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