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500" windowHeight="4245"/>
  </bookViews>
  <sheets>
    <sheet name="Лок.См.Расч.Баз.-Инд.Методом" sheetId="5" r:id="rId1"/>
    <sheet name="Переменные и константы" sheetId="1" r:id="rId2"/>
  </sheets>
  <definedNames>
    <definedName name="Дата_изменения_группы_строек">'Переменные и константы'!$B$3</definedName>
    <definedName name="Дата_изменения_локальной_сметы">'Переменные и константы'!$B$81</definedName>
    <definedName name="Дата_изменения_объекта">'Переменные и константы'!$B$47</definedName>
    <definedName name="Дата_изменения_объектной_сметы">'Переменные и константы'!$B$70</definedName>
    <definedName name="Дата_изменения_очереди">'Переменные и константы'!$B$14</definedName>
    <definedName name="Дата_изменения_пускового_комплекса">'Переменные и константы'!$B$25</definedName>
    <definedName name="Дата_изменения_сводного_сметного_расчета">'Переменные и константы'!$B$58</definedName>
    <definedName name="Дата_изменения_стройки">'Переменные и константы'!$B$36</definedName>
    <definedName name="Дата_создания_группы_строек">'Переменные и константы'!$B$4</definedName>
    <definedName name="Дата_создания_локальной_сметы">'Переменные и константы'!$B$82</definedName>
    <definedName name="Дата_создания_объекта">'Переменные и константы'!$B$48</definedName>
    <definedName name="Дата_создания_объектной_сметы">'Переменные и константы'!$B$71</definedName>
    <definedName name="Дата_создания_очереди">'Переменные и константы'!$B$15</definedName>
    <definedName name="Дата_создания_пускового_комплекса">'Переменные и константы'!$B$26</definedName>
    <definedName name="Дата_создания_сводного_сметного_расчета">'Переменные и константы'!$B$59</definedName>
    <definedName name="Дата_создания_стройки">'Переменные и константы'!$B$37</definedName>
    <definedName name="_xlnm.Print_Titles" localSheetId="0">'Лок.См.Расч.Баз.-Инд.Методом'!$15:$18</definedName>
    <definedName name="Заказчик">'Переменные и константы'!$B$108</definedName>
    <definedName name="Инвестор">'Переменные и константы'!$B$109</definedName>
    <definedName name="Индекс_ЛН_группы_строек">'Переменные и константы'!$B$2</definedName>
    <definedName name="Индекс_ЛН_локальной_сметы">'Переменные и константы'!$B$80</definedName>
    <definedName name="Индекс_ЛН_объекта">'Переменные и константы'!$B$46</definedName>
    <definedName name="Индекс_ЛН_объектной_сметы">'Переменные и константы'!$B$68</definedName>
    <definedName name="Индекс_ЛН_очереди">'Переменные и константы'!$B$13</definedName>
    <definedName name="Индекс_ЛН_пускового_комплекса">'Переменные и константы'!$B$24</definedName>
    <definedName name="Индекс_ЛН_сводного_сметного_расчета">'Переменные и константы'!$B$57</definedName>
    <definedName name="Индекс_ЛН_стройки">'Переменные и константы'!$B$35</definedName>
    <definedName name="Итого_ЗПМ__по_рес_расчету_с_учетом_к_тов">'Переменные и константы'!$B$196</definedName>
    <definedName name="Итого_ЗПМ_в_базисных_ценах">'Переменные и константы'!#REF!</definedName>
    <definedName name="Итого_ЗПМ_в_базисных_ценах_с_учетом_к_тов">'Переменные и константы'!#REF!</definedName>
    <definedName name="Итого_ЗПМ_по_акту_вып_работ_в_базисных_ценах_с_учетом_к_тов">'Переменные и константы'!$B$236</definedName>
    <definedName name="Итого_ЗПМ_по_акту_вып_работ_при_ресурсном_расчете_с_учетом_к_тов">'Переменные и константы'!$B$241</definedName>
    <definedName name="Итого_ЗПМ_по_акту_выполненных_работ_в_базисных_ценах">'Переменные и константы'!$B$217</definedName>
    <definedName name="Итого_ЗПМ_по_акту_выполненных_работ_при_ресурсном_расчете">'Переменные и константы'!$B$224</definedName>
    <definedName name="Итого_ЗПМ_при_расчете_по_стоимости_ч_часа_работы_механизаторов">'Переменные и константы'!$B$188</definedName>
    <definedName name="Итого_МАТ_по_акту_вып_работ_в_базисных_ценах_с_учетом_к_тов">'Переменные и константы'!$B$237</definedName>
    <definedName name="Итого_МАТ_по_акту_вып_работ_при_ресурсном_расчете_с_учетом_к_тов">'Переменные и константы'!$B$242</definedName>
    <definedName name="Итого_материалы">'Переменные и константы'!$B$190</definedName>
    <definedName name="Итого_материалы__по_рес_расчету_с_учетом_к_тов">'Переменные и константы'!$B$197</definedName>
    <definedName name="Итого_материалы_в_базисных_ценах">'Переменные и константы'!#REF!</definedName>
    <definedName name="Итого_материалы_в_базисных_ценах_с_учетом_к_тов">'Переменные и константы'!#REF!</definedName>
    <definedName name="Итого_материалы_по_акту_выполненных_работ_в_базисных_ценах">'Переменные и константы'!$B$219</definedName>
    <definedName name="Итого_материалы_по_акту_выполненных_работ_при_ресурсном_расчете">'Переменные и константы'!$B$226</definedName>
    <definedName name="Итого_машины_и_механизмы">'Переменные и константы'!$B$191</definedName>
    <definedName name="Итого_машины_и_механизмы_в_базисных_ценах">'Переменные и константы'!#REF!</definedName>
    <definedName name="Итого_машины_и_механизмы_по_акту_выполненных_работ_в_базисных_ценах">'Переменные и константы'!$B$220</definedName>
    <definedName name="Итого_машины_и_механизмы_по_акту_выполненных_работ_при_ресурсном_расчете">'Переменные и константы'!$B$227</definedName>
    <definedName name="Итого_НР_в_базисных_ценах">'Переменные и константы'!#REF!</definedName>
    <definedName name="Итого_НР_по_акту_в_базисных_ценах">'Переменные и константы'!#REF!</definedName>
    <definedName name="Итого_НР_по_акту_по_ресурсному_расчету">'Переменные и константы'!$B$190</definedName>
    <definedName name="Итого_НР_по_ресурсному_расчету">'Переменные и константы'!$B$190</definedName>
    <definedName name="Итого_ОЗП">'Переменные и константы'!$B$186</definedName>
    <definedName name="Итого_ОЗП_в_базисных_ценах">'Переменные и константы'!#REF!</definedName>
    <definedName name="Итого_ОЗП_в_базисных_ценах_с_учетом_к_тов">'Переменные и константы'!#REF!</definedName>
    <definedName name="Итого_ОЗП_по_акту_вып_работ_в_базисных_ценах_с_учетом_к_тов">'Переменные и константы'!$B$235</definedName>
    <definedName name="Итого_ОЗП_по_акту_вып_работ_при_ресурсном_расчете_с_учетом_к_тов">'Переменные и константы'!$B$240</definedName>
    <definedName name="Итого_ОЗП_по_акту_выполненных_работ_в_базисных_ценах">'Переменные и константы'!$B$216</definedName>
    <definedName name="Итого_ОЗП_по_акту_выполненных_работ_при_ресурсном_расчете">'Переменные и константы'!$B$223</definedName>
    <definedName name="Итого_ОЗП_по_рес_расчету_с_учетом_к_тов">'Переменные и константы'!$B$195</definedName>
    <definedName name="Итого_ПЗ">'Переменные и константы'!$B$185</definedName>
    <definedName name="Итого_ПЗ_в_базисных_ценах">'Переменные и константы'!$B$126</definedName>
    <definedName name="Итого_ПЗ_в_базисных_ценах_с_учетом_к_тов">'Переменные и константы'!#REF!</definedName>
    <definedName name="Итого_ПЗ_по_акту_вып_работ_в_базисных_ценах_с_учетом_к_тов">'Переменные и константы'!$B$234</definedName>
    <definedName name="Итого_ПЗ_по_акту_вып_работ_при_ресурсном_расчете_с_учетом_к_тов">'Переменные и константы'!$B$239</definedName>
    <definedName name="Итого_ПЗ_по_акту_выполненных_работ_в_базисных_ценах">'Переменные и константы'!$B$215</definedName>
    <definedName name="Итого_ПЗ_по_акту_выполненных_работ_при_ресурсном_расчете">'Переменные и константы'!$B$222</definedName>
    <definedName name="Итого_ПЗ_по_рес_расчету_с_учетом_к_тов">'Переменные и константы'!$B$194</definedName>
    <definedName name="Итого_СП_в_базисных_ценах">'Переменные и константы'!#REF!</definedName>
    <definedName name="Итого_СП_по_акту_в_базисных_ценах">'Переменные и константы'!#REF!</definedName>
    <definedName name="Итого_СП_по_акту_по_ресурсному_расчету">'Переменные и константы'!$B$190</definedName>
    <definedName name="Итого_СП_по_ресурсному_расчету">'Переменные и константы'!$B$190</definedName>
    <definedName name="Итого_ФОТ_в_базисных_ценах">'Переменные и константы'!#REF!</definedName>
    <definedName name="Итого_ФОТ_по_акту_выполненных_работ_в_базисных_ценах">'Переменные и константы'!$B$218</definedName>
    <definedName name="Итого_ФОТ_по_акту_выполненных_работ_при_ресурсном_расчете">'Переменные и константы'!$B$225</definedName>
    <definedName name="Итого_ФОТ_при_расчете_по_доле_з_п_в_стоимости_эксплуатации_машин">'Переменные и константы'!$B$189</definedName>
    <definedName name="Итого_ЭММ__по_рес_расчету_с_учетом_к_тов">'Переменные и константы'!$B$198</definedName>
    <definedName name="Итого_ЭММ_в_базисных_ценах_с_учетом_к_тов">'Переменные и константы'!#REF!</definedName>
    <definedName name="Итого_ЭММ_по_акту_вып_работ_в_базисных_ценах_с_учетом_к_тов">'Переменные и константы'!$B$238</definedName>
    <definedName name="Итого_ЭММ_по_акту_вып_работ_при_ресурсном_расчете_с_учетом_к_тов">'Переменные и константы'!$B$243</definedName>
    <definedName name="к_ЗПМ">'Переменные и константы'!$B$278</definedName>
    <definedName name="к_МАТ">'Переменные и константы'!$B$279</definedName>
    <definedName name="к_ОЗП">'Переменные и константы'!$B$276</definedName>
    <definedName name="к_ПЗ">'Переменные и константы'!$B$275</definedName>
    <definedName name="к_ЭМ">'Переменные и константы'!$B$277</definedName>
    <definedName name="Монтажные_работы_в_базисных_ценах">'Переменные и константы'!$B$123</definedName>
    <definedName name="Монтажные_работы_в_текущих_ценах">'Переменные и константы'!$B$160</definedName>
    <definedName name="Монтажные_работы_в_текущих_ценах_по_ресурсному_расчету">'Переменные и константы'!$B$160</definedName>
    <definedName name="Монтажные_работы_в_текущих_ценах_после_применения_индексов">'Переменные и константы'!$B$160</definedName>
    <definedName name="Наименование_группы_строек">'Переменные и константы'!$A$1</definedName>
    <definedName name="Наименование_локальной_сметы">'Переменные и константы'!$B$79</definedName>
    <definedName name="Наименование_объекта">'Переменные и константы'!$B$45</definedName>
    <definedName name="Наименование_объектной_сметы">'Переменные и константы'!$B$67</definedName>
    <definedName name="Наименование_очереди">'Переменные и константы'!$B$12</definedName>
    <definedName name="Наименование_пускового_комплекса">'Переменные и константы'!$B$23</definedName>
    <definedName name="Наименование_сводного_сметного_расчета">'Переменные и константы'!$B$56</definedName>
    <definedName name="Наименование_стройки">'Переменные и константы'!$B$34</definedName>
    <definedName name="Норм_трудоемкость_механизаторов_по_смете_с_учетом_к_тов">'Переменные и константы'!#REF!</definedName>
    <definedName name="Норм_трудоемкость_осн_рабочих_по_смете_с_учетом_к_тов">'Переменные и константы'!#REF!</definedName>
    <definedName name="Нормативная_трудоемкость_механизаторов_по_смете">'Переменные и константы'!#REF!</definedName>
    <definedName name="Нормативная_трудоемкость_основных_рабочих_по_смете">'Переменные и константы'!#REF!</definedName>
    <definedName name="Оборудование_в_базисных_ценах">'Переменные и константы'!$B$124</definedName>
    <definedName name="Оборудование_в_текущих_ценах">'Переменные и константы'!$B$161</definedName>
    <definedName name="Оборудование_в_текущих_ценах_по_ресурсному_расчету">'Переменные и константы'!$B$161</definedName>
    <definedName name="Оборудование_в_текущих_ценах_после_применения_индексов">'Переменные и константы'!$B$161</definedName>
    <definedName name="Обоснование_поправки">'Переменные и константы'!$B$280</definedName>
    <definedName name="Описание_группы_строек">'Переменные и константы'!$B$6</definedName>
    <definedName name="Описание_локальной_сметы">'Переменные и константы'!$B$84</definedName>
    <definedName name="Описание_объекта">'Переменные и константы'!$B$50</definedName>
    <definedName name="Описание_объектной_сметы">'Переменные и константы'!$B$73</definedName>
    <definedName name="Описание_очереди">'Переменные и константы'!$B$17</definedName>
    <definedName name="Описание_пускового_комплекса">'Переменные и константы'!$B$28</definedName>
    <definedName name="Описание_сводного_сметного_расчета">'Переменные и константы'!$B$61</definedName>
    <definedName name="Описание_стройки">'Переменные и константы'!$B$39</definedName>
    <definedName name="Основание">'Переменные и константы'!$B$105</definedName>
    <definedName name="Отчетный_период__учет_выполненных_работ">'Переменные и константы'!$B$211</definedName>
    <definedName name="Проверил">'Переменные и константы'!$B$107</definedName>
    <definedName name="Прочие_затраты_в_базисных_ценах">'Переменные и константы'!$B$125</definedName>
    <definedName name="Прочие_затраты_в_текущих_ценах">'Переменные и константы'!$B$162</definedName>
    <definedName name="Прочие_затраты_в_текущих_ценах_по_ресурсному_расчету">'Переменные и константы'!$B$162</definedName>
    <definedName name="Прочие_затраты_в_текущих_ценах_после_применения_индексов">'Переменные и константы'!$B$162</definedName>
    <definedName name="Районный_к_т_к_ЗП">'Переменные и константы'!#REF!</definedName>
    <definedName name="Районный_к_т_к_ЗП_по_ресурсному_расчету">'Переменные и константы'!#REF!</definedName>
    <definedName name="Регистрационный_номер_группы_строек">'Переменные и константы'!$B$5</definedName>
    <definedName name="Регистрационный_номер_локальной_сметы">'Переменные и константы'!$B$83</definedName>
    <definedName name="Регистрационный_номер_объекта">'Переменные и константы'!$B$49</definedName>
    <definedName name="Регистрационный_номер_объектной_сметы">'Переменные и константы'!$B$72</definedName>
    <definedName name="Регистрационный_номер_очереди">'Переменные и константы'!$B$16</definedName>
    <definedName name="Регистрационный_номер_пускового_комплекса">'Переменные и константы'!$B$27</definedName>
    <definedName name="Регистрационный_номер_сводного_сметного_расчета">'Переменные и константы'!$B$60</definedName>
    <definedName name="Регистрационный_номер_стройки">'Переменные и константы'!$B$38</definedName>
    <definedName name="Сметная_стоимость_в_базисных_ценах">'Переменные и константы'!$B$121</definedName>
    <definedName name="Сметная_стоимость_в_текущих_ценах__после_применения_индексов">'Переменные и константы'!$B$158</definedName>
    <definedName name="Сметная_стоимость_по_ресурсному_расчету">'Переменные и константы'!$B$180</definedName>
    <definedName name="Составил">'Переменные и константы'!$B$106</definedName>
    <definedName name="Стоимость_по_акту_выполненных_работ_в_базисных_ценах">'Переменные и константы'!$B$214</definedName>
    <definedName name="Стоимость_по_акту_выполненных_работ_при_ресурсном_расчете">'Переменные и константы'!$B$221</definedName>
    <definedName name="Строительные_работы_в_базисных_ценах">'Переменные и константы'!$B$122</definedName>
    <definedName name="Строительные_работы_в_текущих_ценах">'Переменные и константы'!$B$159</definedName>
    <definedName name="Строительные_работы_в_текущих_ценах_по_ресурсному_расчету">'Переменные и константы'!$B$159</definedName>
    <definedName name="Строительные_работы_в_текущих_ценах_после_применения_индексов">'Переменные и константы'!$B$159</definedName>
    <definedName name="Территориальная_поправка_к_ТЕР">'Переменные и константы'!$B$274</definedName>
    <definedName name="Труд_механизаторов_по_акту_вып_работ_с_учетом_к_тов">'Переменные и константы'!$B$233</definedName>
    <definedName name="Труд_основн_рабочих_по_акту_вып_работ_с_учетом_к_тов">'Переменные и константы'!$B$232</definedName>
    <definedName name="Трудоемкость_механизаторов_по_акту_выполненных_работ">'Переменные и константы'!$B$213</definedName>
    <definedName name="Трудоемкость_основных_рабочих_по_акту_выполненных_работ">'Переменные и константы'!$B$212</definedName>
    <definedName name="Укрупненный_норматив_НР_для_расчета_в_текущих_ценах_и_ценах_2001г.">'Переменные и константы'!$B$252</definedName>
    <definedName name="Укрупненный_норматив_НР_для_расчета_в_ценах_1984г.">'Переменные и константы'!$B$254</definedName>
    <definedName name="Укрупненный_норматив_СП_для_расчета_в_текущих_ценах_и_ценах_2001г.">'Переменные и константы'!$B$253</definedName>
    <definedName name="Укрупненный_норматив_СП_для_расчета_в_ценах_1984г.">'Переменные и константы'!$B$255</definedName>
  </definedNames>
  <calcPr calcId="145621"/>
</workbook>
</file>

<file path=xl/calcChain.xml><?xml version="1.0" encoding="utf-8"?>
<calcChain xmlns="http://schemas.openxmlformats.org/spreadsheetml/2006/main">
  <c r="L21" i="5" l="1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</calcChain>
</file>

<file path=xl/comments1.xml><?xml version="1.0" encoding="utf-8"?>
<comments xmlns="http://schemas.openxmlformats.org/spreadsheetml/2006/main">
  <authors>
    <author>&lt;&gt;</author>
    <author>Proba</author>
    <author>wall</author>
    <author>Rus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стройки&gt;</t>
        </r>
      </text>
    </comment>
    <comment ref="F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сметы&gt;, &lt;Наименование объекта&gt;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
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D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ПЗ=&lt;К-т к позиции на прямые затраты&gt;
ОЗП=&lt;К-т к позиции на основную з/п&gt;
ЭМ=&lt;К-т к позиции на эксплуатацию машин&gt;
ЗПМ=&lt;К-т к позиции на з/п машинистов&gt;
МАТ=&lt;К-т к позиции на материалы&gt;
ТЗ=&lt;К-т к позиции на трудозатраты рабочих&gt;
ТЗМ=&lt;К-т к позиции на трудозатраты механизаторов&gt;
&lt;Примечание&gt;</t>
        </r>
      </text>
    </comment>
    <comment ref="C19" author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расценки&gt;, &lt;Ед. измерения по расценке&gt;
&lt;Обоснование коэффициентов&gt;
Норматив НР % : &lt;Нормы НР 2001г. по позиции&gt;%&lt;Пустой идентификатор&gt; *&lt;К-ты к НР по позиции для БИМ&gt;
Норматив СП % : &lt;Нормы СП 2001г. по позиции&gt;%&lt;Пустой идентификатор&gt; *&lt;К-ты к СП по позиции для БИМ&gt;
&lt;Формула расчета стоимости единицы&gt;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 с учетом всех к-тов&gt;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к-тов&gt;
&lt;ЗПМ по позиции на единицу в базисных ценах с учетом всех к-тов&gt;</t>
        </r>
      </text>
    </comment>
    <comment ref="G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19" authorId="3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&lt;Общая стоимость ЗПМ по позиции для БИМ до начисления НР и СП&gt;</t>
        </r>
      </text>
    </comment>
    <comment ref="L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МАТ&gt;),2)))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&lt;ТЗМ по позиции на единицу&gt;</t>
        </r>
      </text>
    </comment>
    <comment ref="N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&lt;З/п машинистов (итоги)&gt;</t>
        </r>
      </text>
    </comment>
    <comment ref="L7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7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&lt;Трудозатраты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______________&lt;Составил&gt;</t>
        </r>
      </text>
    </comment>
    <comment ref="F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______________&lt;Проверил&gt;</t>
        </r>
      </text>
    </comment>
  </commentList>
</comments>
</file>

<file path=xl/sharedStrings.xml><?xml version="1.0" encoding="utf-8"?>
<sst xmlns="http://schemas.openxmlformats.org/spreadsheetml/2006/main" count="540" uniqueCount="477">
  <si>
    <t>Сметная стоимость в базисных ценах</t>
  </si>
  <si>
    <t>Строительные работы в базисных ценах</t>
  </si>
  <si>
    <t>Монтажные работы в базисных ценах</t>
  </si>
  <si>
    <t>Оборудование в базисных ценах</t>
  </si>
  <si>
    <t>Прочие затраты в базисных ценах</t>
  </si>
  <si>
    <t>Проверил</t>
  </si>
  <si>
    <t>Заказчик</t>
  </si>
  <si>
    <t>Инвестор</t>
  </si>
  <si>
    <t>Наименование пускового комплекса</t>
  </si>
  <si>
    <t>Наименование стройки</t>
  </si>
  <si>
    <t>Наименование объекта</t>
  </si>
  <si>
    <t>Наименование очереди</t>
  </si>
  <si>
    <t>Наименование локальной сметы</t>
  </si>
  <si>
    <t>Наименование объектной сметы</t>
  </si>
  <si>
    <t>Наименование сводного сметного расчета</t>
  </si>
  <si>
    <t>Сметная стоимость по ресурсному расчету</t>
  </si>
  <si>
    <t>Итого ЗПМ при расчете по стоимости ч/часа работы механизаторов</t>
  </si>
  <si>
    <t>Нормативная трудоемкость основных рабочих по смете</t>
  </si>
  <si>
    <t>Нормативная трудоемкость механизаторов по смете</t>
  </si>
  <si>
    <t>Итого ФОТ при расчете по доле з/п в стоимости эксплуатации машин</t>
  </si>
  <si>
    <t>Трудоемкость основных рабочих по акту выполненных работ</t>
  </si>
  <si>
    <t>Трудоемкость механизаторов по акту выполненных работ</t>
  </si>
  <si>
    <t xml:space="preserve">Стоимость по акту выполненных работ в базисных ценах </t>
  </si>
  <si>
    <t>Итого ПЗ по акту выполненных работ в базисных ценах</t>
  </si>
  <si>
    <t>Итого ОЗП по акту выполненных работ в базисных ценах</t>
  </si>
  <si>
    <t>Итого ЗПМ по акту выполненных работ в базисных ценах</t>
  </si>
  <si>
    <t>Итого ФОТ по акту выполненных работ в базисных ценах</t>
  </si>
  <si>
    <t>Итого материалы по акту выполненных работ в базисных ценах</t>
  </si>
  <si>
    <t>Итого машины и механизмы по акту выполненных работ в базисных ценах</t>
  </si>
  <si>
    <t>Стоимость по акту выполненных работ при ресурсном расчете</t>
  </si>
  <si>
    <t>Итого ПЗ по акту выполненных работ при ресурсном расчете</t>
  </si>
  <si>
    <t>Итого ОЗП по акту выполненных работ при ресурсном расчете</t>
  </si>
  <si>
    <t>Итого ЗПМ по акту выполненных работ при ресурсном расчете</t>
  </si>
  <si>
    <t>Итого ФОТ по акту выполненных работ при ресурсном расчете</t>
  </si>
  <si>
    <t>Итого материалы по акту выполненных работ при ресурсном расчете</t>
  </si>
  <si>
    <t>Итого машины и механизмы по акту выполненных работ при ресурсном расчете</t>
  </si>
  <si>
    <t>Отчетный период (учет выполненных работ)</t>
  </si>
  <si>
    <t xml:space="preserve">Укрупненный норматив НР для расчета в текущих ценах и ценах 2001г. </t>
  </si>
  <si>
    <t>Укрупненный норматив СП для расчета в текущих ценах и ценах 2001г.</t>
  </si>
  <si>
    <t>Укрупненный норматив СП для расчета в ценах 1984г.</t>
  </si>
  <si>
    <t>Укрупненный норматив НР для расчета в ценах 1984г.</t>
  </si>
  <si>
    <t>Итого ПЗ в базисных ценах</t>
  </si>
  <si>
    <t>Итого ОЗП в базисных ценах</t>
  </si>
  <si>
    <t>Итого ЗПМ в базисных ценах</t>
  </si>
  <si>
    <t>Итого ФОТ в базисных ценах</t>
  </si>
  <si>
    <t>Итого материалы в базисных ценах</t>
  </si>
  <si>
    <t>Итого машины и механизмы в базисных ценах</t>
  </si>
  <si>
    <t xml:space="preserve">Районный к-т к ЗП </t>
  </si>
  <si>
    <t>Наименование группы строек</t>
  </si>
  <si>
    <t>Итого НР в базисных ценах</t>
  </si>
  <si>
    <t>Итого СП в базисных ценах</t>
  </si>
  <si>
    <t>Итого НР по ресурсному расчету</t>
  </si>
  <si>
    <t>Итого СП по ресурсному расчету</t>
  </si>
  <si>
    <t>Итого НР по акту в базисных ценах</t>
  </si>
  <si>
    <t>Итого СП по акту в базисных ценах</t>
  </si>
  <si>
    <t>Итого НР по акту при ресурсном расчете</t>
  </si>
  <si>
    <t>Итого СП по акту при ресурсном расчете</t>
  </si>
  <si>
    <t>Норм_трудоемкость осн_рабочих по смете с учетом к-тов</t>
  </si>
  <si>
    <t>Норм_трудоемкость механизаторов по смете с учетом к-тов</t>
  </si>
  <si>
    <t>Итого ЭММ в базисных ценах с учетом к-тов</t>
  </si>
  <si>
    <t xml:space="preserve">Итого материалы в базисных ценах с учетом к-тов </t>
  </si>
  <si>
    <t>Итого ЗПМ в базисных ценах с учетом к-тов</t>
  </si>
  <si>
    <t xml:space="preserve">Итого ОЗП в базисных ценах с учетом к-тов </t>
  </si>
  <si>
    <t>Итого ПЗ в базисных ценах с учетом к-тов</t>
  </si>
  <si>
    <t>Итого ПЗ по рес_расчету с учетом к-тов</t>
  </si>
  <si>
    <t>Итого ОЗП по рес_расчету с учетом к-тов</t>
  </si>
  <si>
    <t>Итого ЗПМ  по рес_расчету с учетом к-тов</t>
  </si>
  <si>
    <t>Итого материалы  по рес_расчету с учетом к-тов</t>
  </si>
  <si>
    <t>Итого ЭММ  по рес_расчету с учетом к-тов</t>
  </si>
  <si>
    <t>Труд_основн_рабочих по акту вып_работ с учетом к-тов</t>
  </si>
  <si>
    <t>Труд_механизаторов по акту вып_работ с учетом к-тов</t>
  </si>
  <si>
    <t>Итого ПЗ по акту вып_работ в базисных ценах с учетом к-тов</t>
  </si>
  <si>
    <t>Итого ОЗП по акту вып_работ в базисных ценах с учетом к-тов</t>
  </si>
  <si>
    <t>Итого ЗПМ по акту вып_работ в базисных ценах с учетом к-тов</t>
  </si>
  <si>
    <t>Итого МАТ по акту вып_работ в базисных ценах с учетом к-тов</t>
  </si>
  <si>
    <t>Итого ЭММ по акту вып_работ в базисных ценах с учетом к-тов</t>
  </si>
  <si>
    <t>Итого ПЗ по акту вып_работ при ресурсном расчете с учетом к-тов</t>
  </si>
  <si>
    <t>Итого ОЗП по акту вып_работ при ресурсном расчете с учетом к-тов</t>
  </si>
  <si>
    <t>Итого ЗПМ по акту вып_работ при ресурсном расчете с учетом к-тов</t>
  </si>
  <si>
    <t>Итого МАТ по акту вып_работ при ресурсном расчете с учетом к-тов</t>
  </si>
  <si>
    <t>Итого ЭММ по акту вып_работ при ресурсном расчете с учетом к-тов</t>
  </si>
  <si>
    <t>(наименование стройки)</t>
  </si>
  <si>
    <t>(локальная смета)</t>
  </si>
  <si>
    <t>№ пп</t>
  </si>
  <si>
    <t>Номер позиции по смете</t>
  </si>
  <si>
    <t>Номер позиции по порядку (в актах выполненных работ)</t>
  </si>
  <si>
    <t>Обоснование (код) позиции</t>
  </si>
  <si>
    <t>К-ты к позиции (результат)</t>
  </si>
  <si>
    <t>Обоснование коэффициентов</t>
  </si>
  <si>
    <t>Наименование (текстовая часть) расценки</t>
  </si>
  <si>
    <t>Ед. измерения по расценке</t>
  </si>
  <si>
    <t>Количество всего (физ. объем) по позиции</t>
  </si>
  <si>
    <t xml:space="preserve">ПЗ по позиции на единицу в базисных ценах </t>
  </si>
  <si>
    <t>ОЗП по позиции на единицу в базисных ценах</t>
  </si>
  <si>
    <t xml:space="preserve">ЭММ по позиции на единицу в базисных ценах </t>
  </si>
  <si>
    <t xml:space="preserve">ЗПМ по позиции на единицу в базисных ценах </t>
  </si>
  <si>
    <t xml:space="preserve">МАТ по позиции на единицу в базисных ценах </t>
  </si>
  <si>
    <t xml:space="preserve">Оборудование по позиции на единицу в базисных ценах </t>
  </si>
  <si>
    <t>ПЗ по позиции на единицу в базисных ценах с учетом к-тов к позиции</t>
  </si>
  <si>
    <t>ОЗП по позиции на единицу в базисных ценах с учетом к-тов к позиции</t>
  </si>
  <si>
    <t>ЭММ по позиции на единицу в базисных ценах с учетом к-тов к позиции</t>
  </si>
  <si>
    <t>ЗПМ по позиции на единицу в базисных ценах с учетом к-тов к позиции</t>
  </si>
  <si>
    <t>МАТ по позиции на единицу в базисных ценах с учетом к-тов к позиции</t>
  </si>
  <si>
    <t>Оборудование на единицу в базисных ценах с учетом к-тов к позиции</t>
  </si>
  <si>
    <t xml:space="preserve">ПЗ по позиции на единицу после применения индекса </t>
  </si>
  <si>
    <t xml:space="preserve">ЭММ по позиции на единицу после применения индекса </t>
  </si>
  <si>
    <t xml:space="preserve">ЗПМ по позиции на единицу после применения индекса </t>
  </si>
  <si>
    <t xml:space="preserve">МАТ по позиции на единицу после применения индекса </t>
  </si>
  <si>
    <t xml:space="preserve">Оборудование по позиции на единицу после применения индекса </t>
  </si>
  <si>
    <t>Общая стоимость ПЗ по позиции в базисных ценах</t>
  </si>
  <si>
    <t>Общая стоимость ОЗП по позиции в базисных ценах</t>
  </si>
  <si>
    <t>Общая стоимость ЭММ по позиции в базисных ценах</t>
  </si>
  <si>
    <t>Общая стоимость ЗПМ по позиции в базисных ценах</t>
  </si>
  <si>
    <t>Общая стоимость МАТ по позиции в базисных ценах</t>
  </si>
  <si>
    <t>Общая стоимость оборудования по позиции в базисных ценах</t>
  </si>
  <si>
    <t>ТЗ по позиции на единицу</t>
  </si>
  <si>
    <t>ТЗ по позиции всего</t>
  </si>
  <si>
    <t>ТЗМ по позиции на единицу</t>
  </si>
  <si>
    <t>ТЗМ по позиции всего</t>
  </si>
  <si>
    <t xml:space="preserve">ПЗ по позиции на единицу в текущих ценах </t>
  </si>
  <si>
    <t>ОЗП по позиции на единицу в текущих ценах</t>
  </si>
  <si>
    <t xml:space="preserve">ЭММ по позиции на единицу в текущих ценах </t>
  </si>
  <si>
    <t xml:space="preserve">ЗПМ по позиции на единицу в текущих ценах </t>
  </si>
  <si>
    <t xml:space="preserve">МАТ по позиции на единицу в текущих ценах </t>
  </si>
  <si>
    <t xml:space="preserve">Оборудование по позиции на единицу в текущих ценах </t>
  </si>
  <si>
    <t>ПЗ по позиции на единицу в текущих ценах с учетом к-тов к позиции</t>
  </si>
  <si>
    <t>ОЗП по позиции на единицу в текущих ценах с учетом к-тов к позиции</t>
  </si>
  <si>
    <t>ЭММ по позиции на единицу в текущих ценах с учетом к-тов к позиции</t>
  </si>
  <si>
    <t>ЗПМ по позиции на единицу в текущих ценах с учетом к-тов к позиции</t>
  </si>
  <si>
    <t>МАТ по позиции на единицу в текущих ценах с учетом к-тов к позиции</t>
  </si>
  <si>
    <t>Оборудование на единицу в текущих ценах с учетом к-тов к позиции</t>
  </si>
  <si>
    <t>Общая стоимость ПЗ по позиции в текущих ценах</t>
  </si>
  <si>
    <t>Общая стоимость ОЗП по позиции в текущих ценах</t>
  </si>
  <si>
    <t>Общая стоимость ЭММ по позиции в текущих ценах</t>
  </si>
  <si>
    <t>Общая стоимость ЗПМ по позиции в текущих ценах</t>
  </si>
  <si>
    <t>Общая стоимость МАТ по позиции в текущих ценах</t>
  </si>
  <si>
    <t>Общая стоимость оборудования по позиции в текущих ценах</t>
  </si>
  <si>
    <t>Индекс пересчета МАТ по позиции из базисных цен 1984г. в текущие</t>
  </si>
  <si>
    <t>Обоснование индекса пересчета по позиции из базисных цен 1984г. в текущие</t>
  </si>
  <si>
    <t>Индекс пересчета ПЗ по позиции из базисных цен 2001г. в текущие</t>
  </si>
  <si>
    <t>Индекс пересчета ОЗП по позиции из базисных цен 2001г. в текущие</t>
  </si>
  <si>
    <t>Индекс пересчета ЭМ по позиции из базисных цен 2001г. в текущие</t>
  </si>
  <si>
    <t>Индекс пересчета ЗПМ по позиции из базисных цен 2001г. в текущие</t>
  </si>
  <si>
    <t>Индекс пересчета МАТ по позиции из базисных цен 2001г. в текущие</t>
  </si>
  <si>
    <t>Обоснование индекса пересчета по позиции из базисных цен 2001г. в текущие</t>
  </si>
  <si>
    <t>Индекс пересчета ПЗ по позиции из цен 1984г. в цены 2001г.</t>
  </si>
  <si>
    <t>Индекс пересчета ОЗП по позиции из цен 1984г. в цены 2001г.</t>
  </si>
  <si>
    <t>Индекс пересчета ЭМ по позиции из цен 1984г. в цены 2001г.</t>
  </si>
  <si>
    <t>Индекс пересчета ЗПМ по позиции из цен 1984г. в цены 2001г.</t>
  </si>
  <si>
    <t>Индекс пересчета МАТ по позиции из цен 1984г. в цены 2001г.</t>
  </si>
  <si>
    <t>Обоснование индекса пересчета по позиции из цен 1984г. в цены 2001г.</t>
  </si>
  <si>
    <t>Обоснование территориальной поправки к расценкам 2001г.</t>
  </si>
  <si>
    <t>Территориальная поправка к ПЗ к расценкам 2001г.</t>
  </si>
  <si>
    <t>Территориальная поправка к ОЗП к расценкам 2001г.</t>
  </si>
  <si>
    <t>Территориальная поправка к ЭМ к расценкам 2001г.</t>
  </si>
  <si>
    <t>Территориальная поправка к ЗПМ к расценкам 2001г.</t>
  </si>
  <si>
    <t>Территориальная поправка к МАТ к расценкам 2001г.</t>
  </si>
  <si>
    <t>Код ресурса</t>
  </si>
  <si>
    <t xml:space="preserve">Наименование ресурса </t>
  </si>
  <si>
    <t>Единица измерения ресурса</t>
  </si>
  <si>
    <t>Количество ресурса на единицу измерения</t>
  </si>
  <si>
    <t>Общее количество ресурса (на физ. объем)</t>
  </si>
  <si>
    <t>Сметная базисная цена ресурса (на ед. измерения)</t>
  </si>
  <si>
    <t>Сметная базисная цена ресурса (на физ. объем)</t>
  </si>
  <si>
    <t>Обоснование базисной цены ресурса</t>
  </si>
  <si>
    <t>Сметная текущая цена ресурса (на ед. измерения)</t>
  </si>
  <si>
    <t>Сметная текущая цена ресурса (на физ. объем)</t>
  </si>
  <si>
    <t>Обоснование текущей цены ресурса</t>
  </si>
  <si>
    <t>Базисная ЗП по ресурсу (для машин и механизмов)</t>
  </si>
  <si>
    <t>Текущая ЗП по ресурсу (для машин и механизмов)</t>
  </si>
  <si>
    <t>№</t>
  </si>
  <si>
    <t>Индекс/ЛН группы строек</t>
  </si>
  <si>
    <t>Дата изменения группы строек</t>
  </si>
  <si>
    <t>Дата создания группы строек</t>
  </si>
  <si>
    <t>Регистрационный номер группы строек</t>
  </si>
  <si>
    <t>Описание группы строек</t>
  </si>
  <si>
    <t>Индекс/ЛН очереди</t>
  </si>
  <si>
    <t>Дата изменения очереди</t>
  </si>
  <si>
    <t>Дата создания очереди</t>
  </si>
  <si>
    <t>Регистрационный номер очереди</t>
  </si>
  <si>
    <t>Описание очереди</t>
  </si>
  <si>
    <t>Индекс/ЛН пускового комплекса</t>
  </si>
  <si>
    <t>Дата изменения пускового комплекса</t>
  </si>
  <si>
    <t>Дата создания пускового комплекса</t>
  </si>
  <si>
    <t>Регистрационный номер пускового комплекса</t>
  </si>
  <si>
    <t>Описание пускового комплекса</t>
  </si>
  <si>
    <t>Индекс/ЛН стройки</t>
  </si>
  <si>
    <t>Дата изменения стройки</t>
  </si>
  <si>
    <t>Дата создания стройки</t>
  </si>
  <si>
    <t>Регистрационный номер стройки</t>
  </si>
  <si>
    <t>Описание стройки</t>
  </si>
  <si>
    <t>Индекс/ЛН объекта</t>
  </si>
  <si>
    <t>Дата изменения объекта</t>
  </si>
  <si>
    <t>Дата создания объекта</t>
  </si>
  <si>
    <t>Регистрационный номер объекта</t>
  </si>
  <si>
    <t>Описание объекта</t>
  </si>
  <si>
    <t>Индекс/ЛН сводного сметного расчета</t>
  </si>
  <si>
    <t>Дата изменения сводного сметного расчета</t>
  </si>
  <si>
    <t>Дата создания сводного сметного расчета</t>
  </si>
  <si>
    <t>Регистрационный номер сводного сметного расчета</t>
  </si>
  <si>
    <t>Описание сводного сметного расчета</t>
  </si>
  <si>
    <t>Индекс/ЛН объектной сметы</t>
  </si>
  <si>
    <t>Дата изменения объектной сметы</t>
  </si>
  <si>
    <t>Дата создания объектной сметы</t>
  </si>
  <si>
    <t>Регистрационный номер объектной сметы</t>
  </si>
  <si>
    <t>Описание объектной сметы</t>
  </si>
  <si>
    <t>Индекс/ЛН локальной сметы</t>
  </si>
  <si>
    <t>Дата изменения локальной сметы</t>
  </si>
  <si>
    <t>Дата создания локальной сметы</t>
  </si>
  <si>
    <t>Регистрационный номер локальной сметы</t>
  </si>
  <si>
    <t>Описание локальной сметы</t>
  </si>
  <si>
    <t>Основание</t>
  </si>
  <si>
    <t>Составил</t>
  </si>
  <si>
    <t>Сметная стоимость в текущих ценах после применения индексов</t>
  </si>
  <si>
    <t>Строительные работы в текущих ценах после применения индексов</t>
  </si>
  <si>
    <t>Монтажные работы в текущих ценах после применения индексов</t>
  </si>
  <si>
    <t>Оборудование в текущих ценах после применения индексов</t>
  </si>
  <si>
    <t>Прочие затраты в текущих ценах после применения индексов</t>
  </si>
  <si>
    <t>Строительные работы в текущих ценах по ресурсному расчету</t>
  </si>
  <si>
    <t>Монтажные работы в текущих ценах по ресурсному расчету</t>
  </si>
  <si>
    <t>Оборудование в текущих ценах по ресурсному расчету</t>
  </si>
  <si>
    <t>Прочие затраты в текущих ценах по ресурсному расчету</t>
  </si>
  <si>
    <t>Итого ПЗ по ресурсному расчету</t>
  </si>
  <si>
    <t>Итого ОЗП по ресурсному расчету</t>
  </si>
  <si>
    <t>Итого материалы по ресурсному расчету</t>
  </si>
  <si>
    <t>Итого машины и механизмы по ресурсному расчету</t>
  </si>
  <si>
    <t>Территориальная поправка к ТЕР на ПЗ</t>
  </si>
  <si>
    <t>Территориальная поправка к ТЕР на ОЗП</t>
  </si>
  <si>
    <t>Территориальная поправка к ТЕР на ЭМ</t>
  </si>
  <si>
    <t>Территориальная поправка к ТЕР на ЗПМ</t>
  </si>
  <si>
    <t>Территориальная поправка к ТЕР на МАТ</t>
  </si>
  <si>
    <t>Обоснование поправки к ТЕР</t>
  </si>
  <si>
    <t>Спецификация переменных и констант из программы ГРАНД-СМЕТА</t>
  </si>
  <si>
    <t>Наименование переменной из позиции сметы или акта выполнения</t>
  </si>
  <si>
    <t>Наименование константы по смете или акту выполнения</t>
  </si>
  <si>
    <t xml:space="preserve">ОЗП по позиции на единицу после применения индекса </t>
  </si>
  <si>
    <t>ПЗ по позиции в базисных ценах по выполнению</t>
  </si>
  <si>
    <t>ОЗП по позиции в базисных ценах по выполнению</t>
  </si>
  <si>
    <t>ЭММ по позиции в базисных ценах по выполнению</t>
  </si>
  <si>
    <t>ЗПМ по позиции в базисных ценах по выполнению</t>
  </si>
  <si>
    <t>МАТ по позиции в базисных ценах по выполнению</t>
  </si>
  <si>
    <t>Стоимость оборудования по позиции в базисных ценах по выполнению</t>
  </si>
  <si>
    <t>ТЗ по позиции по выполнению</t>
  </si>
  <si>
    <t>ТЗМ по позиции по выполнению</t>
  </si>
  <si>
    <t>ПЗ по позиции в текущих ценах по выполнению</t>
  </si>
  <si>
    <t>ОЗП по позиции в текущих ценах по выполнению</t>
  </si>
  <si>
    <t>ЭММ по позиции в текущих ценах по выполнению</t>
  </si>
  <si>
    <t>ЗПМ по позиции в текущих ценах по выполнению</t>
  </si>
  <si>
    <t>МАТ по позиции в текущих ценах по выполнению</t>
  </si>
  <si>
    <t>Стоимость оборудования по позиции в текущих ценах по выполнению</t>
  </si>
  <si>
    <t>Наименование столбца структуры итогов</t>
  </si>
  <si>
    <t>Локальный сметный расчет</t>
  </si>
  <si>
    <t>Текстовая часть (итоги)</t>
  </si>
  <si>
    <t>Прямые затраты (итоги)</t>
  </si>
  <si>
    <t>З/п основных рабочих (итоги)</t>
  </si>
  <si>
    <t>Эксплуатация машин (итоги)</t>
  </si>
  <si>
    <t>З/п машинистов (итоги)</t>
  </si>
  <si>
    <t>Материалы (итоги)</t>
  </si>
  <si>
    <t>Трудозатраты основных рабочих (итоги)</t>
  </si>
  <si>
    <t>Трудозатраты машинистов (итоги)</t>
  </si>
  <si>
    <t>Формула расчета физ. объема</t>
  </si>
  <si>
    <t>Норма расхода на единицу</t>
  </si>
  <si>
    <t>Формула расчета стоимости единицы</t>
  </si>
  <si>
    <t>Ресурсный расчет</t>
  </si>
  <si>
    <t>Индексы пересчета и территориальные поправки</t>
  </si>
  <si>
    <t>Акт о приемке выполненных работ</t>
  </si>
  <si>
    <t>Ведомость ресурсов и список потребных ресурсов</t>
  </si>
  <si>
    <t>Номер ресурса п.п.</t>
  </si>
  <si>
    <t>К-т к позиции на прямые затраты</t>
  </si>
  <si>
    <t>К-т к позиции на основную з/п</t>
  </si>
  <si>
    <t>К-т к позиции на эксплуатацию машин</t>
  </si>
  <si>
    <t>К-т к позиции на з/п машинистов</t>
  </si>
  <si>
    <t>К-т к позиции на материалы</t>
  </si>
  <si>
    <t>К-т к позиции на трудозатраты рабочих</t>
  </si>
  <si>
    <t>К-т к позиции на трудозатраты механизаторов</t>
  </si>
  <si>
    <t>Вид работ 2001г. по позиции</t>
  </si>
  <si>
    <t>Нормы НР 2001г. по позиции</t>
  </si>
  <si>
    <t>Нормы СП 2001г. по позиции</t>
  </si>
  <si>
    <t>Вид работ 1984г. по позиции</t>
  </si>
  <si>
    <t>Нормы НР 1984г. по позиции</t>
  </si>
  <si>
    <t>Нормы СП 1984г. по позиции</t>
  </si>
  <si>
    <t>К-ты к НР по позиции при расчете в текущих ценах</t>
  </si>
  <si>
    <t>К-ты к НР по позиции при расчете в базисных ценах</t>
  </si>
  <si>
    <t>Сумма НР по позиции при расчете в текущих ценах (ресурсный расчет)</t>
  </si>
  <si>
    <t>Сумма НР по позиции при расчете в базисных ценах</t>
  </si>
  <si>
    <t>Сумма СП по позиции при расчете в текущих ценах (ресурсный расчет)</t>
  </si>
  <si>
    <t>Сумма СП по позиции при расчете в базисных ценах</t>
  </si>
  <si>
    <t>К-т удорожания по позиции (ресурсный расчет)</t>
  </si>
  <si>
    <t>Индекс пересчета ПЗ по позиции из базисных цен 1984г. в текущие</t>
  </si>
  <si>
    <t>Индекс пересчета ОЗП по позиции из базисных цен 1984г. в текущие</t>
  </si>
  <si>
    <t>Индекс пересчета ЭМ по позиции из базисных цен 1984г. в текущие</t>
  </si>
  <si>
    <t>Индекс пересчета ЗПМ по позиции из базисных цен 1984г. в текущие</t>
  </si>
  <si>
    <t>Индекс по конструктивам (часть 1)</t>
  </si>
  <si>
    <t>Индекс по конструктивам (часть 2)</t>
  </si>
  <si>
    <t>Обоснование индекса по конструктивам</t>
  </si>
  <si>
    <t>Индекс</t>
  </si>
  <si>
    <t>СОГЛАСОВАНО:</t>
  </si>
  <si>
    <t>УТВЕРЖДАЮ:</t>
  </si>
  <si>
    <t>на единицу</t>
  </si>
  <si>
    <t xml:space="preserve">ЛОКАЛЬНЫЙ СМЕТНЫЙ РАСЧЕТ №  </t>
  </si>
  <si>
    <t>руб.</t>
  </si>
  <si>
    <r>
      <t xml:space="preserve">Общая стоимость                                                                    </t>
    </r>
    <r>
      <rPr>
        <i/>
        <sz val="9"/>
        <rFont val="Times New Roman"/>
        <family val="1"/>
        <charset val="204"/>
      </rPr>
      <t>(в текущем уровне цен)</t>
    </r>
  </si>
  <si>
    <t xml:space="preserve">Сметная стоимость 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</si>
  <si>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</si>
  <si>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</si>
  <si>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</si>
  <si>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</si>
  <si>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</si>
  <si>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</si>
  <si>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</si>
  <si>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</si>
  <si>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</si>
  <si>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Средства  на оплату труда</t>
  </si>
  <si>
    <t xml:space="preserve">Основание:  </t>
  </si>
  <si>
    <t xml:space="preserve">на   </t>
  </si>
  <si>
    <t xml:space="preserve">       (наименование работ и затрат, наименование объекта)</t>
  </si>
  <si>
    <t>Наименование работ и затрат,                      единица измерения</t>
  </si>
  <si>
    <r>
      <t xml:space="preserve">Стоимость единицы                                        </t>
    </r>
    <r>
      <rPr>
        <i/>
        <sz val="9"/>
        <rFont val="Times New Roman"/>
        <family val="1"/>
        <charset val="204"/>
      </rPr>
      <t>(в базисном уровне цен с учетом всех коэффициентов к позиции)</t>
    </r>
  </si>
  <si>
    <t>Проверил:____________________________</t>
  </si>
  <si>
    <t xml:space="preserve">                           Раздел 1. Узел учёта тепловой энергии</t>
  </si>
  <si>
    <t>ТЕР16-02-002-08
ОЗП=1,15
ЭМ=1,25
ЗПМ=1,25
ТЗ=1,15
ТЗМ=1,25</t>
  </si>
  <si>
    <t>Прокладка трубопроводов водоснабжения из стальных водогазопроводных оцинкованных труб диаметром: 80 мм, 100 м трубопровода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134%  *0.85
Норматив СП % : 83%  *0.8</t>
  </si>
  <si>
    <t>0,02
2/100</t>
  </si>
  <si>
    <t>12245,1
908,49</t>
  </si>
  <si>
    <t>206,55
5,58</t>
  </si>
  <si>
    <t>14.7. Прокладка трубопроводов водоснабжения из стальных водогазопроводных оцинкованных труб: ОЗП=10,77; ЭМ=7,46; ЗПМ=10,77; МАТ=4,58</t>
  </si>
  <si>
    <t>31
1</t>
  </si>
  <si>
    <t>70,21
0,35</t>
  </si>
  <si>
    <t>1,4
0,01</t>
  </si>
  <si>
    <t>ТЕР16-02-002-02
ОЗП=1,15
ЭМ=1,25
ЗПМ=1,25
ТЗ=1,15
ТЗМ=1,25</t>
  </si>
  <si>
    <t>Прокладка трубопроводов водоснабжения из стальных водогазопроводных оцинкованных труб диаметром: 20 мм, 100 м трубопровода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134%  *0.85
Норматив СП % : 83%  *0.8</t>
  </si>
  <si>
    <t>0,01
1/100</t>
  </si>
  <si>
    <t>5393,75
577,65</t>
  </si>
  <si>
    <t>86,55
2,99</t>
  </si>
  <si>
    <t>42,63
0,19</t>
  </si>
  <si>
    <t>ТЕР16-02-007-03
ОЗП=1,15
ЭМ=1,25
ЗПМ=1,25
ТЗ=1,15
ТЗМ=1,25</t>
  </si>
  <si>
    <t>Установка фланцевых соединений на стальных трубопроводах диаметром: 80 мм, 1 соединение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134%  *0.85
Норматив СП % : 83%  *0.8</t>
  </si>
  <si>
    <t>167,37
23,43</t>
  </si>
  <si>
    <t>14.12. Установка фланцевых соединений на стальных трубопроводах: ОЗП=10,77; ЭМ=5,91; ЗПМ=10,77; МАТ=4,29</t>
  </si>
  <si>
    <t>ТЕР16-02-007-01
ОЗП=1,15
ЭМ=1,25
ЗПМ=1,25
ТЗ=1,15
ТЗМ=1,25
применительно</t>
  </si>
  <si>
    <t>Установка фланцевых соединений на стальных трубопроводах диаметром: 20 мм, 1 соединение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134%  *0.85
Норматив СП % : 83%  *0.8</t>
  </si>
  <si>
    <t>120,66
15,4</t>
  </si>
  <si>
    <t>ТСЦ-507-0983</t>
  </si>
  <si>
    <t>Фланцы стальные плоские приварные из стали ВСтЗсп2, ВСтЗспЗ, давлением 1,0 МПа (10 кгс/см2), диаметром 50 мм, шт.
Норматив НР % : 134%  *0.85
Норматив СП % : 83%  *0.8</t>
  </si>
  <si>
    <t>Фланцы стальные плоские приварные из стали ВСт3сп2, ВСт3сп3; давлением 1.0 МПа (10 кгс/см2), диаметром 50 мм; МАТ=3,347</t>
  </si>
  <si>
    <t>прайс-лист
ПЗ=1,02
ОЗП=1,02
ЭМ=1,02
МАТ=1,02</t>
  </si>
  <si>
    <t xml:space="preserve">Фланцы стальные диаметром 20 мм  (101/1,18/4.35=19,68), шт.
КОЭФ. К ПОЗИЦИИ:
Стоимость запасных частей - согласно п.4.56 из МДС 81-35.2004 ПЗ=1,02 (ОЗП=1,02; ЭМ=1,02; МАТ=1,02)
Норматив НР % : 0% 
Норматив СП % : 0% </t>
  </si>
  <si>
    <t>текущие цены; МАТ=4,35</t>
  </si>
  <si>
    <t>ТЕРм11-02-022-04</t>
  </si>
  <si>
    <t>Ротаметр, счетчик, преобразователь, устанавливаемые на фланцевых соединениях, диаметр условного прохода: до 50 мм, 1 шт.
Норматив НР % : 84%  *0.85
Норматив СП % : 60%  *0.8</t>
  </si>
  <si>
    <t>60,93
38,1</t>
  </si>
  <si>
    <t>39.6 Приборы, показывающие первичные (проточные) преобразователи, монтируемые на технологическом трубопроводе: ОЗП=10,77; ЭМ=7,2; ЗПМ=10,77; МАТ=2,4</t>
  </si>
  <si>
    <t>Поставщик "Этис-Сервис"
ПЗ=1,012
ОЗП=1,012
ЭМ=1,012
МАТ=1,012</t>
  </si>
  <si>
    <t xml:space="preserve">Преобразователь избыточного давления,1,0МПа (4-20мА)  (3894/1,18/3,52=937,5),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</si>
  <si>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текущие цены; МАТ=3,52</t>
  </si>
  <si>
    <t xml:space="preserve">Преобразователь расхода электромагнитный ,Ду80  (18927,2/1,18/3,52=4556,81),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</si>
  <si>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 xml:space="preserve">Преобразователь расхода электромагнитный ,Ду20  (12909,20/1,18/3,52=3107,95),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</si>
  <si>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ТЕР18-07-001-04</t>
  </si>
  <si>
    <t>Установка термопреобразователей, 1 компл.
Норматив НР % : 134%  *0.85
Норматив СП % : 83%  *0.8</t>
  </si>
  <si>
    <t>339,32
4,1</t>
  </si>
  <si>
    <t>16.32. Установка термометров: ОЗП=10,77; МАТ=1,07</t>
  </si>
  <si>
    <t>ТСЦ-301-1467</t>
  </si>
  <si>
    <t>Термометр прямой (угловой) ртутный (ножка 66 мм) до 160 °С в оправе, компл.
Норматив НР % : 134%  *0.85
Норматив СП % : 83%  *0.8</t>
  </si>
  <si>
    <t>Термометр прямой (угловой) ртутный (ножка 66 мм) до 160 град С в оправе; МАТ=1,048</t>
  </si>
  <si>
    <t xml:space="preserve">Преобразователь температуры L=100мм  (1770/1,18/3,52=426,13),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</si>
  <si>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Поставщик "Этис-Сервис"
ПЗ=1,02
ОЗП=1,02
ЭМ=1,02
МАТ=1,02</t>
  </si>
  <si>
    <t xml:space="preserve">Гильза к ТСП, ТПТ (КТСП,КТПТР)  354/1,18/4,35=68,97), шт
КОЭФ. К ПОЗИЦИИ:
Стоимость запасных частей - согласно п.4.56 из МДС 81-35.2004 ПЗ=1,02 (ОЗП=1,02; ЭМ=1,02; МАТ=1,02)
Норматив НР % : 0% 
Норматив СП % : 0% </t>
  </si>
  <si>
    <t>ТЕР16-05-001-03
ОЗП=1,15
ЭМ=1,25
ЗПМ=1,25
ТЗ=1,15
ТЗМ=1,25</t>
  </si>
  <si>
    <t>Установка вентилей, задвижек, затворов, клапанов обратных, кранов проходных на трубопроводах из стальных труб диаметром: до 100 мм, 1 шт.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134%  *0.85
Норматив СП % : 83%  *0.8</t>
  </si>
  <si>
    <t>5
4+1</t>
  </si>
  <si>
    <t>110,06
42,8</t>
  </si>
  <si>
    <t>11,79
0,4</t>
  </si>
  <si>
    <t>14.17. Установка вентилей, задвижек, затворов, клапанов обратных, кранов проходных на трубопроводах из стальных труб: ОЗП=10,77; ЭМ=6,8; ЗПМ=10,77; МАТ=3,74</t>
  </si>
  <si>
    <t>401
22</t>
  </si>
  <si>
    <t>3,35
0,03</t>
  </si>
  <si>
    <t>16,75
0,15</t>
  </si>
  <si>
    <t xml:space="preserve">Кран шаровый Itap 3/4 со спускным клапаном  (314/1.18/4.35=61,17), шт
КОЭФ. К ПОЗИЦИИ:
Стоимость запасных частей - согласно п.4.56 из МДС 81-35.2004 ПЗ=1,02 (ОЗП=1,02; ЭМ=1,02; МАТ=1,02)
Норматив НР % : 0% 
Норматив СП % : 0% </t>
  </si>
  <si>
    <t xml:space="preserve">Переходы концентрические 159х89  (152/1.18/4.35=29,61), шт
КОЭФ. К ПОЗИЦИИ:
Стоимость запасных частей - согласно п.4.56 из МДС 81-35.2004 ПЗ=1,02 (ОЗП=1,02; ЭМ=1,02; МАТ=1,02)
Норматив НР % : 0% 
Норматив СП % : 0% </t>
  </si>
  <si>
    <t xml:space="preserve">Переходы концентрические 57х25   (33/1.18/4.35=6,43), шт
КОЭФ. К ПОЗИЦИИ:
Стоимость запасных частей - согласно п.4.56 из МДС 81-35.2004 ПЗ=1,02 (ОЗП=1,02; ЭМ=1,02; МАТ=1,02)
Норматив НР % : 0% 
Норматив СП % : 0% </t>
  </si>
  <si>
    <t xml:space="preserve">Резьба стальная 3/4 (20мм)  (9/1.18/4.35=1,75), шт
КОЭФ. К ПОЗИЦИИ:
Стоимость запасных частей - согласно п.4.56 из МДС 81-35.2004 ПЗ=1,02 (ОЗП=1,02; ЭМ=1,02; МАТ=1,02)
Норматив НР % : 0% 
Норматив СП % : 0% </t>
  </si>
  <si>
    <t>ТЕР16-07-005-02
ОЗП=1,15
ЭМ=1,25
ЗПМ=1,25
ТЗ=1,15
ТЗМ=1,25</t>
  </si>
  <si>
    <t>Гидравлическое испытание трубопроводов систем отопления, водопровода и горячего водоснабжения диаметром: до 100 мм, 100 м трубопровода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134%  *0.85
Норматив СП % : 83%  *0.8</t>
  </si>
  <si>
    <t>0,03
(2+1)/100</t>
  </si>
  <si>
    <t>184,06
94,25</t>
  </si>
  <si>
    <t>14.33. Гидравлическое испытание трубопроводов систем отопления, водопровода и горячего водоснабжения: ОЗП=10,77; ЭМ=6,5; ЗПМ=10,77; МАТ=1,29</t>
  </si>
  <si>
    <t>ТЕР13-03-002-04
ОЗП=1,15
ЭМ=1,25
ЗПМ=1,25
ТЗ=1,15
ТЗМ=1,25</t>
  </si>
  <si>
    <t>Огрунтовка металлических поверхностей за один раз: грунтовкой ГФ-021, 100 м2 окрашиваемой поверхности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95%  *0.85
Норматив СП % : 70%  *0.8</t>
  </si>
  <si>
    <t>297,05
91,36</t>
  </si>
  <si>
    <t>16,66
0,2</t>
  </si>
  <si>
    <t>11.32. Огрунтовка металлических поверхностей за один раз: грунтовкой: ОЗП=10,77; ЭМ=6,8; ЗПМ=10,77; МАТ=2,91</t>
  </si>
  <si>
    <t>57
1</t>
  </si>
  <si>
    <t>6,11
0,01</t>
  </si>
  <si>
    <t>3,07
0,01</t>
  </si>
  <si>
    <t>ТЕР13-03-004-26
ПЗ=2
ОЗП=2*1,15
ЭМ=2*1,25
ЗПМ=2*1,25
МАТ=2
ТЗ=2*1,15
ТЗМ=2*1,25</t>
  </si>
  <si>
    <t>Окраска металлических огрунтованных поверхностей: эмалью ПФ-115, 100 м2 окрашиваемой поверхности
КОЭФ. К ПОЗИЦИИ:
за 2 раза ПЗ=2 (ОЗП=2; ЭМ=2 к расх.; ЗПМ=2; МАТ=2 к расх.; ТЗ=2; ТЗМ=2);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95%  *0.85
Норматив СП % : 70%  *0.8</t>
  </si>
  <si>
    <t>1247,43
112,68</t>
  </si>
  <si>
    <t>21,38
0,4</t>
  </si>
  <si>
    <t>11.39. Окраска металлических огрунтованных поверхностей: эмалью: ОЗП=10,77; ЭМ=6,85; ЗПМ=10,77; МАТ=2,05</t>
  </si>
  <si>
    <t>74
2</t>
  </si>
  <si>
    <t>8,81
0,03</t>
  </si>
  <si>
    <t>4,43
0,02</t>
  </si>
  <si>
    <t>ТЕРм08-03-599-09</t>
  </si>
  <si>
    <t>Щитки для тепловычислителя устанавливаемые на стене: распорными дюбелями, масса щитка до 6 кг, 1 шт.
Норматив НР % : 100%  *0.85
Норматив СП % : 65%  *0.8</t>
  </si>
  <si>
    <t>110,79
46,87</t>
  </si>
  <si>
    <t>4,42
0,16</t>
  </si>
  <si>
    <t>37.254 Щитки осветительные, устанавливаемые: на стене: ОЗП=10,77; ЭМ=7,08; ЗПМ=10,77; МАТ=2,06</t>
  </si>
  <si>
    <t>31
2</t>
  </si>
  <si>
    <t>3,36
0,01</t>
  </si>
  <si>
    <t xml:space="preserve">Щит  (400х300х140),  с монтажной панелью   (1200/1.18/4.35=233.78), шт
КОЭФ. К ПОЗИЦИИ:
Стоимость запасных частей - согласно п.4.56 из МДС 81-35.2004 ПЗ=1,02 (ОЗП=1,02; ЭМ=1,02; МАТ=1,02)
Норматив НР % : 0% 
Норматив СП % : 0% </t>
  </si>
  <si>
    <t>ТЕРм08-03-575-01</t>
  </si>
  <si>
    <t>Прибор или аппарат(Автоматич.выключатель), 1 шт.
Норматив НР % : 100%  *0.85
Норматив СП % : 65%  *0.8</t>
  </si>
  <si>
    <t>16,37
15,62</t>
  </si>
  <si>
    <t>37.232 Приборы или автоматы, снятые перед транспортировкой: ОЗП=10,77; ЭМ=7,17; ЗПМ=10,77; МАТ=1,86</t>
  </si>
  <si>
    <t>ТССЦ-604-0001-00041</t>
  </si>
  <si>
    <t>Выключатель автоматический однополюсный ВА 47-29 1Р 16-40А, шт
Норматив НР % : 134%  *0.85
Норматив СП % : 83%  *0.8</t>
  </si>
  <si>
    <t xml:space="preserve"> Выключатель автоматический однополюсный ВА 47-29 1Р 16-40А; МАТ=3,476</t>
  </si>
  <si>
    <t>ТЕРм11-03-001-01</t>
  </si>
  <si>
    <t>Приборы, устанавливаемые на металлоконструкциях, щитах и пультах, масса: до 5 кг, 1 шт.
Норматив НР % : 84%  *0.85
Норматив СП % : 60%  *0.8</t>
  </si>
  <si>
    <t>8,39
7,25</t>
  </si>
  <si>
    <t>39.9 Приборы, устанавливаемые на металлоконструкциях, щитах и пультах: ОЗП=10,77; МАТ=4,08</t>
  </si>
  <si>
    <t xml:space="preserve">Вычислитель количества теплоты ВКТ-7-04  (12673,20/1,18/3,52=3051,13),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</si>
  <si>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ТЕРм10-08-003-03</t>
  </si>
  <si>
    <t>Установка блока питания, 1 шт.
Норматив НР % : 84%  *0.85
Норматив СП % : 60%  *0.8</t>
  </si>
  <si>
    <t>55,47
51,7</t>
  </si>
  <si>
    <t>38.123 Приборы и средства сигнализирующие: ОЗП=10,77; ЭМ=6,7; ЗПМ=10,77; МАТ=3,88</t>
  </si>
  <si>
    <t xml:space="preserve">Блок питания одноканальный,24В  (585/1,18/3,52=140,84),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</si>
  <si>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 xml:space="preserve">Монтажный комплект №3 ДУ 80 сэндвич  (2548,80/1,18/4,35=496.55), шт
КОЭФ. К ПОЗИЦИИ:
Стоимость запасных частей - согласно п.4.56 из МДС 81-35.2004 ПЗ=1,02 (ОЗП=1,02; ЭМ=1,02; МАТ=1,02)
Норматив НР % : 0% 
Норматив СП % : 0% </t>
  </si>
  <si>
    <t xml:space="preserve">Монтажный комплект №3 ДУ 80 сэндвич  (944/1,18/4,35=183,91), шт
КОЭФ. К ПОЗИЦИИ:
Стоимость запасных частей - согласно п.4.56 из МДС 81-35.2004 ПЗ=1,02 (ОЗП=1,02; ЭМ=1,02; МАТ=1,02)
Норматив НР % : 0% 
Норматив СП % : 0% </t>
  </si>
  <si>
    <t>Нулевая шина 6х9  (21,00/1,18/4,35=4,09), шт
КОЭФ. К ПОЗИЦИИ:
Стоимость запасных частей - согласно п.4.56 из МДС 81-35.2004 ПЗ=1,02 (ОЗП=1,02; ЭМ=1,02; МАТ=1,02)
Норматив НР % : 134%  *0.85
Норматив СП % : 83%  *0.8</t>
  </si>
  <si>
    <t>ТССЦ-502-9004-90002</t>
  </si>
  <si>
    <t>Шнуры с ПВХ изоляцией и оболочкой, с параллельно уложенными жилами, гибкие ШВВП сечением: 2х0,5мм2  (6297,63/1,18/4,35=1226.89), 1000м
Норматив НР % : 134%  *0.85
Норматив СП % : 83%  *0.8</t>
  </si>
  <si>
    <t>0,6
60/100</t>
  </si>
  <si>
    <t>ТЕРм08-02-413-01</t>
  </si>
  <si>
    <t>Прокладка гофротрубы с затягиванием, 100 м трубок
Норматив НР % : 100%  *0.85
Норматив СП % : 65%  *0.8</t>
  </si>
  <si>
    <t>0,3
30/100</t>
  </si>
  <si>
    <t>655,79
267,45</t>
  </si>
  <si>
    <t>62,85
3,5</t>
  </si>
  <si>
    <t>37.160 Провода в резинобитумных трубах: ОЗП=10,77; ЭМ=7,17; ЗПМ=10,77; МАТ=2,85</t>
  </si>
  <si>
    <t>135
11</t>
  </si>
  <si>
    <t>20,2
0,22</t>
  </si>
  <si>
    <t>6,06
0,07</t>
  </si>
  <si>
    <t xml:space="preserve">Гофротруба диам.20  (5/1.18/4.35=0,97), м
КОЭФ. К ПОЗИЦИИ:
Стоимость запасных частей - согласно п.4.56 из МДС 81-35.2004 ПЗ=1,02 (ОЗП=1,02; ЭМ=1,02; МАТ=1,02)
Норматив НР % : 0% 
Норматив СП % : 0% </t>
  </si>
  <si>
    <t>ТЕРм08-02-401-01</t>
  </si>
  <si>
    <t>Кабель двух-четырехжильный сечением жилы до 16 мм2 с креплением накладными скобами. полосками с установкой ответвительных коробок, 100 м
Норматив НР % : 100%  *0.85
Норматив СП % : 65%  *0.8</t>
  </si>
  <si>
    <t>0,2
20/100</t>
  </si>
  <si>
    <t>4411,78
683,18</t>
  </si>
  <si>
    <t>1079,74
397,45</t>
  </si>
  <si>
    <t>37.148 Кабели с креплением накладными скобами, полосками, по установленным конструкциям и лоткам с установкой ответвительных коробок: ОЗП=10,77; ЭМ=6,3; ЗПМ=10,77; МАТ=1,8</t>
  </si>
  <si>
    <t>1360
856</t>
  </si>
  <si>
    <t>51,6
24,95</t>
  </si>
  <si>
    <t>10,32
4,99</t>
  </si>
  <si>
    <t>ТССЦ-501-9001-91022</t>
  </si>
  <si>
    <t>Кабель КСПВГ слаботочный гибкий с числом жил и сечением :4х0.2мм2  (5636.76/1.18/4.35=1098.14), 1000м
Норматив НР % : 100%  *0.85
Норматив СП % : 65%  *0.8</t>
  </si>
  <si>
    <t>Итого прямые затраты по разделу в текущих ценах</t>
  </si>
  <si>
    <t>3163
895</t>
  </si>
  <si>
    <t>94,38
5,26</t>
  </si>
  <si>
    <t>Накладные расходы</t>
  </si>
  <si>
    <t>Сметная прибыль</t>
  </si>
  <si>
    <t>Итоги по разделу 1 Узел учёта тепловой энергии :</t>
  </si>
  <si>
    <t xml:space="preserve">  Итого Строительные работы</t>
  </si>
  <si>
    <t>49,23
0,19</t>
  </si>
  <si>
    <t xml:space="preserve">  Итого Монтажные работы</t>
  </si>
  <si>
    <t>45,15
5,07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</si>
  <si>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</si>
  <si>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</si>
  <si>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</si>
  <si>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</si>
  <si>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</si>
  <si>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</si>
  <si>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</si>
  <si>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Узел учёта тепловой энергии</t>
  </si>
  <si>
    <t>Итого прямые затраты по смете в текущих ценах</t>
  </si>
  <si>
    <t>Итоги по смете:</t>
  </si>
  <si>
    <t xml:space="preserve">  НДС 18%</t>
  </si>
  <si>
    <t xml:space="preserve">  ВСЕГО по смете</t>
  </si>
  <si>
    <t>Составлен(а) в текущих ценах по состоянию на3 кв. 2012года</t>
  </si>
  <si>
    <t>Составил:___________________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</si>
</sst>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Unicode MS"/>
      <family val="2"/>
      <charset val="204"/>
    </font>
    <font>
      <u/>
      <sz val="10"/>
      <color indexed="12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  <font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u/>
      <sz val="10"/>
      <name val="Arial Cyr"/>
      <charset val="204"/>
    </font>
    <font>
      <i/>
      <sz val="10"/>
      <name val="Arial Cyr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7" fillId="0" borderId="1">
      <alignment horizontal="center"/>
    </xf>
    <xf numFmtId="0" fontId="7" fillId="0" borderId="1">
      <alignment horizont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horizontal="right" vertical="top" wrapText="1"/>
    </xf>
    <xf numFmtId="0" fontId="7" fillId="0" borderId="1">
      <alignment horizont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0">
      <alignment horizontal="center" vertical="top" wrapText="1"/>
    </xf>
    <xf numFmtId="0" fontId="7" fillId="0" borderId="0" applyProtection="0">
      <alignment horizontal="right" indent="1"/>
    </xf>
    <xf numFmtId="0" fontId="7" fillId="0" borderId="0">
      <alignment horizontal="center"/>
    </xf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141">
    <xf numFmtId="0" fontId="0" fillId="0" borderId="0" xfId="0"/>
    <xf numFmtId="0" fontId="2" fillId="0" borderId="0" xfId="0" applyFont="1"/>
    <xf numFmtId="0" fontId="4" fillId="0" borderId="0" xfId="3" applyAlignment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7" fillId="0" borderId="0" xfId="13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14" fillId="0" borderId="7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6" xfId="13" applyBorder="1" applyAlignment="1">
      <alignment horizontal="center" vertical="top" wrapText="1"/>
    </xf>
    <xf numFmtId="49" fontId="0" fillId="0" borderId="7" xfId="0" applyNumberFormat="1" applyBorder="1" applyAlignment="1">
      <alignment wrapText="1"/>
    </xf>
    <xf numFmtId="0" fontId="1" fillId="0" borderId="7" xfId="0" applyFont="1" applyBorder="1"/>
    <xf numFmtId="49" fontId="14" fillId="0" borderId="7" xfId="0" applyNumberFormat="1" applyFont="1" applyBorder="1" applyAlignment="1">
      <alignment wrapText="1"/>
    </xf>
    <xf numFmtId="0" fontId="7" fillId="0" borderId="9" xfId="13" applyBorder="1" applyAlignment="1">
      <alignment horizontal="center" vertical="top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/>
    <xf numFmtId="0" fontId="7" fillId="0" borderId="0" xfId="5" applyFont="1" applyBorder="1" applyAlignment="1">
      <alignment horizontal="center" wrapText="1"/>
    </xf>
    <xf numFmtId="0" fontId="16" fillId="0" borderId="0" xfId="0" applyFont="1" applyAlignment="1">
      <alignment horizontal="center" vertical="top"/>
    </xf>
    <xf numFmtId="0" fontId="16" fillId="0" borderId="0" xfId="1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0" xfId="0" applyFont="1" applyAlignment="1">
      <alignment horizontal="right"/>
    </xf>
    <xf numFmtId="0" fontId="16" fillId="0" borderId="11" xfId="10" applyFont="1" applyBorder="1" applyAlignment="1">
      <alignment horizontal="left"/>
    </xf>
    <xf numFmtId="0" fontId="17" fillId="0" borderId="0" xfId="0" applyFont="1" applyAlignment="1">
      <alignment horizontal="center" vertical="top"/>
    </xf>
    <xf numFmtId="0" fontId="16" fillId="0" borderId="0" xfId="0" applyFont="1" applyAlignment="1"/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right" vertical="top" wrapText="1"/>
    </xf>
    <xf numFmtId="0" fontId="16" fillId="0" borderId="0" xfId="0" applyNumberFormat="1" applyFont="1" applyBorder="1" applyAlignment="1">
      <alignment horizontal="righ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13" applyFont="1" applyAlignment="1">
      <alignment horizontal="left" vertical="top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11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/>
    </xf>
    <xf numFmtId="0" fontId="16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top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16" fillId="0" borderId="0" xfId="0" applyFont="1" applyBorder="1" applyAlignment="1">
      <alignment horizontal="left"/>
    </xf>
    <xf numFmtId="0" fontId="7" fillId="0" borderId="0" xfId="10" quotePrefix="1" applyAlignment="1">
      <alignment horizontal="left"/>
    </xf>
    <xf numFmtId="0" fontId="7" fillId="0" borderId="0" xfId="10" quotePrefix="1" applyFont="1" applyAlignment="1">
      <alignment horizontal="left"/>
    </xf>
    <xf numFmtId="0" fontId="19" fillId="0" borderId="0" xfId="10" applyFont="1" applyAlignment="1">
      <alignment horizontal="center"/>
    </xf>
    <xf numFmtId="0" fontId="16" fillId="0" borderId="12" xfId="5" applyFont="1" applyBorder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6" fillId="0" borderId="1" xfId="0" applyNumberFormat="1" applyFont="1" applyBorder="1" applyAlignment="1">
      <alignment horizontal="right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vertical="top" wrapText="1"/>
    </xf>
    <xf numFmtId="0" fontId="16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6" fillId="0" borderId="12" xfId="0" applyNumberFormat="1" applyFont="1" applyBorder="1" applyAlignment="1">
      <alignment horizontal="right" vertical="top" wrapText="1"/>
    </xf>
    <xf numFmtId="0" fontId="16" fillId="0" borderId="1" xfId="4" applyFont="1" applyBorder="1" applyAlignment="1">
      <alignment horizontal="right" vertical="top" wrapText="1"/>
    </xf>
    <xf numFmtId="0" fontId="20" fillId="0" borderId="0" xfId="0" applyFont="1" applyAlignment="1">
      <alignment horizontal="left" vertical="top"/>
    </xf>
    <xf numFmtId="0" fontId="7" fillId="0" borderId="0" xfId="10" quotePrefix="1" applyAlignment="1">
      <alignment horizontal="left"/>
    </xf>
    <xf numFmtId="0" fontId="7" fillId="0" borderId="0" xfId="10" applyAlignment="1">
      <alignment horizontal="left"/>
    </xf>
    <xf numFmtId="43" fontId="7" fillId="0" borderId="11" xfId="12" applyFont="1" applyBorder="1" applyAlignment="1">
      <alignment horizontal="right" indent="1"/>
    </xf>
    <xf numFmtId="43" fontId="7" fillId="0" borderId="13" xfId="12" applyFont="1" applyBorder="1" applyAlignment="1">
      <alignment horizontal="right" indent="1"/>
    </xf>
    <xf numFmtId="0" fontId="16" fillId="0" borderId="12" xfId="0" quotePrefix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quotePrefix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/>
    <xf numFmtId="0" fontId="18" fillId="0" borderId="15" xfId="0" applyFont="1" applyBorder="1" applyAlignment="1"/>
    <xf numFmtId="0" fontId="16" fillId="0" borderId="8" xfId="0" applyFont="1" applyBorder="1" applyAlignment="1"/>
    <xf numFmtId="0" fontId="16" fillId="0" borderId="0" xfId="0" applyFont="1" applyBorder="1" applyAlignment="1"/>
    <xf numFmtId="0" fontId="18" fillId="0" borderId="7" xfId="0" applyFont="1" applyBorder="1" applyAlignment="1"/>
    <xf numFmtId="0" fontId="16" fillId="0" borderId="1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6" fillId="0" borderId="1" xfId="4" applyFont="1" applyBorder="1" applyAlignment="1">
      <alignment horizontal="left" vertical="top" wrapText="1"/>
    </xf>
    <xf numFmtId="0" fontId="20" fillId="0" borderId="1" xfId="4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0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2" borderId="11" xfId="1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/>
    </xf>
  </cellXfs>
  <cellStyles count="14">
    <cellStyle name="Акт" xfId="1"/>
    <cellStyle name="ВедРесурсов" xfId="2"/>
    <cellStyle name="Гиперссылка" xfId="3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Расч" xfId="8"/>
    <cellStyle name="Список ресурсов" xfId="9"/>
    <cellStyle name="Титул" xfId="10"/>
    <cellStyle name="Титул_Лок.См.Расч.Баз.-Инд.Методом" xfId="11"/>
    <cellStyle name="Финансовый" xfId="12" builtinId="3"/>
    <cellStyle name="Хвост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279</xdr:row>
      <xdr:rowOff>0</xdr:rowOff>
    </xdr:from>
    <xdr:to>
      <xdr:col>7</xdr:col>
      <xdr:colOff>304800</xdr:colOff>
      <xdr:row>280</xdr:row>
      <xdr:rowOff>142875</xdr:rowOff>
    </xdr:to>
    <xdr:sp macro="" textlink="">
      <xdr:nvSpPr>
        <xdr:cNvPr id="1076" name="AutoShape 2" descr="Выделение примера в справке."/>
        <xdr:cNvSpPr>
          <a:spLocks noChangeAspect="1" noChangeArrowheads="1"/>
        </xdr:cNvSpPr>
      </xdr:nvSpPr>
      <xdr:spPr bwMode="auto">
        <a:xfrm>
          <a:off x="13515975" y="4609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304800</xdr:colOff>
      <xdr:row>301</xdr:row>
      <xdr:rowOff>171450</xdr:rowOff>
    </xdr:to>
    <xdr:sp macro="" textlink="">
      <xdr:nvSpPr>
        <xdr:cNvPr id="1077" name="AutoShape 3" descr="Токио—Сибуя"/>
        <xdr:cNvSpPr>
          <a:spLocks noChangeAspect="1" noChangeArrowheads="1"/>
        </xdr:cNvSpPr>
      </xdr:nvSpPr>
      <xdr:spPr bwMode="auto">
        <a:xfrm>
          <a:off x="1351597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300</xdr:row>
      <xdr:rowOff>0</xdr:rowOff>
    </xdr:from>
    <xdr:to>
      <xdr:col>8</xdr:col>
      <xdr:colOff>9525</xdr:colOff>
      <xdr:row>301</xdr:row>
      <xdr:rowOff>171450</xdr:rowOff>
    </xdr:to>
    <xdr:sp macro="" textlink="">
      <xdr:nvSpPr>
        <xdr:cNvPr id="1078" name="AutoShape 4" descr="Токио—Сибуя"/>
        <xdr:cNvSpPr>
          <a:spLocks noChangeAspect="1" noChangeArrowheads="1"/>
        </xdr:cNvSpPr>
      </xdr:nvSpPr>
      <xdr:spPr bwMode="auto">
        <a:xfrm>
          <a:off x="13830300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300</xdr:row>
      <xdr:rowOff>0</xdr:rowOff>
    </xdr:from>
    <xdr:to>
      <xdr:col>8</xdr:col>
      <xdr:colOff>323850</xdr:colOff>
      <xdr:row>301</xdr:row>
      <xdr:rowOff>171450</xdr:rowOff>
    </xdr:to>
    <xdr:sp macro="" textlink="">
      <xdr:nvSpPr>
        <xdr:cNvPr id="1079" name="AutoShape 5" descr="Токио—Сибуя"/>
        <xdr:cNvSpPr>
          <a:spLocks noChangeAspect="1" noChangeArrowheads="1"/>
        </xdr:cNvSpPr>
      </xdr:nvSpPr>
      <xdr:spPr bwMode="auto">
        <a:xfrm>
          <a:off x="1414462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304800</xdr:colOff>
      <xdr:row>304</xdr:row>
      <xdr:rowOff>142875</xdr:rowOff>
    </xdr:to>
    <xdr:sp macro="" textlink="">
      <xdr:nvSpPr>
        <xdr:cNvPr id="1080" name="AutoShape 6" descr="Токио—Сибуя"/>
        <xdr:cNvSpPr>
          <a:spLocks noChangeAspect="1" noChangeArrowheads="1"/>
        </xdr:cNvSpPr>
      </xdr:nvSpPr>
      <xdr:spPr bwMode="auto">
        <a:xfrm>
          <a:off x="1351597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303</xdr:row>
      <xdr:rowOff>0</xdr:rowOff>
    </xdr:from>
    <xdr:to>
      <xdr:col>8</xdr:col>
      <xdr:colOff>9525</xdr:colOff>
      <xdr:row>304</xdr:row>
      <xdr:rowOff>142875</xdr:rowOff>
    </xdr:to>
    <xdr:sp macro="" textlink="">
      <xdr:nvSpPr>
        <xdr:cNvPr id="1081" name="AutoShape 7" descr="Токио—Сибуя"/>
        <xdr:cNvSpPr>
          <a:spLocks noChangeAspect="1" noChangeArrowheads="1"/>
        </xdr:cNvSpPr>
      </xdr:nvSpPr>
      <xdr:spPr bwMode="auto">
        <a:xfrm>
          <a:off x="13830300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303</xdr:row>
      <xdr:rowOff>0</xdr:rowOff>
    </xdr:from>
    <xdr:to>
      <xdr:col>8</xdr:col>
      <xdr:colOff>323850</xdr:colOff>
      <xdr:row>304</xdr:row>
      <xdr:rowOff>142875</xdr:rowOff>
    </xdr:to>
    <xdr:sp macro="" textlink="">
      <xdr:nvSpPr>
        <xdr:cNvPr id="1082" name="AutoShape 8" descr="Токио—Сибуя"/>
        <xdr:cNvSpPr>
          <a:spLocks noChangeAspect="1" noChangeArrowheads="1"/>
        </xdr:cNvSpPr>
      </xdr:nvSpPr>
      <xdr:spPr bwMode="auto">
        <a:xfrm>
          <a:off x="1414462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94"/>
  <sheetViews>
    <sheetView showGridLines="0" tabSelected="1" zoomScale="117" zoomScaleNormal="117" workbookViewId="0">
      <pane ySplit="19" topLeftCell="A56" activePane="bottomLeft" state="frozen"/>
      <selection pane="bottomLeft" activeCell="F97" sqref="F97"/>
    </sheetView>
  </sheetViews>
  <sheetFormatPr defaultRowHeight="12.75" x14ac:dyDescent="0.2"/>
  <cols>
    <col min="1" max="1" width="3.42578125" style="49" customWidth="1"/>
    <col min="2" max="2" width="14.85546875" style="49" customWidth="1"/>
    <col min="3" max="3" width="28.85546875" style="49" customWidth="1"/>
    <col min="4" max="4" width="6.85546875" style="49" customWidth="1"/>
    <col min="5" max="5" width="10.5703125" style="50" customWidth="1"/>
    <col min="6" max="6" width="9.5703125" style="50" customWidth="1"/>
    <col min="7" max="7" width="8.85546875" style="50" customWidth="1"/>
    <col min="8" max="8" width="20.28515625" style="50" customWidth="1"/>
    <col min="9" max="9" width="8.42578125" style="50" customWidth="1"/>
    <col min="10" max="10" width="8.140625" style="50" customWidth="1"/>
    <col min="11" max="11" width="8.7109375" style="50" customWidth="1"/>
    <col min="12" max="12" width="8.5703125" style="50" customWidth="1"/>
    <col min="13" max="13" width="6.85546875" style="50" customWidth="1"/>
    <col min="14" max="14" width="6.28515625" style="48" customWidth="1"/>
    <col min="15" max="15" width="9.140625" style="48"/>
    <col min="16" max="16" width="19.7109375" style="48" customWidth="1"/>
    <col min="17" max="16384" width="9.140625" style="48"/>
  </cols>
  <sheetData>
    <row r="1" spans="1:14" s="12" customFormat="1" x14ac:dyDescent="0.2">
      <c r="A1" s="53"/>
      <c r="B1" s="54"/>
      <c r="C1" s="53"/>
      <c r="D1" s="137"/>
      <c r="E1" s="138"/>
      <c r="F1" s="136"/>
      <c r="G1" s="138"/>
      <c r="H1" s="139"/>
      <c r="I1" s="53"/>
      <c r="J1" s="53"/>
      <c r="K1" s="53"/>
      <c r="L1" s="53"/>
      <c r="M1" s="53"/>
      <c r="N1" s="56"/>
    </row>
    <row r="2" spans="1:14" s="12" customFormat="1" x14ac:dyDescent="0.2">
      <c r="A2" s="98" t="s">
        <v>296</v>
      </c>
      <c r="B2" s="54"/>
      <c r="C2" s="56"/>
      <c r="D2" s="55"/>
      <c r="F2" s="58" t="s">
        <v>81</v>
      </c>
      <c r="G2" s="58"/>
      <c r="H2" s="56"/>
      <c r="I2" s="59"/>
      <c r="J2" s="57"/>
      <c r="K2" s="98" t="s">
        <v>297</v>
      </c>
      <c r="L2" s="57"/>
      <c r="M2" s="53"/>
      <c r="N2" s="56"/>
    </row>
    <row r="3" spans="1:14" s="12" customFormat="1" x14ac:dyDescent="0.2">
      <c r="A3" s="57"/>
      <c r="B3" s="56"/>
      <c r="C3" s="56"/>
      <c r="D3" s="56"/>
      <c r="E3" s="53"/>
      <c r="F3" s="53"/>
      <c r="G3" s="53"/>
      <c r="H3" s="53"/>
      <c r="I3" s="53"/>
      <c r="J3" s="57"/>
      <c r="K3" s="140"/>
      <c r="L3" s="57"/>
      <c r="M3" s="53"/>
      <c r="N3" s="56"/>
    </row>
    <row r="4" spans="1:14" s="12" customFormat="1" x14ac:dyDescent="0.2">
      <c r="A4" s="53"/>
      <c r="B4" s="53"/>
      <c r="C4" s="53"/>
      <c r="D4" s="56"/>
      <c r="F4" s="85" t="s">
        <v>299</v>
      </c>
      <c r="G4" s="53"/>
      <c r="H4" s="56"/>
      <c r="I4" s="53"/>
      <c r="J4" s="53"/>
      <c r="K4" s="53"/>
      <c r="L4" s="53"/>
      <c r="M4" s="53"/>
      <c r="N4" s="56"/>
    </row>
    <row r="5" spans="1:14" s="12" customFormat="1" x14ac:dyDescent="0.2">
      <c r="A5" s="130"/>
      <c r="B5" s="131"/>
      <c r="C5" s="131"/>
      <c r="D5" s="56"/>
      <c r="F5" s="53" t="s">
        <v>82</v>
      </c>
      <c r="G5" s="53"/>
      <c r="H5" s="56"/>
      <c r="I5" s="53"/>
      <c r="J5" s="53"/>
      <c r="K5" s="53"/>
      <c r="L5" s="53"/>
      <c r="M5" s="53"/>
      <c r="N5" s="56"/>
    </row>
    <row r="6" spans="1:14" s="12" customFormat="1" x14ac:dyDescent="0.2">
      <c r="A6" s="53"/>
      <c r="B6" s="53"/>
      <c r="C6" s="53"/>
      <c r="D6" s="56"/>
      <c r="E6" s="53"/>
      <c r="F6" s="53"/>
      <c r="G6" s="53"/>
      <c r="H6" s="53"/>
      <c r="I6" s="53"/>
      <c r="J6" s="53"/>
      <c r="K6" s="53"/>
      <c r="L6" s="53"/>
      <c r="M6" s="53"/>
      <c r="N6" s="56"/>
    </row>
    <row r="7" spans="1:14" s="12" customFormat="1" ht="39" customHeight="1" x14ac:dyDescent="0.2">
      <c r="A7" s="53"/>
      <c r="B7" s="53"/>
      <c r="C7" s="60"/>
      <c r="D7" s="61" t="s">
        <v>314</v>
      </c>
      <c r="E7" s="128"/>
      <c r="F7" s="129"/>
      <c r="G7" s="129"/>
      <c r="H7" s="129"/>
      <c r="I7" s="59"/>
      <c r="J7" s="59"/>
      <c r="K7" s="59"/>
      <c r="L7" s="59"/>
      <c r="M7" s="53"/>
      <c r="N7" s="56"/>
    </row>
    <row r="8" spans="1:14" s="12" customFormat="1" x14ac:dyDescent="0.2">
      <c r="A8" s="53"/>
      <c r="B8" s="53"/>
      <c r="C8" s="53"/>
      <c r="D8" s="82" t="s">
        <v>315</v>
      </c>
      <c r="E8" s="58"/>
      <c r="F8" s="58"/>
      <c r="G8" s="58"/>
      <c r="H8" s="56"/>
      <c r="I8" s="59"/>
      <c r="J8" s="59"/>
      <c r="K8" s="59"/>
      <c r="L8" s="59"/>
      <c r="M8" s="53"/>
      <c r="N8" s="56"/>
    </row>
    <row r="9" spans="1:14" s="12" customFormat="1" ht="7.5" customHeight="1" x14ac:dyDescent="0.2">
      <c r="A9" s="62"/>
      <c r="B9" s="62"/>
      <c r="C9" s="53"/>
      <c r="D9" s="56"/>
      <c r="E9" s="53"/>
      <c r="F9" s="53"/>
      <c r="G9" s="53"/>
      <c r="H9" s="53"/>
      <c r="I9" s="53"/>
      <c r="J9" s="53"/>
      <c r="K9" s="56"/>
      <c r="L9" s="56"/>
      <c r="M9" s="53"/>
      <c r="N9" s="56"/>
    </row>
    <row r="10" spans="1:14" x14ac:dyDescent="0.2">
      <c r="A10" s="99" t="s">
        <v>313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x14ac:dyDescent="0.2">
      <c r="A11" s="83" t="s">
        <v>302</v>
      </c>
      <c r="B11" s="74"/>
      <c r="C11" s="101">
        <v>152776.95999999999</v>
      </c>
      <c r="D11" s="101"/>
      <c r="E11" s="101"/>
      <c r="F11" s="73" t="s">
        <v>300</v>
      </c>
      <c r="G11" s="75"/>
      <c r="H11" s="75"/>
      <c r="I11" s="75"/>
      <c r="J11" s="75"/>
    </row>
    <row r="12" spans="1:14" x14ac:dyDescent="0.2">
      <c r="A12" s="84" t="s">
        <v>312</v>
      </c>
      <c r="B12" s="74"/>
      <c r="C12" s="79"/>
      <c r="D12" s="102">
        <v>14460</v>
      </c>
      <c r="E12" s="102"/>
      <c r="F12" s="73" t="s">
        <v>300</v>
      </c>
      <c r="G12" s="75"/>
      <c r="H12" s="75"/>
      <c r="I12" s="75"/>
      <c r="J12" s="75"/>
    </row>
    <row r="13" spans="1:14" x14ac:dyDescent="0.2">
      <c r="A13" s="84" t="s">
        <v>475</v>
      </c>
      <c r="B13" s="48"/>
      <c r="C13" s="76"/>
      <c r="D13" s="77"/>
      <c r="E13" s="80"/>
      <c r="F13" s="11"/>
      <c r="G13" s="81"/>
      <c r="H13" s="81"/>
      <c r="I13" s="75"/>
      <c r="J13" s="75"/>
    </row>
    <row r="14" spans="1:14" ht="11.25" customHeight="1" x14ac:dyDescent="0.2">
      <c r="A14" s="72"/>
      <c r="B14" s="73"/>
      <c r="C14" s="73"/>
      <c r="D14" s="72"/>
      <c r="E14" s="75"/>
      <c r="F14" s="75"/>
      <c r="G14" s="75"/>
      <c r="H14" s="79"/>
      <c r="I14" s="75"/>
      <c r="J14" s="75"/>
      <c r="K14" s="75"/>
      <c r="L14" s="75"/>
      <c r="M14" s="75"/>
    </row>
    <row r="15" spans="1:14" ht="12.75" customHeight="1" x14ac:dyDescent="0.2">
      <c r="A15" s="119" t="s">
        <v>83</v>
      </c>
      <c r="B15" s="119" t="s">
        <v>309</v>
      </c>
      <c r="C15" s="103" t="s">
        <v>316</v>
      </c>
      <c r="D15" s="103" t="s">
        <v>310</v>
      </c>
      <c r="E15" s="109" t="s">
        <v>317</v>
      </c>
      <c r="F15" s="110"/>
      <c r="G15" s="111"/>
      <c r="H15" s="103" t="s">
        <v>295</v>
      </c>
      <c r="I15" s="109" t="s">
        <v>301</v>
      </c>
      <c r="J15" s="115"/>
      <c r="K15" s="115"/>
      <c r="L15" s="116"/>
      <c r="M15" s="105" t="s">
        <v>311</v>
      </c>
      <c r="N15" s="106"/>
    </row>
    <row r="16" spans="1:14" s="51" customFormat="1" ht="38.25" customHeight="1" x14ac:dyDescent="0.2">
      <c r="A16" s="120"/>
      <c r="B16" s="120"/>
      <c r="C16" s="120"/>
      <c r="D16" s="120"/>
      <c r="E16" s="112"/>
      <c r="F16" s="113"/>
      <c r="G16" s="114"/>
      <c r="H16" s="120"/>
      <c r="I16" s="107"/>
      <c r="J16" s="117"/>
      <c r="K16" s="117"/>
      <c r="L16" s="118"/>
      <c r="M16" s="107"/>
      <c r="N16" s="108"/>
    </row>
    <row r="17" spans="1:20" s="51" customFormat="1" ht="12.75" customHeight="1" x14ac:dyDescent="0.2">
      <c r="A17" s="120"/>
      <c r="B17" s="120"/>
      <c r="C17" s="120"/>
      <c r="D17" s="120"/>
      <c r="E17" s="78" t="s">
        <v>304</v>
      </c>
      <c r="F17" s="78" t="s">
        <v>306</v>
      </c>
      <c r="G17" s="103" t="s">
        <v>308</v>
      </c>
      <c r="H17" s="120"/>
      <c r="I17" s="103" t="s">
        <v>304</v>
      </c>
      <c r="J17" s="103" t="s">
        <v>307</v>
      </c>
      <c r="K17" s="78" t="s">
        <v>306</v>
      </c>
      <c r="L17" s="103" t="s">
        <v>308</v>
      </c>
      <c r="M17" s="119" t="s">
        <v>298</v>
      </c>
      <c r="N17" s="103" t="s">
        <v>304</v>
      </c>
    </row>
    <row r="18" spans="1:20" s="51" customFormat="1" ht="11.25" customHeight="1" x14ac:dyDescent="0.2">
      <c r="A18" s="104"/>
      <c r="B18" s="104"/>
      <c r="C18" s="104"/>
      <c r="D18" s="104"/>
      <c r="E18" s="71" t="s">
        <v>303</v>
      </c>
      <c r="F18" s="78" t="s">
        <v>305</v>
      </c>
      <c r="G18" s="104"/>
      <c r="H18" s="104"/>
      <c r="I18" s="104"/>
      <c r="J18" s="104"/>
      <c r="K18" s="78" t="s">
        <v>305</v>
      </c>
      <c r="L18" s="104"/>
      <c r="M18" s="104"/>
      <c r="N18" s="104"/>
    </row>
    <row r="19" spans="1:20" x14ac:dyDescent="0.2">
      <c r="A19" s="86">
        <v>1</v>
      </c>
      <c r="B19" s="86">
        <v>2</v>
      </c>
      <c r="C19" s="86">
        <v>3</v>
      </c>
      <c r="D19" s="86">
        <v>4</v>
      </c>
      <c r="E19" s="86">
        <v>5</v>
      </c>
      <c r="F19" s="86">
        <v>6</v>
      </c>
      <c r="G19" s="86">
        <v>7</v>
      </c>
      <c r="H19" s="86">
        <v>8</v>
      </c>
      <c r="I19" s="86">
        <v>9</v>
      </c>
      <c r="J19" s="86">
        <v>10</v>
      </c>
      <c r="K19" s="86">
        <v>11</v>
      </c>
      <c r="L19" s="86">
        <v>12</v>
      </c>
      <c r="M19" s="86">
        <v>13</v>
      </c>
      <c r="N19" s="86">
        <v>14</v>
      </c>
      <c r="O19" s="52"/>
      <c r="P19" s="52"/>
      <c r="Q19" s="52"/>
      <c r="R19" s="52"/>
      <c r="S19" s="52"/>
      <c r="T19" s="52"/>
    </row>
    <row r="20" spans="1:20" ht="17.850000000000001" customHeight="1" x14ac:dyDescent="0.2">
      <c r="A20" s="123" t="s">
        <v>319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</row>
    <row r="21" spans="1:20" ht="168" x14ac:dyDescent="0.2">
      <c r="A21" s="87">
        <v>1</v>
      </c>
      <c r="B21" s="88" t="s">
        <v>320</v>
      </c>
      <c r="C21" s="88" t="s">
        <v>321</v>
      </c>
      <c r="D21" s="87" t="s">
        <v>322</v>
      </c>
      <c r="E21" s="89" t="s">
        <v>323</v>
      </c>
      <c r="F21" s="89" t="s">
        <v>324</v>
      </c>
      <c r="G21" s="89">
        <v>11130.06</v>
      </c>
      <c r="H21" s="90" t="s">
        <v>325</v>
      </c>
      <c r="I21" s="91">
        <v>1246</v>
      </c>
      <c r="J21" s="89">
        <v>196</v>
      </c>
      <c r="K21" s="89" t="s">
        <v>326</v>
      </c>
      <c r="L21" s="89" t="str">
        <f>IF(0.02*11130.06=0," ",TEXT(,ROUND((0.02*11130.06*4.58),2)))</f>
        <v>1019,51</v>
      </c>
      <c r="M21" s="89" t="s">
        <v>327</v>
      </c>
      <c r="N21" s="89" t="s">
        <v>328</v>
      </c>
    </row>
    <row r="22" spans="1:20" ht="168" x14ac:dyDescent="0.2">
      <c r="A22" s="87">
        <v>2</v>
      </c>
      <c r="B22" s="88" t="s">
        <v>329</v>
      </c>
      <c r="C22" s="88" t="s">
        <v>330</v>
      </c>
      <c r="D22" s="87" t="s">
        <v>331</v>
      </c>
      <c r="E22" s="89" t="s">
        <v>332</v>
      </c>
      <c r="F22" s="89" t="s">
        <v>333</v>
      </c>
      <c r="G22" s="89">
        <v>4729.55</v>
      </c>
      <c r="H22" s="90" t="s">
        <v>325</v>
      </c>
      <c r="I22" s="91">
        <v>285</v>
      </c>
      <c r="J22" s="89">
        <v>62</v>
      </c>
      <c r="K22" s="89">
        <v>6</v>
      </c>
      <c r="L22" s="89" t="str">
        <f>IF(0.01*4729.55=0," ",TEXT(,ROUND((0.01*4729.55*4.58),2)))</f>
        <v>216,61</v>
      </c>
      <c r="M22" s="89" t="s">
        <v>334</v>
      </c>
      <c r="N22" s="89">
        <v>0.43</v>
      </c>
    </row>
    <row r="23" spans="1:20" ht="144" x14ac:dyDescent="0.2">
      <c r="A23" s="87">
        <v>3</v>
      </c>
      <c r="B23" s="88" t="s">
        <v>335</v>
      </c>
      <c r="C23" s="88" t="s">
        <v>336</v>
      </c>
      <c r="D23" s="87">
        <v>12</v>
      </c>
      <c r="E23" s="89" t="s">
        <v>337</v>
      </c>
      <c r="F23" s="89">
        <v>8.1999999999999993</v>
      </c>
      <c r="G23" s="89">
        <v>135.74</v>
      </c>
      <c r="H23" s="90" t="s">
        <v>338</v>
      </c>
      <c r="I23" s="91">
        <v>10597</v>
      </c>
      <c r="J23" s="89">
        <v>3027</v>
      </c>
      <c r="K23" s="89">
        <v>582</v>
      </c>
      <c r="L23" s="89" t="str">
        <f>IF(12*135.74=0," ",TEXT(,ROUND((12*135.74*4.29),2)))</f>
        <v>6987,9</v>
      </c>
      <c r="M23" s="89">
        <v>1.68</v>
      </c>
      <c r="N23" s="89">
        <v>20.16</v>
      </c>
    </row>
    <row r="24" spans="1:20" ht="144" x14ac:dyDescent="0.2">
      <c r="A24" s="87">
        <v>4</v>
      </c>
      <c r="B24" s="88" t="s">
        <v>339</v>
      </c>
      <c r="C24" s="88" t="s">
        <v>340</v>
      </c>
      <c r="D24" s="87">
        <v>2</v>
      </c>
      <c r="E24" s="89" t="s">
        <v>341</v>
      </c>
      <c r="F24" s="89">
        <v>5.36</v>
      </c>
      <c r="G24" s="89">
        <v>99.9</v>
      </c>
      <c r="H24" s="90" t="s">
        <v>338</v>
      </c>
      <c r="I24" s="91">
        <v>1252</v>
      </c>
      <c r="J24" s="89">
        <v>332</v>
      </c>
      <c r="K24" s="89">
        <v>63</v>
      </c>
      <c r="L24" s="89" t="str">
        <f>IF(2*99.9=0," ",TEXT(,ROUND((2*99.9*4.29),2)))</f>
        <v>857,14</v>
      </c>
      <c r="M24" s="89">
        <v>1.1000000000000001</v>
      </c>
      <c r="N24" s="89">
        <v>2.2000000000000002</v>
      </c>
    </row>
    <row r="25" spans="1:20" ht="72" x14ac:dyDescent="0.2">
      <c r="A25" s="87">
        <v>5</v>
      </c>
      <c r="B25" s="88" t="s">
        <v>342</v>
      </c>
      <c r="C25" s="88" t="s">
        <v>343</v>
      </c>
      <c r="D25" s="87">
        <v>-4</v>
      </c>
      <c r="E25" s="89">
        <v>39.64</v>
      </c>
      <c r="F25" s="89"/>
      <c r="G25" s="89">
        <v>39.64</v>
      </c>
      <c r="H25" s="90" t="s">
        <v>344</v>
      </c>
      <c r="I25" s="91">
        <v>-531</v>
      </c>
      <c r="J25" s="89"/>
      <c r="K25" s="89"/>
      <c r="L25" s="89" t="str">
        <f>IF(-4*39.64=0," ",TEXT(,ROUND((-4*39.64*3.347),2)))</f>
        <v>-530,7</v>
      </c>
      <c r="M25" s="89"/>
      <c r="N25" s="89"/>
    </row>
    <row r="26" spans="1:20" ht="96" x14ac:dyDescent="0.2">
      <c r="A26" s="87">
        <v>6</v>
      </c>
      <c r="B26" s="88" t="s">
        <v>345</v>
      </c>
      <c r="C26" s="88" t="s">
        <v>346</v>
      </c>
      <c r="D26" s="87">
        <v>2</v>
      </c>
      <c r="E26" s="89">
        <v>20.07</v>
      </c>
      <c r="F26" s="89"/>
      <c r="G26" s="89">
        <v>20.07</v>
      </c>
      <c r="H26" s="90" t="s">
        <v>347</v>
      </c>
      <c r="I26" s="91">
        <v>175</v>
      </c>
      <c r="J26" s="89"/>
      <c r="K26" s="89"/>
      <c r="L26" s="89" t="str">
        <f>IF(2*20.07=0," ",TEXT(,ROUND((2*20.07*4.35),2)))</f>
        <v>174,61</v>
      </c>
      <c r="M26" s="89"/>
      <c r="N26" s="89"/>
    </row>
    <row r="27" spans="1:20" ht="101.25" x14ac:dyDescent="0.2">
      <c r="A27" s="87">
        <v>7</v>
      </c>
      <c r="B27" s="88" t="s">
        <v>348</v>
      </c>
      <c r="C27" s="88" t="s">
        <v>349</v>
      </c>
      <c r="D27" s="87">
        <v>5</v>
      </c>
      <c r="E27" s="89" t="s">
        <v>350</v>
      </c>
      <c r="F27" s="89">
        <v>11.64</v>
      </c>
      <c r="G27" s="89">
        <v>11.19</v>
      </c>
      <c r="H27" s="90" t="s">
        <v>351</v>
      </c>
      <c r="I27" s="91">
        <v>2605</v>
      </c>
      <c r="J27" s="89">
        <v>2052</v>
      </c>
      <c r="K27" s="89">
        <v>419</v>
      </c>
      <c r="L27" s="89" t="str">
        <f>IF(5*11.19=0," ",TEXT(,ROUND((5*11.19*2.4),2)))</f>
        <v>134,28</v>
      </c>
      <c r="M27" s="89">
        <v>3.09</v>
      </c>
      <c r="N27" s="89">
        <v>15.45</v>
      </c>
    </row>
    <row r="28" spans="1:20" ht="120" x14ac:dyDescent="0.2">
      <c r="A28" s="87">
        <v>8</v>
      </c>
      <c r="B28" s="88" t="s">
        <v>352</v>
      </c>
      <c r="C28" s="88" t="s">
        <v>353</v>
      </c>
      <c r="D28" s="87">
        <v>2</v>
      </c>
      <c r="E28" s="89">
        <v>948.75</v>
      </c>
      <c r="F28" s="89"/>
      <c r="G28" s="89">
        <v>948.75</v>
      </c>
      <c r="H28" s="90" t="s">
        <v>354</v>
      </c>
      <c r="I28" s="91">
        <v>6679</v>
      </c>
      <c r="J28" s="89"/>
      <c r="K28" s="89"/>
      <c r="L28" s="89" t="str">
        <f>IF(2*948.75=0," ",TEXT(,ROUND((2*948.75*3.52),2)))</f>
        <v>6679,2</v>
      </c>
      <c r="M28" s="89"/>
      <c r="N28" s="89"/>
    </row>
    <row r="29" spans="1:20" ht="120" x14ac:dyDescent="0.2">
      <c r="A29" s="87">
        <v>9</v>
      </c>
      <c r="B29" s="88" t="s">
        <v>352</v>
      </c>
      <c r="C29" s="88" t="s">
        <v>355</v>
      </c>
      <c r="D29" s="87">
        <v>2</v>
      </c>
      <c r="E29" s="89">
        <v>4611.49</v>
      </c>
      <c r="F29" s="89"/>
      <c r="G29" s="89">
        <v>4611.49</v>
      </c>
      <c r="H29" s="90" t="s">
        <v>354</v>
      </c>
      <c r="I29" s="91">
        <v>32465</v>
      </c>
      <c r="J29" s="89"/>
      <c r="K29" s="89"/>
      <c r="L29" s="89" t="str">
        <f>IF(2*4611.49=0," ",TEXT(,ROUND((2*4611.49*3.52),2)))</f>
        <v>32464,89</v>
      </c>
      <c r="M29" s="89"/>
      <c r="N29" s="89"/>
    </row>
    <row r="30" spans="1:20" ht="120" x14ac:dyDescent="0.2">
      <c r="A30" s="87">
        <v>10</v>
      </c>
      <c r="B30" s="88" t="s">
        <v>352</v>
      </c>
      <c r="C30" s="88" t="s">
        <v>356</v>
      </c>
      <c r="D30" s="87">
        <v>1</v>
      </c>
      <c r="E30" s="89">
        <v>3145.25</v>
      </c>
      <c r="F30" s="89"/>
      <c r="G30" s="89">
        <v>3145.25</v>
      </c>
      <c r="H30" s="90" t="s">
        <v>354</v>
      </c>
      <c r="I30" s="91">
        <v>11071</v>
      </c>
      <c r="J30" s="89"/>
      <c r="K30" s="89"/>
      <c r="L30" s="89" t="str">
        <f>IF(1*3145.25=0," ",TEXT(,ROUND((1*3145.25*3.52),2)))</f>
        <v>11071,28</v>
      </c>
      <c r="M30" s="89"/>
      <c r="N30" s="89"/>
    </row>
    <row r="31" spans="1:20" ht="48" x14ac:dyDescent="0.2">
      <c r="A31" s="87">
        <v>11</v>
      </c>
      <c r="B31" s="88" t="s">
        <v>357</v>
      </c>
      <c r="C31" s="88" t="s">
        <v>358</v>
      </c>
      <c r="D31" s="87">
        <v>2</v>
      </c>
      <c r="E31" s="89" t="s">
        <v>359</v>
      </c>
      <c r="F31" s="89"/>
      <c r="G31" s="89">
        <v>335.22</v>
      </c>
      <c r="H31" s="90" t="s">
        <v>360</v>
      </c>
      <c r="I31" s="91">
        <v>806</v>
      </c>
      <c r="J31" s="89">
        <v>88</v>
      </c>
      <c r="K31" s="89"/>
      <c r="L31" s="89" t="str">
        <f>IF(2*335.22=0," ",TEXT(,ROUND((2*335.22*1.07),2)))</f>
        <v>717,37</v>
      </c>
      <c r="M31" s="89">
        <v>0.31</v>
      </c>
      <c r="N31" s="89">
        <v>0.62</v>
      </c>
    </row>
    <row r="32" spans="1:20" ht="60" x14ac:dyDescent="0.2">
      <c r="A32" s="87">
        <v>12</v>
      </c>
      <c r="B32" s="88" t="s">
        <v>361</v>
      </c>
      <c r="C32" s="88" t="s">
        <v>362</v>
      </c>
      <c r="D32" s="87">
        <v>-2</v>
      </c>
      <c r="E32" s="89">
        <v>334.09</v>
      </c>
      <c r="F32" s="89"/>
      <c r="G32" s="89">
        <v>334.09</v>
      </c>
      <c r="H32" s="90" t="s">
        <v>363</v>
      </c>
      <c r="I32" s="91">
        <v>-700</v>
      </c>
      <c r="J32" s="89"/>
      <c r="K32" s="89"/>
      <c r="L32" s="89" t="str">
        <f>IF(-2*334.09=0," ",TEXT(,ROUND((-2*334.09*1.048),2)))</f>
        <v>-700,25</v>
      </c>
      <c r="M32" s="89"/>
      <c r="N32" s="89"/>
    </row>
    <row r="33" spans="1:14" ht="120" x14ac:dyDescent="0.2">
      <c r="A33" s="87">
        <v>13</v>
      </c>
      <c r="B33" s="88" t="s">
        <v>352</v>
      </c>
      <c r="C33" s="88" t="s">
        <v>364</v>
      </c>
      <c r="D33" s="87">
        <v>2</v>
      </c>
      <c r="E33" s="89">
        <v>431.24</v>
      </c>
      <c r="F33" s="89"/>
      <c r="G33" s="89">
        <v>431.24</v>
      </c>
      <c r="H33" s="90" t="s">
        <v>354</v>
      </c>
      <c r="I33" s="91">
        <v>3036</v>
      </c>
      <c r="J33" s="89"/>
      <c r="K33" s="89"/>
      <c r="L33" s="89" t="str">
        <f>IF(2*431.24=0," ",TEXT(,ROUND((2*431.24*3.52),2)))</f>
        <v>3035,93</v>
      </c>
      <c r="M33" s="89"/>
      <c r="N33" s="89"/>
    </row>
    <row r="34" spans="1:14" ht="96" x14ac:dyDescent="0.2">
      <c r="A34" s="87">
        <v>14</v>
      </c>
      <c r="B34" s="88" t="s">
        <v>365</v>
      </c>
      <c r="C34" s="88" t="s">
        <v>366</v>
      </c>
      <c r="D34" s="87">
        <v>2</v>
      </c>
      <c r="E34" s="89">
        <v>70.349999999999994</v>
      </c>
      <c r="F34" s="89"/>
      <c r="G34" s="89">
        <v>70.349999999999994</v>
      </c>
      <c r="H34" s="90" t="s">
        <v>347</v>
      </c>
      <c r="I34" s="91">
        <v>612</v>
      </c>
      <c r="J34" s="89"/>
      <c r="K34" s="89"/>
      <c r="L34" s="89" t="str">
        <f>IF(2*70.35=0," ",TEXT(,ROUND((2*70.35*4.35),2)))</f>
        <v>612,05</v>
      </c>
      <c r="M34" s="89"/>
      <c r="N34" s="89"/>
    </row>
    <row r="35" spans="1:14" ht="168" x14ac:dyDescent="0.2">
      <c r="A35" s="87">
        <v>15</v>
      </c>
      <c r="B35" s="88" t="s">
        <v>367</v>
      </c>
      <c r="C35" s="88" t="s">
        <v>368</v>
      </c>
      <c r="D35" s="87" t="s">
        <v>369</v>
      </c>
      <c r="E35" s="89" t="s">
        <v>370</v>
      </c>
      <c r="F35" s="89" t="s">
        <v>371</v>
      </c>
      <c r="G35" s="89">
        <v>55.47</v>
      </c>
      <c r="H35" s="90" t="s">
        <v>372</v>
      </c>
      <c r="I35" s="91">
        <v>3743</v>
      </c>
      <c r="J35" s="89">
        <v>2305</v>
      </c>
      <c r="K35" s="89" t="s">
        <v>373</v>
      </c>
      <c r="L35" s="89" t="str">
        <f>IF(5*55.47=0," ",TEXT(,ROUND((5*55.47*3.74),2)))</f>
        <v>1037,29</v>
      </c>
      <c r="M35" s="89" t="s">
        <v>374</v>
      </c>
      <c r="N35" s="89" t="s">
        <v>375</v>
      </c>
    </row>
    <row r="36" spans="1:14" ht="96" x14ac:dyDescent="0.2">
      <c r="A36" s="87">
        <v>16</v>
      </c>
      <c r="B36" s="88" t="s">
        <v>345</v>
      </c>
      <c r="C36" s="88" t="s">
        <v>376</v>
      </c>
      <c r="D36" s="87">
        <v>4</v>
      </c>
      <c r="E36" s="89">
        <v>62.39</v>
      </c>
      <c r="F36" s="89"/>
      <c r="G36" s="89">
        <v>62.39</v>
      </c>
      <c r="H36" s="90" t="s">
        <v>347</v>
      </c>
      <c r="I36" s="91">
        <v>1086</v>
      </c>
      <c r="J36" s="89"/>
      <c r="K36" s="89"/>
      <c r="L36" s="89" t="str">
        <f>IF(4*62.39=0," ",TEXT(,ROUND((4*62.39*4.35),2)))</f>
        <v>1085,59</v>
      </c>
      <c r="M36" s="89"/>
      <c r="N36" s="89"/>
    </row>
    <row r="37" spans="1:14" ht="96" x14ac:dyDescent="0.2">
      <c r="A37" s="87">
        <v>17</v>
      </c>
      <c r="B37" s="88" t="s">
        <v>345</v>
      </c>
      <c r="C37" s="88" t="s">
        <v>377</v>
      </c>
      <c r="D37" s="87">
        <v>4</v>
      </c>
      <c r="E37" s="89">
        <v>30.2</v>
      </c>
      <c r="F37" s="89"/>
      <c r="G37" s="89">
        <v>30.2</v>
      </c>
      <c r="H37" s="90" t="s">
        <v>347</v>
      </c>
      <c r="I37" s="91">
        <v>526</v>
      </c>
      <c r="J37" s="89"/>
      <c r="K37" s="89"/>
      <c r="L37" s="89" t="str">
        <f>IF(4*30.2=0," ",TEXT(,ROUND((4*30.2*4.35),2)))</f>
        <v>525,48</v>
      </c>
      <c r="M37" s="89"/>
      <c r="N37" s="89"/>
    </row>
    <row r="38" spans="1:14" ht="96" x14ac:dyDescent="0.2">
      <c r="A38" s="87">
        <v>18</v>
      </c>
      <c r="B38" s="88" t="s">
        <v>345</v>
      </c>
      <c r="C38" s="88" t="s">
        <v>378</v>
      </c>
      <c r="D38" s="87">
        <v>4</v>
      </c>
      <c r="E38" s="89">
        <v>6.56</v>
      </c>
      <c r="F38" s="89"/>
      <c r="G38" s="89">
        <v>6.56</v>
      </c>
      <c r="H38" s="90" t="s">
        <v>347</v>
      </c>
      <c r="I38" s="91">
        <v>114</v>
      </c>
      <c r="J38" s="89"/>
      <c r="K38" s="89"/>
      <c r="L38" s="89" t="str">
        <f>IF(4*6.56=0," ",TEXT(,ROUND((4*6.56*4.35),2)))</f>
        <v>114,14</v>
      </c>
      <c r="M38" s="89"/>
      <c r="N38" s="89"/>
    </row>
    <row r="39" spans="1:14" ht="96" x14ac:dyDescent="0.2">
      <c r="A39" s="87">
        <v>19</v>
      </c>
      <c r="B39" s="88" t="s">
        <v>345</v>
      </c>
      <c r="C39" s="88" t="s">
        <v>379</v>
      </c>
      <c r="D39" s="87">
        <v>6</v>
      </c>
      <c r="E39" s="89">
        <v>1.79</v>
      </c>
      <c r="F39" s="89"/>
      <c r="G39" s="89">
        <v>1.79</v>
      </c>
      <c r="H39" s="90" t="s">
        <v>347</v>
      </c>
      <c r="I39" s="91">
        <v>47</v>
      </c>
      <c r="J39" s="89"/>
      <c r="K39" s="89"/>
      <c r="L39" s="89" t="str">
        <f>IF(6*1.79=0," ",TEXT(,ROUND((6*1.79*4.35),2)))</f>
        <v>46,72</v>
      </c>
      <c r="M39" s="89"/>
      <c r="N39" s="89"/>
    </row>
    <row r="40" spans="1:14" ht="168" x14ac:dyDescent="0.2">
      <c r="A40" s="87">
        <v>20</v>
      </c>
      <c r="B40" s="88" t="s">
        <v>380</v>
      </c>
      <c r="C40" s="88" t="s">
        <v>381</v>
      </c>
      <c r="D40" s="87" t="s">
        <v>382</v>
      </c>
      <c r="E40" s="89" t="s">
        <v>383</v>
      </c>
      <c r="F40" s="89">
        <v>5.85</v>
      </c>
      <c r="G40" s="89">
        <v>83.96</v>
      </c>
      <c r="H40" s="90" t="s">
        <v>384</v>
      </c>
      <c r="I40" s="91">
        <v>35</v>
      </c>
      <c r="J40" s="89">
        <v>30</v>
      </c>
      <c r="K40" s="89">
        <v>1</v>
      </c>
      <c r="L40" s="89" t="str">
        <f>IF(0.03*83.96=0," ",TEXT(,ROUND((0.03*83.96*1.29),2)))</f>
        <v>3,25</v>
      </c>
      <c r="M40" s="89">
        <v>5.76</v>
      </c>
      <c r="N40" s="89">
        <v>0.17</v>
      </c>
    </row>
    <row r="41" spans="1:14" ht="156" x14ac:dyDescent="0.2">
      <c r="A41" s="87">
        <v>21</v>
      </c>
      <c r="B41" s="88" t="s">
        <v>385</v>
      </c>
      <c r="C41" s="88" t="s">
        <v>386</v>
      </c>
      <c r="D41" s="87">
        <v>0.50239999999999996</v>
      </c>
      <c r="E41" s="89" t="s">
        <v>387</v>
      </c>
      <c r="F41" s="89" t="s">
        <v>388</v>
      </c>
      <c r="G41" s="89">
        <v>189.03</v>
      </c>
      <c r="H41" s="90" t="s">
        <v>389</v>
      </c>
      <c r="I41" s="91">
        <v>828</v>
      </c>
      <c r="J41" s="89">
        <v>494</v>
      </c>
      <c r="K41" s="89" t="s">
        <v>390</v>
      </c>
      <c r="L41" s="89" t="str">
        <f>IF(0.5024*189.03=0," ",TEXT(,ROUND((0.5024*189.03*2.91),2)))</f>
        <v>276,36</v>
      </c>
      <c r="M41" s="89" t="s">
        <v>391</v>
      </c>
      <c r="N41" s="89" t="s">
        <v>392</v>
      </c>
    </row>
    <row r="42" spans="1:14" ht="192" x14ac:dyDescent="0.2">
      <c r="A42" s="87">
        <v>22</v>
      </c>
      <c r="B42" s="88" t="s">
        <v>393</v>
      </c>
      <c r="C42" s="88" t="s">
        <v>394</v>
      </c>
      <c r="D42" s="87">
        <v>0.50239999999999996</v>
      </c>
      <c r="E42" s="89" t="s">
        <v>395</v>
      </c>
      <c r="F42" s="89" t="s">
        <v>396</v>
      </c>
      <c r="G42" s="89">
        <v>1113.3800000000001</v>
      </c>
      <c r="H42" s="90" t="s">
        <v>397</v>
      </c>
      <c r="I42" s="91">
        <v>1830</v>
      </c>
      <c r="J42" s="89">
        <v>610</v>
      </c>
      <c r="K42" s="89" t="s">
        <v>398</v>
      </c>
      <c r="L42" s="89" t="str">
        <f>IF(0.5024*1113.38=0," ",TEXT(,ROUND((0.5024*1113.38*2.05),2)))</f>
        <v>1146,69</v>
      </c>
      <c r="M42" s="89" t="s">
        <v>399</v>
      </c>
      <c r="N42" s="89" t="s">
        <v>400</v>
      </c>
    </row>
    <row r="43" spans="1:14" ht="72" x14ac:dyDescent="0.2">
      <c r="A43" s="87">
        <v>23</v>
      </c>
      <c r="B43" s="88" t="s">
        <v>401</v>
      </c>
      <c r="C43" s="88" t="s">
        <v>402</v>
      </c>
      <c r="D43" s="87">
        <v>1</v>
      </c>
      <c r="E43" s="89" t="s">
        <v>403</v>
      </c>
      <c r="F43" s="89" t="s">
        <v>404</v>
      </c>
      <c r="G43" s="89">
        <v>59.5</v>
      </c>
      <c r="H43" s="90" t="s">
        <v>405</v>
      </c>
      <c r="I43" s="91">
        <v>659</v>
      </c>
      <c r="J43" s="89">
        <v>505</v>
      </c>
      <c r="K43" s="89" t="s">
        <v>406</v>
      </c>
      <c r="L43" s="89" t="str">
        <f>IF(1*59.5=0," ",TEXT(,ROUND((1*59.5*2.06),2)))</f>
        <v>122,57</v>
      </c>
      <c r="M43" s="89" t="s">
        <v>407</v>
      </c>
      <c r="N43" s="89" t="s">
        <v>407</v>
      </c>
    </row>
    <row r="44" spans="1:14" ht="108" x14ac:dyDescent="0.2">
      <c r="A44" s="87">
        <v>24</v>
      </c>
      <c r="B44" s="88" t="s">
        <v>345</v>
      </c>
      <c r="C44" s="88" t="s">
        <v>408</v>
      </c>
      <c r="D44" s="87">
        <v>1</v>
      </c>
      <c r="E44" s="89">
        <v>238.46</v>
      </c>
      <c r="F44" s="89"/>
      <c r="G44" s="89">
        <v>238.46</v>
      </c>
      <c r="H44" s="90" t="s">
        <v>347</v>
      </c>
      <c r="I44" s="91">
        <v>1037</v>
      </c>
      <c r="J44" s="89"/>
      <c r="K44" s="89"/>
      <c r="L44" s="89" t="str">
        <f>IF(1*238.46=0," ",TEXT(,ROUND((1*238.46*4.35),2)))</f>
        <v>1037,3</v>
      </c>
      <c r="M44" s="89"/>
      <c r="N44" s="89"/>
    </row>
    <row r="45" spans="1:14" ht="60" x14ac:dyDescent="0.2">
      <c r="A45" s="87">
        <v>25</v>
      </c>
      <c r="B45" s="88" t="s">
        <v>409</v>
      </c>
      <c r="C45" s="88" t="s">
        <v>410</v>
      </c>
      <c r="D45" s="87">
        <v>2</v>
      </c>
      <c r="E45" s="89" t="s">
        <v>411</v>
      </c>
      <c r="F45" s="89"/>
      <c r="G45" s="89">
        <v>0.75</v>
      </c>
      <c r="H45" s="90" t="s">
        <v>412</v>
      </c>
      <c r="I45" s="91">
        <v>339</v>
      </c>
      <c r="J45" s="89">
        <v>336</v>
      </c>
      <c r="K45" s="89"/>
      <c r="L45" s="89" t="str">
        <f>IF(2*0.75=0," ",TEXT(,ROUND((2*0.75*1.86),2)))</f>
        <v>2,79</v>
      </c>
      <c r="M45" s="89">
        <v>1.1200000000000001</v>
      </c>
      <c r="N45" s="89">
        <v>2.2400000000000002</v>
      </c>
    </row>
    <row r="46" spans="1:14" ht="60" x14ac:dyDescent="0.2">
      <c r="A46" s="87">
        <v>26</v>
      </c>
      <c r="B46" s="88" t="s">
        <v>413</v>
      </c>
      <c r="C46" s="88" t="s">
        <v>414</v>
      </c>
      <c r="D46" s="87">
        <v>2</v>
      </c>
      <c r="E46" s="89">
        <v>11.4</v>
      </c>
      <c r="F46" s="89"/>
      <c r="G46" s="89">
        <v>11.4</v>
      </c>
      <c r="H46" s="90" t="s">
        <v>415</v>
      </c>
      <c r="I46" s="91">
        <v>79</v>
      </c>
      <c r="J46" s="89"/>
      <c r="K46" s="89"/>
      <c r="L46" s="89" t="str">
        <f>IF(2*11.4=0," ",TEXT(,ROUND((2*11.4*3.476),2)))</f>
        <v>79,25</v>
      </c>
      <c r="M46" s="89"/>
      <c r="N46" s="89"/>
    </row>
    <row r="47" spans="1:14" ht="60" x14ac:dyDescent="0.2">
      <c r="A47" s="87">
        <v>27</v>
      </c>
      <c r="B47" s="88" t="s">
        <v>416</v>
      </c>
      <c r="C47" s="88" t="s">
        <v>417</v>
      </c>
      <c r="D47" s="87">
        <v>1</v>
      </c>
      <c r="E47" s="89" t="s">
        <v>418</v>
      </c>
      <c r="F47" s="89"/>
      <c r="G47" s="89">
        <v>1.1399999999999999</v>
      </c>
      <c r="H47" s="90" t="s">
        <v>419</v>
      </c>
      <c r="I47" s="91">
        <v>83</v>
      </c>
      <c r="J47" s="89">
        <v>78</v>
      </c>
      <c r="K47" s="89"/>
      <c r="L47" s="89" t="str">
        <f>IF(1*1.14=0," ",TEXT(,ROUND((1*1.14*4.08),2)))</f>
        <v>4,65</v>
      </c>
      <c r="M47" s="89">
        <v>0.52</v>
      </c>
      <c r="N47" s="89">
        <v>0.52</v>
      </c>
    </row>
    <row r="48" spans="1:14" ht="120" x14ac:dyDescent="0.2">
      <c r="A48" s="87">
        <v>28</v>
      </c>
      <c r="B48" s="88" t="s">
        <v>352</v>
      </c>
      <c r="C48" s="88" t="s">
        <v>420</v>
      </c>
      <c r="D48" s="87">
        <v>1</v>
      </c>
      <c r="E48" s="89">
        <v>3087.74</v>
      </c>
      <c r="F48" s="89"/>
      <c r="G48" s="89">
        <v>3087.74</v>
      </c>
      <c r="H48" s="90" t="s">
        <v>354</v>
      </c>
      <c r="I48" s="91">
        <v>10869</v>
      </c>
      <c r="J48" s="89"/>
      <c r="K48" s="89"/>
      <c r="L48" s="89" t="str">
        <f>IF(1*3087.74=0," ",TEXT(,ROUND((1*3087.74*3.52),2)))</f>
        <v>10868,84</v>
      </c>
      <c r="M48" s="89"/>
      <c r="N48" s="89"/>
    </row>
    <row r="49" spans="1:14" ht="56.25" x14ac:dyDescent="0.2">
      <c r="A49" s="87">
        <v>29</v>
      </c>
      <c r="B49" s="88" t="s">
        <v>421</v>
      </c>
      <c r="C49" s="88" t="s">
        <v>422</v>
      </c>
      <c r="D49" s="87">
        <v>2</v>
      </c>
      <c r="E49" s="89" t="s">
        <v>423</v>
      </c>
      <c r="F49" s="89">
        <v>0.19</v>
      </c>
      <c r="G49" s="89">
        <v>3.58</v>
      </c>
      <c r="H49" s="90" t="s">
        <v>424</v>
      </c>
      <c r="I49" s="91">
        <v>1144</v>
      </c>
      <c r="J49" s="89">
        <v>1114</v>
      </c>
      <c r="K49" s="89">
        <v>3</v>
      </c>
      <c r="L49" s="89" t="str">
        <f>IF(2*3.58=0," ",TEXT(,ROUND((2*3.58*3.88),2)))</f>
        <v>27,78</v>
      </c>
      <c r="M49" s="89">
        <v>3.6</v>
      </c>
      <c r="N49" s="89">
        <v>7.2</v>
      </c>
    </row>
    <row r="50" spans="1:14" ht="108" x14ac:dyDescent="0.2">
      <c r="A50" s="87">
        <v>30</v>
      </c>
      <c r="B50" s="88" t="s">
        <v>352</v>
      </c>
      <c r="C50" s="88" t="s">
        <v>425</v>
      </c>
      <c r="D50" s="87">
        <v>2</v>
      </c>
      <c r="E50" s="89">
        <v>142.53</v>
      </c>
      <c r="F50" s="89"/>
      <c r="G50" s="89">
        <v>142.53</v>
      </c>
      <c r="H50" s="90" t="s">
        <v>354</v>
      </c>
      <c r="I50" s="91">
        <v>1003</v>
      </c>
      <c r="J50" s="89"/>
      <c r="K50" s="89"/>
      <c r="L50" s="89" t="str">
        <f>IF(2*142.53=0," ",TEXT(,ROUND((2*142.53*3.52),2)))</f>
        <v>1003,41</v>
      </c>
      <c r="M50" s="89"/>
      <c r="N50" s="89"/>
    </row>
    <row r="51" spans="1:14" ht="108" x14ac:dyDescent="0.2">
      <c r="A51" s="87">
        <v>31</v>
      </c>
      <c r="B51" s="88" t="s">
        <v>365</v>
      </c>
      <c r="C51" s="88" t="s">
        <v>426</v>
      </c>
      <c r="D51" s="87">
        <v>2</v>
      </c>
      <c r="E51" s="89">
        <v>506.48</v>
      </c>
      <c r="F51" s="89"/>
      <c r="G51" s="89">
        <v>506.48</v>
      </c>
      <c r="H51" s="90" t="s">
        <v>347</v>
      </c>
      <c r="I51" s="91">
        <v>4406</v>
      </c>
      <c r="J51" s="89"/>
      <c r="K51" s="89"/>
      <c r="L51" s="89" t="str">
        <f>IF(2*506.48=0," ",TEXT(,ROUND((2*506.48*4.35),2)))</f>
        <v>4406,38</v>
      </c>
      <c r="M51" s="89"/>
      <c r="N51" s="89"/>
    </row>
    <row r="52" spans="1:14" ht="96" x14ac:dyDescent="0.2">
      <c r="A52" s="87">
        <v>32</v>
      </c>
      <c r="B52" s="88" t="s">
        <v>365</v>
      </c>
      <c r="C52" s="88" t="s">
        <v>427</v>
      </c>
      <c r="D52" s="87">
        <v>1</v>
      </c>
      <c r="E52" s="89">
        <v>187.59</v>
      </c>
      <c r="F52" s="89"/>
      <c r="G52" s="89">
        <v>187.59</v>
      </c>
      <c r="H52" s="90" t="s">
        <v>347</v>
      </c>
      <c r="I52" s="91">
        <v>816</v>
      </c>
      <c r="J52" s="89"/>
      <c r="K52" s="89"/>
      <c r="L52" s="89" t="str">
        <f>IF(1*187.59=0," ",TEXT(,ROUND((1*187.59*4.35),2)))</f>
        <v>816,02</v>
      </c>
      <c r="M52" s="89"/>
      <c r="N52" s="89"/>
    </row>
    <row r="53" spans="1:14" ht="96" x14ac:dyDescent="0.2">
      <c r="A53" s="87">
        <v>33</v>
      </c>
      <c r="B53" s="88" t="s">
        <v>345</v>
      </c>
      <c r="C53" s="88" t="s">
        <v>428</v>
      </c>
      <c r="D53" s="87">
        <v>1</v>
      </c>
      <c r="E53" s="89">
        <v>4.17</v>
      </c>
      <c r="F53" s="89"/>
      <c r="G53" s="89">
        <v>4.17</v>
      </c>
      <c r="H53" s="90" t="s">
        <v>347</v>
      </c>
      <c r="I53" s="91">
        <v>18</v>
      </c>
      <c r="J53" s="89"/>
      <c r="K53" s="89"/>
      <c r="L53" s="89" t="str">
        <f>IF(1*4.17=0," ",TEXT(,ROUND((1*4.17*4.35),2)))</f>
        <v>18,14</v>
      </c>
      <c r="M53" s="89"/>
      <c r="N53" s="89"/>
    </row>
    <row r="54" spans="1:14" ht="84" x14ac:dyDescent="0.2">
      <c r="A54" s="87">
        <v>34</v>
      </c>
      <c r="B54" s="88" t="s">
        <v>429</v>
      </c>
      <c r="C54" s="88" t="s">
        <v>430</v>
      </c>
      <c r="D54" s="87" t="s">
        <v>431</v>
      </c>
      <c r="E54" s="89">
        <v>1226.8900000000001</v>
      </c>
      <c r="F54" s="89"/>
      <c r="G54" s="89">
        <v>1226.8900000000001</v>
      </c>
      <c r="H54" s="90" t="s">
        <v>347</v>
      </c>
      <c r="I54" s="91">
        <v>3202</v>
      </c>
      <c r="J54" s="89"/>
      <c r="K54" s="89"/>
      <c r="L54" s="89" t="str">
        <f>IF(0.6*1226.89=0," ",TEXT(,ROUND((0.6*1226.89*4.35),2)))</f>
        <v>3202,18</v>
      </c>
      <c r="M54" s="89"/>
      <c r="N54" s="89"/>
    </row>
    <row r="55" spans="1:14" ht="48" x14ac:dyDescent="0.2">
      <c r="A55" s="87">
        <v>35</v>
      </c>
      <c r="B55" s="88" t="s">
        <v>432</v>
      </c>
      <c r="C55" s="88" t="s">
        <v>433</v>
      </c>
      <c r="D55" s="87" t="s">
        <v>434</v>
      </c>
      <c r="E55" s="89" t="s">
        <v>435</v>
      </c>
      <c r="F55" s="89" t="s">
        <v>436</v>
      </c>
      <c r="G55" s="89">
        <v>325.49</v>
      </c>
      <c r="H55" s="90" t="s">
        <v>437</v>
      </c>
      <c r="I55" s="91">
        <v>1278</v>
      </c>
      <c r="J55" s="89">
        <v>864</v>
      </c>
      <c r="K55" s="89" t="s">
        <v>438</v>
      </c>
      <c r="L55" s="89" t="str">
        <f>IF(0.3*325.49=0," ",TEXT(,ROUND((0.3*325.49*2.85),2)))</f>
        <v>278,29</v>
      </c>
      <c r="M55" s="89" t="s">
        <v>439</v>
      </c>
      <c r="N55" s="89" t="s">
        <v>440</v>
      </c>
    </row>
    <row r="56" spans="1:14" ht="96" x14ac:dyDescent="0.2">
      <c r="A56" s="87">
        <v>36</v>
      </c>
      <c r="B56" s="88" t="s">
        <v>345</v>
      </c>
      <c r="C56" s="88" t="s">
        <v>441</v>
      </c>
      <c r="D56" s="87">
        <v>30</v>
      </c>
      <c r="E56" s="89">
        <v>0.99</v>
      </c>
      <c r="F56" s="89"/>
      <c r="G56" s="89">
        <v>0.99</v>
      </c>
      <c r="H56" s="90" t="s">
        <v>347</v>
      </c>
      <c r="I56" s="91">
        <v>129</v>
      </c>
      <c r="J56" s="89"/>
      <c r="K56" s="89"/>
      <c r="L56" s="89" t="str">
        <f>IF(30*0.99=0," ",TEXT(,ROUND((30*0.99*4.35),2)))</f>
        <v>129,2</v>
      </c>
      <c r="M56" s="89"/>
      <c r="N56" s="89"/>
    </row>
    <row r="57" spans="1:14" ht="101.25" x14ac:dyDescent="0.2">
      <c r="A57" s="87">
        <v>37</v>
      </c>
      <c r="B57" s="88" t="s">
        <v>442</v>
      </c>
      <c r="C57" s="88" t="s">
        <v>443</v>
      </c>
      <c r="D57" s="87" t="s">
        <v>444</v>
      </c>
      <c r="E57" s="89" t="s">
        <v>445</v>
      </c>
      <c r="F57" s="89" t="s">
        <v>446</v>
      </c>
      <c r="G57" s="89">
        <v>2648.86</v>
      </c>
      <c r="H57" s="90" t="s">
        <v>447</v>
      </c>
      <c r="I57" s="91">
        <v>3786</v>
      </c>
      <c r="J57" s="89">
        <v>1472</v>
      </c>
      <c r="K57" s="89" t="s">
        <v>448</v>
      </c>
      <c r="L57" s="89" t="str">
        <f>IF(0.2*2648.86=0," ",TEXT(,ROUND((0.2*2648.86*1.8),2)))</f>
        <v>953,59</v>
      </c>
      <c r="M57" s="89" t="s">
        <v>449</v>
      </c>
      <c r="N57" s="89" t="s">
        <v>450</v>
      </c>
    </row>
    <row r="58" spans="1:14" ht="60" x14ac:dyDescent="0.2">
      <c r="A58" s="92">
        <v>38</v>
      </c>
      <c r="B58" s="93" t="s">
        <v>451</v>
      </c>
      <c r="C58" s="93" t="s">
        <v>452</v>
      </c>
      <c r="D58" s="92" t="s">
        <v>444</v>
      </c>
      <c r="E58" s="94">
        <v>1098.1400000000001</v>
      </c>
      <c r="F58" s="94"/>
      <c r="G58" s="94">
        <v>1098.1400000000001</v>
      </c>
      <c r="H58" s="95" t="s">
        <v>347</v>
      </c>
      <c r="I58" s="96">
        <v>955</v>
      </c>
      <c r="J58" s="94"/>
      <c r="K58" s="94"/>
      <c r="L58" s="94" t="str">
        <f>IF(0.2*1098.14=0," ",TEXT(,ROUND((0.2*1098.14*4.35),2)))</f>
        <v>955,38</v>
      </c>
      <c r="M58" s="94"/>
      <c r="N58" s="94"/>
    </row>
    <row r="59" spans="1:14" ht="24" x14ac:dyDescent="0.2">
      <c r="A59" s="121" t="s">
        <v>453</v>
      </c>
      <c r="B59" s="122"/>
      <c r="C59" s="122"/>
      <c r="D59" s="122"/>
      <c r="E59" s="122"/>
      <c r="F59" s="122"/>
      <c r="G59" s="122"/>
      <c r="H59" s="122"/>
      <c r="I59" s="91">
        <v>107610</v>
      </c>
      <c r="J59" s="89">
        <v>13565</v>
      </c>
      <c r="K59" s="89" t="s">
        <v>454</v>
      </c>
      <c r="L59" s="89">
        <v>90882</v>
      </c>
      <c r="M59" s="89"/>
      <c r="N59" s="89" t="s">
        <v>455</v>
      </c>
    </row>
    <row r="60" spans="1:14" x14ac:dyDescent="0.2">
      <c r="A60" s="121" t="s">
        <v>456</v>
      </c>
      <c r="B60" s="122"/>
      <c r="C60" s="122"/>
      <c r="D60" s="122"/>
      <c r="E60" s="122"/>
      <c r="F60" s="122"/>
      <c r="G60" s="122"/>
      <c r="H60" s="122"/>
      <c r="I60" s="91">
        <v>13555</v>
      </c>
      <c r="J60" s="89"/>
      <c r="K60" s="89"/>
      <c r="L60" s="89"/>
      <c r="M60" s="89"/>
      <c r="N60" s="89"/>
    </row>
    <row r="61" spans="1:14" x14ac:dyDescent="0.2">
      <c r="A61" s="121" t="s">
        <v>457</v>
      </c>
      <c r="B61" s="122"/>
      <c r="C61" s="122"/>
      <c r="D61" s="122"/>
      <c r="E61" s="122"/>
      <c r="F61" s="122"/>
      <c r="G61" s="122"/>
      <c r="H61" s="122"/>
      <c r="I61" s="91">
        <v>8307</v>
      </c>
      <c r="J61" s="89"/>
      <c r="K61" s="89"/>
      <c r="L61" s="89"/>
      <c r="M61" s="89"/>
      <c r="N61" s="89"/>
    </row>
    <row r="62" spans="1:14" x14ac:dyDescent="0.2">
      <c r="A62" s="125" t="s">
        <v>458</v>
      </c>
      <c r="B62" s="124"/>
      <c r="C62" s="124"/>
      <c r="D62" s="124"/>
      <c r="E62" s="124"/>
      <c r="F62" s="124"/>
      <c r="G62" s="124"/>
      <c r="H62" s="124"/>
      <c r="I62" s="91"/>
      <c r="J62" s="89"/>
      <c r="K62" s="89"/>
      <c r="L62" s="89"/>
      <c r="M62" s="89"/>
      <c r="N62" s="89"/>
    </row>
    <row r="63" spans="1:14" ht="24" x14ac:dyDescent="0.2">
      <c r="A63" s="121" t="s">
        <v>459</v>
      </c>
      <c r="B63" s="122"/>
      <c r="C63" s="122"/>
      <c r="D63" s="122"/>
      <c r="E63" s="122"/>
      <c r="F63" s="122"/>
      <c r="G63" s="122"/>
      <c r="H63" s="122"/>
      <c r="I63" s="91">
        <v>109207</v>
      </c>
      <c r="J63" s="89"/>
      <c r="K63" s="89"/>
      <c r="L63" s="89"/>
      <c r="M63" s="89"/>
      <c r="N63" s="89" t="s">
        <v>460</v>
      </c>
    </row>
    <row r="64" spans="1:14" ht="24" x14ac:dyDescent="0.2">
      <c r="A64" s="121" t="s">
        <v>461</v>
      </c>
      <c r="B64" s="122"/>
      <c r="C64" s="122"/>
      <c r="D64" s="122"/>
      <c r="E64" s="122"/>
      <c r="F64" s="122"/>
      <c r="G64" s="122"/>
      <c r="H64" s="122"/>
      <c r="I64" s="91">
        <v>20265</v>
      </c>
      <c r="J64" s="89"/>
      <c r="K64" s="89"/>
      <c r="L64" s="89"/>
      <c r="M64" s="89"/>
      <c r="N64" s="89" t="s">
        <v>462</v>
      </c>
    </row>
    <row r="65" spans="1:14" ht="24" x14ac:dyDescent="0.2">
      <c r="A65" s="121" t="s">
        <v>463</v>
      </c>
      <c r="B65" s="122"/>
      <c r="C65" s="122"/>
      <c r="D65" s="122"/>
      <c r="E65" s="122"/>
      <c r="F65" s="122"/>
      <c r="G65" s="122"/>
      <c r="H65" s="122"/>
      <c r="I65" s="91">
        <v>129472</v>
      </c>
      <c r="J65" s="89"/>
      <c r="K65" s="89"/>
      <c r="L65" s="89"/>
      <c r="M65" s="89"/>
      <c r="N65" s="89" t="s">
        <v>455</v>
      </c>
    </row>
    <row r="66" spans="1:14" x14ac:dyDescent="0.2">
      <c r="A66" s="121" t="s">
        <v>464</v>
      </c>
      <c r="B66" s="122"/>
      <c r="C66" s="122"/>
      <c r="D66" s="122"/>
      <c r="E66" s="122"/>
      <c r="F66" s="122"/>
      <c r="G66" s="122"/>
      <c r="H66" s="122"/>
      <c r="I66" s="91"/>
      <c r="J66" s="89"/>
      <c r="K66" s="89"/>
      <c r="L66" s="89"/>
      <c r="M66" s="89"/>
      <c r="N66" s="89"/>
    </row>
    <row r="67" spans="1:14" x14ac:dyDescent="0.2">
      <c r="A67" s="121" t="s">
        <v>465</v>
      </c>
      <c r="B67" s="122"/>
      <c r="C67" s="122"/>
      <c r="D67" s="122"/>
      <c r="E67" s="122"/>
      <c r="F67" s="122"/>
      <c r="G67" s="122"/>
      <c r="H67" s="122"/>
      <c r="I67" s="91">
        <v>90882</v>
      </c>
      <c r="J67" s="89"/>
      <c r="K67" s="89"/>
      <c r="L67" s="89"/>
      <c r="M67" s="89"/>
      <c r="N67" s="89"/>
    </row>
    <row r="68" spans="1:14" x14ac:dyDescent="0.2">
      <c r="A68" s="121" t="s">
        <v>466</v>
      </c>
      <c r="B68" s="122"/>
      <c r="C68" s="122"/>
      <c r="D68" s="122"/>
      <c r="E68" s="122"/>
      <c r="F68" s="122"/>
      <c r="G68" s="122"/>
      <c r="H68" s="122"/>
      <c r="I68" s="91">
        <v>3163</v>
      </c>
      <c r="J68" s="89"/>
      <c r="K68" s="89"/>
      <c r="L68" s="89"/>
      <c r="M68" s="89"/>
      <c r="N68" s="89"/>
    </row>
    <row r="69" spans="1:14" x14ac:dyDescent="0.2">
      <c r="A69" s="121" t="s">
        <v>467</v>
      </c>
      <c r="B69" s="122"/>
      <c r="C69" s="122"/>
      <c r="D69" s="122"/>
      <c r="E69" s="122"/>
      <c r="F69" s="122"/>
      <c r="G69" s="122"/>
      <c r="H69" s="122"/>
      <c r="I69" s="91">
        <v>14460</v>
      </c>
      <c r="J69" s="89"/>
      <c r="K69" s="89"/>
      <c r="L69" s="89"/>
      <c r="M69" s="89"/>
      <c r="N69" s="89"/>
    </row>
    <row r="70" spans="1:14" x14ac:dyDescent="0.2">
      <c r="A70" s="121" t="s">
        <v>468</v>
      </c>
      <c r="B70" s="122"/>
      <c r="C70" s="122"/>
      <c r="D70" s="122"/>
      <c r="E70" s="122"/>
      <c r="F70" s="122"/>
      <c r="G70" s="122"/>
      <c r="H70" s="122"/>
      <c r="I70" s="91">
        <v>13555</v>
      </c>
      <c r="J70" s="89"/>
      <c r="K70" s="89"/>
      <c r="L70" s="89"/>
      <c r="M70" s="89"/>
      <c r="N70" s="89"/>
    </row>
    <row r="71" spans="1:14" x14ac:dyDescent="0.2">
      <c r="A71" s="121" t="s">
        <v>469</v>
      </c>
      <c r="B71" s="122"/>
      <c r="C71" s="122"/>
      <c r="D71" s="122"/>
      <c r="E71" s="122"/>
      <c r="F71" s="122"/>
      <c r="G71" s="122"/>
      <c r="H71" s="122"/>
      <c r="I71" s="91">
        <v>8307</v>
      </c>
      <c r="J71" s="89"/>
      <c r="K71" s="89"/>
      <c r="L71" s="89"/>
      <c r="M71" s="89"/>
      <c r="N71" s="89"/>
    </row>
    <row r="72" spans="1:14" ht="24" x14ac:dyDescent="0.2">
      <c r="A72" s="132" t="s">
        <v>470</v>
      </c>
      <c r="B72" s="133"/>
      <c r="C72" s="133"/>
      <c r="D72" s="133"/>
      <c r="E72" s="133"/>
      <c r="F72" s="133"/>
      <c r="G72" s="133"/>
      <c r="H72" s="133"/>
      <c r="I72" s="96">
        <v>129472</v>
      </c>
      <c r="J72" s="94"/>
      <c r="K72" s="94"/>
      <c r="L72" s="94"/>
      <c r="M72" s="94"/>
      <c r="N72" s="94" t="s">
        <v>455</v>
      </c>
    </row>
    <row r="73" spans="1:14" ht="24" x14ac:dyDescent="0.2">
      <c r="A73" s="126" t="s">
        <v>471</v>
      </c>
      <c r="B73" s="122"/>
      <c r="C73" s="122"/>
      <c r="D73" s="122"/>
      <c r="E73" s="122"/>
      <c r="F73" s="122"/>
      <c r="G73" s="122"/>
      <c r="H73" s="122"/>
      <c r="I73" s="97">
        <v>107610</v>
      </c>
      <c r="J73" s="97">
        <v>13565</v>
      </c>
      <c r="K73" s="97" t="s">
        <v>454</v>
      </c>
      <c r="L73" s="97">
        <v>90882</v>
      </c>
      <c r="M73" s="97"/>
      <c r="N73" s="97" t="s">
        <v>455</v>
      </c>
    </row>
    <row r="74" spans="1:14" x14ac:dyDescent="0.2">
      <c r="A74" s="126" t="s">
        <v>456</v>
      </c>
      <c r="B74" s="122"/>
      <c r="C74" s="122"/>
      <c r="D74" s="122"/>
      <c r="E74" s="122"/>
      <c r="F74" s="122"/>
      <c r="G74" s="122"/>
      <c r="H74" s="122"/>
      <c r="I74" s="97">
        <v>13555</v>
      </c>
      <c r="J74" s="97"/>
      <c r="K74" s="97"/>
      <c r="L74" s="97"/>
      <c r="M74" s="97"/>
      <c r="N74" s="97"/>
    </row>
    <row r="75" spans="1:14" x14ac:dyDescent="0.2">
      <c r="A75" s="126" t="s">
        <v>457</v>
      </c>
      <c r="B75" s="122"/>
      <c r="C75" s="122"/>
      <c r="D75" s="122"/>
      <c r="E75" s="122"/>
      <c r="F75" s="122"/>
      <c r="G75" s="122"/>
      <c r="H75" s="122"/>
      <c r="I75" s="97">
        <v>8307</v>
      </c>
      <c r="J75" s="97"/>
      <c r="K75" s="97"/>
      <c r="L75" s="97"/>
      <c r="M75" s="97"/>
      <c r="N75" s="97"/>
    </row>
    <row r="76" spans="1:14" x14ac:dyDescent="0.2">
      <c r="A76" s="127" t="s">
        <v>472</v>
      </c>
      <c r="B76" s="124"/>
      <c r="C76" s="124"/>
      <c r="D76" s="124"/>
      <c r="E76" s="124"/>
      <c r="F76" s="124"/>
      <c r="G76" s="124"/>
      <c r="H76" s="124"/>
      <c r="I76" s="97"/>
      <c r="J76" s="97"/>
      <c r="K76" s="97"/>
      <c r="L76" s="97"/>
      <c r="M76" s="97"/>
      <c r="N76" s="97"/>
    </row>
    <row r="77" spans="1:14" ht="24" x14ac:dyDescent="0.2">
      <c r="A77" s="126" t="s">
        <v>459</v>
      </c>
      <c r="B77" s="122"/>
      <c r="C77" s="122"/>
      <c r="D77" s="122"/>
      <c r="E77" s="122"/>
      <c r="F77" s="122"/>
      <c r="G77" s="122"/>
      <c r="H77" s="122"/>
      <c r="I77" s="97">
        <v>109207</v>
      </c>
      <c r="J77" s="97"/>
      <c r="K77" s="97"/>
      <c r="L77" s="97"/>
      <c r="M77" s="97"/>
      <c r="N77" s="97" t="s">
        <v>460</v>
      </c>
    </row>
    <row r="78" spans="1:14" ht="24" x14ac:dyDescent="0.2">
      <c r="A78" s="126" t="s">
        <v>461</v>
      </c>
      <c r="B78" s="122"/>
      <c r="C78" s="122"/>
      <c r="D78" s="122"/>
      <c r="E78" s="122"/>
      <c r="F78" s="122"/>
      <c r="G78" s="122"/>
      <c r="H78" s="122"/>
      <c r="I78" s="97">
        <v>20265</v>
      </c>
      <c r="J78" s="97"/>
      <c r="K78" s="97"/>
      <c r="L78" s="97"/>
      <c r="M78" s="97"/>
      <c r="N78" s="97" t="s">
        <v>462</v>
      </c>
    </row>
    <row r="79" spans="1:14" ht="24" x14ac:dyDescent="0.2">
      <c r="A79" s="126" t="s">
        <v>463</v>
      </c>
      <c r="B79" s="122"/>
      <c r="C79" s="122"/>
      <c r="D79" s="122"/>
      <c r="E79" s="122"/>
      <c r="F79" s="122"/>
      <c r="G79" s="122"/>
      <c r="H79" s="122"/>
      <c r="I79" s="97">
        <v>129472</v>
      </c>
      <c r="J79" s="97"/>
      <c r="K79" s="97"/>
      <c r="L79" s="97"/>
      <c r="M79" s="97"/>
      <c r="N79" s="97" t="s">
        <v>455</v>
      </c>
    </row>
    <row r="80" spans="1:14" x14ac:dyDescent="0.2">
      <c r="A80" s="126" t="s">
        <v>464</v>
      </c>
      <c r="B80" s="122"/>
      <c r="C80" s="122"/>
      <c r="D80" s="122"/>
      <c r="E80" s="122"/>
      <c r="F80" s="122"/>
      <c r="G80" s="122"/>
      <c r="H80" s="122"/>
      <c r="I80" s="97"/>
      <c r="J80" s="97"/>
      <c r="K80" s="97"/>
      <c r="L80" s="97"/>
      <c r="M80" s="97"/>
      <c r="N80" s="97"/>
    </row>
    <row r="81" spans="1:14" x14ac:dyDescent="0.2">
      <c r="A81" s="126" t="s">
        <v>465</v>
      </c>
      <c r="B81" s="122"/>
      <c r="C81" s="122"/>
      <c r="D81" s="122"/>
      <c r="E81" s="122"/>
      <c r="F81" s="122"/>
      <c r="G81" s="122"/>
      <c r="H81" s="122"/>
      <c r="I81" s="97">
        <v>90882</v>
      </c>
      <c r="J81" s="97"/>
      <c r="K81" s="97"/>
      <c r="L81" s="97"/>
      <c r="M81" s="97"/>
      <c r="N81" s="97"/>
    </row>
    <row r="82" spans="1:14" x14ac:dyDescent="0.2">
      <c r="A82" s="126" t="s">
        <v>466</v>
      </c>
      <c r="B82" s="122"/>
      <c r="C82" s="122"/>
      <c r="D82" s="122"/>
      <c r="E82" s="122"/>
      <c r="F82" s="122"/>
      <c r="G82" s="122"/>
      <c r="H82" s="122"/>
      <c r="I82" s="97">
        <v>3163</v>
      </c>
      <c r="J82" s="97"/>
      <c r="K82" s="97"/>
      <c r="L82" s="97"/>
      <c r="M82" s="97"/>
      <c r="N82" s="97"/>
    </row>
    <row r="83" spans="1:14" x14ac:dyDescent="0.2">
      <c r="A83" s="126" t="s">
        <v>467</v>
      </c>
      <c r="B83" s="122"/>
      <c r="C83" s="122"/>
      <c r="D83" s="122"/>
      <c r="E83" s="122"/>
      <c r="F83" s="122"/>
      <c r="G83" s="122"/>
      <c r="H83" s="122"/>
      <c r="I83" s="97">
        <v>14460</v>
      </c>
      <c r="J83" s="97"/>
      <c r="K83" s="97"/>
      <c r="L83" s="97"/>
      <c r="M83" s="97"/>
      <c r="N83" s="97"/>
    </row>
    <row r="84" spans="1:14" x14ac:dyDescent="0.2">
      <c r="A84" s="126" t="s">
        <v>468</v>
      </c>
      <c r="B84" s="122"/>
      <c r="C84" s="122"/>
      <c r="D84" s="122"/>
      <c r="E84" s="122"/>
      <c r="F84" s="122"/>
      <c r="G84" s="122"/>
      <c r="H84" s="122"/>
      <c r="I84" s="97">
        <v>13555</v>
      </c>
      <c r="J84" s="97"/>
      <c r="K84" s="97"/>
      <c r="L84" s="97"/>
      <c r="M84" s="97"/>
      <c r="N84" s="97"/>
    </row>
    <row r="85" spans="1:14" x14ac:dyDescent="0.2">
      <c r="A85" s="126" t="s">
        <v>469</v>
      </c>
      <c r="B85" s="122"/>
      <c r="C85" s="122"/>
      <c r="D85" s="122"/>
      <c r="E85" s="122"/>
      <c r="F85" s="122"/>
      <c r="G85" s="122"/>
      <c r="H85" s="122"/>
      <c r="I85" s="97">
        <v>8307</v>
      </c>
      <c r="J85" s="97"/>
      <c r="K85" s="97"/>
      <c r="L85" s="97"/>
      <c r="M85" s="97"/>
      <c r="N85" s="97"/>
    </row>
    <row r="86" spans="1:14" x14ac:dyDescent="0.2">
      <c r="A86" s="126" t="s">
        <v>473</v>
      </c>
      <c r="B86" s="122"/>
      <c r="C86" s="122"/>
      <c r="D86" s="122"/>
      <c r="E86" s="122"/>
      <c r="F86" s="122"/>
      <c r="G86" s="122"/>
      <c r="H86" s="122"/>
      <c r="I86" s="97">
        <v>23304.959999999999</v>
      </c>
      <c r="J86" s="97"/>
      <c r="K86" s="97"/>
      <c r="L86" s="97"/>
      <c r="M86" s="97"/>
      <c r="N86" s="97"/>
    </row>
    <row r="87" spans="1:14" ht="24" x14ac:dyDescent="0.2">
      <c r="A87" s="127" t="s">
        <v>474</v>
      </c>
      <c r="B87" s="124"/>
      <c r="C87" s="124"/>
      <c r="D87" s="124"/>
      <c r="E87" s="124"/>
      <c r="F87" s="124"/>
      <c r="G87" s="124"/>
      <c r="H87" s="124"/>
      <c r="I87" s="97">
        <v>152776.95999999999</v>
      </c>
      <c r="J87" s="97"/>
      <c r="K87" s="97"/>
      <c r="L87" s="97"/>
      <c r="M87" s="97"/>
      <c r="N87" s="97" t="s">
        <v>455</v>
      </c>
    </row>
    <row r="88" spans="1:14" x14ac:dyDescent="0.2">
      <c r="A88" s="64"/>
      <c r="B88" s="67"/>
      <c r="C88" s="67"/>
      <c r="D88" s="64"/>
      <c r="E88" s="65"/>
      <c r="F88" s="65"/>
      <c r="G88" s="65"/>
      <c r="H88" s="65"/>
      <c r="I88" s="66"/>
      <c r="J88" s="65"/>
      <c r="K88" s="65"/>
      <c r="L88" s="65"/>
      <c r="M88" s="65"/>
      <c r="N88" s="63"/>
    </row>
    <row r="89" spans="1:14" x14ac:dyDescent="0.2">
      <c r="A89" s="64"/>
      <c r="B89" s="67"/>
      <c r="C89" s="67"/>
      <c r="D89" s="64"/>
      <c r="E89" s="65"/>
      <c r="F89" s="65"/>
      <c r="G89" s="65"/>
      <c r="H89" s="65"/>
      <c r="I89" s="66"/>
      <c r="J89" s="65"/>
      <c r="K89" s="65"/>
      <c r="L89" s="65"/>
      <c r="M89" s="65"/>
      <c r="N89" s="63"/>
    </row>
    <row r="90" spans="1:14" x14ac:dyDescent="0.2">
      <c r="A90" s="64"/>
      <c r="B90" s="67"/>
      <c r="C90" s="68" t="s">
        <v>476</v>
      </c>
      <c r="D90" s="64"/>
      <c r="E90" s="65"/>
      <c r="F90" s="68" t="s">
        <v>318</v>
      </c>
      <c r="G90" s="68"/>
      <c r="H90" s="68"/>
      <c r="I90" s="65"/>
      <c r="J90" s="65"/>
      <c r="K90" s="65"/>
      <c r="L90" s="65"/>
      <c r="M90" s="65"/>
      <c r="N90" s="63"/>
    </row>
    <row r="91" spans="1:14" x14ac:dyDescent="0.2">
      <c r="A91" s="69"/>
      <c r="B91" s="69"/>
      <c r="C91" s="69"/>
      <c r="D91" s="69"/>
      <c r="E91" s="70"/>
      <c r="F91" s="70"/>
      <c r="G91" s="70"/>
      <c r="H91" s="70"/>
      <c r="I91" s="70"/>
      <c r="J91" s="70"/>
      <c r="K91" s="70"/>
      <c r="L91" s="70"/>
      <c r="M91" s="70"/>
      <c r="N91" s="63"/>
    </row>
    <row r="92" spans="1:14" x14ac:dyDescent="0.2">
      <c r="A92" s="69"/>
      <c r="B92" s="69"/>
      <c r="C92" s="69"/>
      <c r="D92" s="69"/>
      <c r="E92" s="70"/>
      <c r="F92" s="70"/>
      <c r="G92" s="70"/>
      <c r="H92" s="70"/>
      <c r="I92" s="70"/>
      <c r="J92" s="70"/>
      <c r="K92" s="70"/>
      <c r="L92" s="70"/>
      <c r="M92" s="70"/>
      <c r="N92" s="63"/>
    </row>
    <row r="94" spans="1:14" x14ac:dyDescent="0.2">
      <c r="B94" s="69"/>
    </row>
  </sheetData>
  <mergeCells count="49">
    <mergeCell ref="E7:H7"/>
    <mergeCell ref="A5:C5"/>
    <mergeCell ref="A82:H82"/>
    <mergeCell ref="A83:H83"/>
    <mergeCell ref="A84:H84"/>
    <mergeCell ref="A70:H70"/>
    <mergeCell ref="A71:H71"/>
    <mergeCell ref="A72:H72"/>
    <mergeCell ref="A73:H73"/>
    <mergeCell ref="A74:H74"/>
    <mergeCell ref="A75:H75"/>
    <mergeCell ref="A64:H64"/>
    <mergeCell ref="A65:H65"/>
    <mergeCell ref="A66:H66"/>
    <mergeCell ref="A67:H67"/>
    <mergeCell ref="A68:H68"/>
    <mergeCell ref="A85:H85"/>
    <mergeCell ref="A86:H86"/>
    <mergeCell ref="A87:H87"/>
    <mergeCell ref="A76:H76"/>
    <mergeCell ref="A77:H77"/>
    <mergeCell ref="A78:H78"/>
    <mergeCell ref="A79:H79"/>
    <mergeCell ref="A80:H80"/>
    <mergeCell ref="A81:H81"/>
    <mergeCell ref="B15:B18"/>
    <mergeCell ref="A69:H69"/>
    <mergeCell ref="A20:N20"/>
    <mergeCell ref="A59:H59"/>
    <mergeCell ref="A60:H60"/>
    <mergeCell ref="A61:H61"/>
    <mergeCell ref="A62:H62"/>
    <mergeCell ref="A63:H63"/>
    <mergeCell ref="A10:N10"/>
    <mergeCell ref="C11:E11"/>
    <mergeCell ref="D12:E12"/>
    <mergeCell ref="G17:G18"/>
    <mergeCell ref="M15:N16"/>
    <mergeCell ref="E15:G16"/>
    <mergeCell ref="I15:L16"/>
    <mergeCell ref="M17:M18"/>
    <mergeCell ref="H15:H18"/>
    <mergeCell ref="I17:I18"/>
    <mergeCell ref="J17:J18"/>
    <mergeCell ref="L17:L18"/>
    <mergeCell ref="N17:N18"/>
    <mergeCell ref="A15:A18"/>
    <mergeCell ref="D15:D18"/>
    <mergeCell ref="C15:C18"/>
  </mergeCells>
  <phoneticPr fontId="0" type="noConversion"/>
  <pageMargins left="0.23622047244094491" right="0.19685039370078741" top="0.35433070866141736" bottom="0.27559055118110237" header="0.27559055118110237" footer="0.19685039370078741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04"/>
  <sheetViews>
    <sheetView showGridLines="0" topLeftCell="A94" workbookViewId="0">
      <selection activeCell="B19" sqref="B19"/>
    </sheetView>
  </sheetViews>
  <sheetFormatPr defaultRowHeight="12.75" x14ac:dyDescent="0.2"/>
  <cols>
    <col min="1" max="1" width="4" style="16" customWidth="1"/>
    <col min="2" max="2" width="70.42578125" style="15" customWidth="1"/>
    <col min="3" max="3" width="4" style="13" customWidth="1"/>
    <col min="4" max="4" width="63.28515625" style="4" customWidth="1"/>
    <col min="5" max="5" width="3.5703125" customWidth="1"/>
    <col min="6" max="6" width="48.28515625" customWidth="1"/>
    <col min="12" max="12" width="18.5703125" bestFit="1" customWidth="1"/>
  </cols>
  <sheetData>
    <row r="1" spans="1:6" ht="13.5" customHeight="1" x14ac:dyDescent="0.25">
      <c r="A1" s="134" t="s">
        <v>232</v>
      </c>
      <c r="B1" s="135"/>
      <c r="C1" s="135"/>
      <c r="D1" s="135"/>
      <c r="E1" s="17"/>
      <c r="F1" s="10"/>
    </row>
    <row r="2" spans="1:6" x14ac:dyDescent="0.2">
      <c r="A2" s="13"/>
      <c r="B2" s="4"/>
      <c r="E2" s="17"/>
    </row>
    <row r="3" spans="1:6" ht="13.5" thickBot="1" x14ac:dyDescent="0.25">
      <c r="A3" s="13"/>
      <c r="B3" s="4"/>
      <c r="E3" s="17"/>
    </row>
    <row r="4" spans="1:6" ht="13.5" thickBot="1" x14ac:dyDescent="0.25">
      <c r="A4" s="18" t="s">
        <v>170</v>
      </c>
      <c r="B4" s="19" t="s">
        <v>233</v>
      </c>
      <c r="C4" s="19" t="s">
        <v>170</v>
      </c>
      <c r="D4" s="20" t="s">
        <v>234</v>
      </c>
      <c r="E4" s="19" t="s">
        <v>170</v>
      </c>
      <c r="F4" s="21" t="s">
        <v>250</v>
      </c>
    </row>
    <row r="5" spans="1:6" x14ac:dyDescent="0.2">
      <c r="A5" s="22"/>
      <c r="B5" s="23"/>
      <c r="C5" s="22"/>
      <c r="D5" s="24"/>
      <c r="E5" s="25"/>
      <c r="F5" s="26"/>
    </row>
    <row r="6" spans="1:6" x14ac:dyDescent="0.2">
      <c r="A6" s="27"/>
      <c r="B6" s="28" t="s">
        <v>251</v>
      </c>
      <c r="C6" s="27">
        <v>1</v>
      </c>
      <c r="D6" s="29" t="s">
        <v>48</v>
      </c>
      <c r="E6" s="25">
        <v>1</v>
      </c>
      <c r="F6" s="26" t="s">
        <v>252</v>
      </c>
    </row>
    <row r="7" spans="1:6" x14ac:dyDescent="0.2">
      <c r="A7" s="27"/>
      <c r="B7" s="30"/>
      <c r="C7" s="27">
        <v>2</v>
      </c>
      <c r="D7" s="31" t="s">
        <v>171</v>
      </c>
      <c r="E7" s="25">
        <v>2</v>
      </c>
      <c r="F7" s="26" t="s">
        <v>253</v>
      </c>
    </row>
    <row r="8" spans="1:6" x14ac:dyDescent="0.2">
      <c r="A8" s="27">
        <v>1</v>
      </c>
      <c r="B8" s="32" t="s">
        <v>84</v>
      </c>
      <c r="C8" s="27">
        <v>3</v>
      </c>
      <c r="D8" s="31" t="s">
        <v>172</v>
      </c>
      <c r="E8" s="25">
        <v>3</v>
      </c>
      <c r="F8" s="26" t="s">
        <v>254</v>
      </c>
    </row>
    <row r="9" spans="1:6" x14ac:dyDescent="0.2">
      <c r="A9" s="33">
        <v>2</v>
      </c>
      <c r="B9" s="34" t="s">
        <v>85</v>
      </c>
      <c r="C9" s="27">
        <v>4</v>
      </c>
      <c r="D9" s="31" t="s">
        <v>173</v>
      </c>
      <c r="E9" s="25">
        <v>4</v>
      </c>
      <c r="F9" s="26" t="s">
        <v>255</v>
      </c>
    </row>
    <row r="10" spans="1:6" x14ac:dyDescent="0.2">
      <c r="A10" s="27">
        <v>3</v>
      </c>
      <c r="B10" s="32" t="s">
        <v>86</v>
      </c>
      <c r="C10" s="27">
        <v>5</v>
      </c>
      <c r="D10" s="31" t="s">
        <v>174</v>
      </c>
      <c r="E10" s="25">
        <v>5</v>
      </c>
      <c r="F10" s="26" t="s">
        <v>256</v>
      </c>
    </row>
    <row r="11" spans="1:6" x14ac:dyDescent="0.2">
      <c r="A11" s="33">
        <v>4</v>
      </c>
      <c r="B11" s="34" t="s">
        <v>87</v>
      </c>
      <c r="C11" s="27">
        <v>6</v>
      </c>
      <c r="D11" s="31" t="s">
        <v>175</v>
      </c>
      <c r="E11" s="25">
        <v>6</v>
      </c>
      <c r="F11" s="26" t="s">
        <v>257</v>
      </c>
    </row>
    <row r="12" spans="1:6" x14ac:dyDescent="0.2">
      <c r="A12" s="27">
        <v>5</v>
      </c>
      <c r="B12" s="34" t="s">
        <v>268</v>
      </c>
      <c r="D12" s="31"/>
      <c r="E12" s="25">
        <v>7</v>
      </c>
      <c r="F12" s="26" t="s">
        <v>258</v>
      </c>
    </row>
    <row r="13" spans="1:6" x14ac:dyDescent="0.2">
      <c r="A13" s="33">
        <v>6</v>
      </c>
      <c r="B13" s="34" t="s">
        <v>269</v>
      </c>
      <c r="C13" s="27">
        <v>7</v>
      </c>
      <c r="D13" s="29" t="s">
        <v>11</v>
      </c>
      <c r="E13" s="25">
        <v>8</v>
      </c>
      <c r="F13" s="26" t="s">
        <v>259</v>
      </c>
    </row>
    <row r="14" spans="1:6" x14ac:dyDescent="0.2">
      <c r="A14" s="27">
        <v>7</v>
      </c>
      <c r="B14" s="34" t="s">
        <v>270</v>
      </c>
      <c r="C14" s="27">
        <v>8</v>
      </c>
      <c r="D14" s="31" t="s">
        <v>176</v>
      </c>
      <c r="E14" s="25"/>
      <c r="F14" s="26"/>
    </row>
    <row r="15" spans="1:6" x14ac:dyDescent="0.2">
      <c r="A15" s="33">
        <v>8</v>
      </c>
      <c r="B15" s="34" t="s">
        <v>271</v>
      </c>
      <c r="C15" s="27">
        <v>9</v>
      </c>
      <c r="D15" s="31" t="s">
        <v>177</v>
      </c>
      <c r="E15" s="25"/>
      <c r="F15" s="26"/>
    </row>
    <row r="16" spans="1:6" x14ac:dyDescent="0.2">
      <c r="A16" s="27">
        <v>9</v>
      </c>
      <c r="B16" s="34" t="s">
        <v>272</v>
      </c>
      <c r="C16" s="27">
        <v>10</v>
      </c>
      <c r="D16" s="31" t="s">
        <v>178</v>
      </c>
      <c r="E16" s="25"/>
      <c r="F16" s="26"/>
    </row>
    <row r="17" spans="1:6" x14ac:dyDescent="0.2">
      <c r="A17" s="33">
        <v>10</v>
      </c>
      <c r="B17" s="34" t="s">
        <v>273</v>
      </c>
      <c r="C17" s="27">
        <v>11</v>
      </c>
      <c r="D17" s="31" t="s">
        <v>179</v>
      </c>
      <c r="E17" s="25"/>
      <c r="F17" s="26"/>
    </row>
    <row r="18" spans="1:6" x14ac:dyDescent="0.2">
      <c r="A18" s="27">
        <v>11</v>
      </c>
      <c r="B18" s="34" t="s">
        <v>274</v>
      </c>
      <c r="C18" s="27">
        <v>12</v>
      </c>
      <c r="D18" s="31" t="s">
        <v>180</v>
      </c>
      <c r="E18" s="25"/>
      <c r="F18" s="26"/>
    </row>
    <row r="19" spans="1:6" x14ac:dyDescent="0.2">
      <c r="A19" s="27">
        <v>12</v>
      </c>
      <c r="B19" s="34" t="s">
        <v>88</v>
      </c>
      <c r="D19" s="31"/>
      <c r="E19" s="25"/>
      <c r="F19" s="26"/>
    </row>
    <row r="20" spans="1:6" x14ac:dyDescent="0.2">
      <c r="A20" s="27">
        <v>13</v>
      </c>
      <c r="B20" s="32" t="s">
        <v>89</v>
      </c>
      <c r="C20" s="27">
        <v>13</v>
      </c>
      <c r="D20" s="29" t="s">
        <v>8</v>
      </c>
      <c r="E20" s="25"/>
      <c r="F20" s="26"/>
    </row>
    <row r="21" spans="1:6" x14ac:dyDescent="0.2">
      <c r="A21" s="27">
        <v>14</v>
      </c>
      <c r="B21" s="32" t="s">
        <v>90</v>
      </c>
      <c r="C21" s="27">
        <v>14</v>
      </c>
      <c r="D21" s="31" t="s">
        <v>181</v>
      </c>
      <c r="E21" s="25"/>
      <c r="F21" s="26"/>
    </row>
    <row r="22" spans="1:6" x14ac:dyDescent="0.2">
      <c r="A22" s="27">
        <v>15</v>
      </c>
      <c r="B22" s="32" t="s">
        <v>91</v>
      </c>
      <c r="C22" s="27">
        <v>15</v>
      </c>
      <c r="D22" s="31" t="s">
        <v>182</v>
      </c>
      <c r="E22" s="25"/>
      <c r="F22" s="26"/>
    </row>
    <row r="23" spans="1:6" x14ac:dyDescent="0.2">
      <c r="A23" s="27">
        <v>16</v>
      </c>
      <c r="B23" s="32" t="s">
        <v>260</v>
      </c>
      <c r="C23" s="27">
        <v>16</v>
      </c>
      <c r="D23" s="31" t="s">
        <v>183</v>
      </c>
      <c r="E23" s="25"/>
      <c r="F23" s="26"/>
    </row>
    <row r="24" spans="1:6" x14ac:dyDescent="0.2">
      <c r="A24" s="27">
        <v>17</v>
      </c>
      <c r="B24" s="32" t="s">
        <v>261</v>
      </c>
      <c r="C24" s="27">
        <v>17</v>
      </c>
      <c r="D24" s="31" t="s">
        <v>184</v>
      </c>
      <c r="E24" s="25"/>
      <c r="F24" s="26"/>
    </row>
    <row r="25" spans="1:6" x14ac:dyDescent="0.2">
      <c r="A25" s="27">
        <v>18</v>
      </c>
      <c r="B25" s="32" t="s">
        <v>262</v>
      </c>
      <c r="C25" s="27">
        <v>18</v>
      </c>
      <c r="D25" s="31" t="s">
        <v>185</v>
      </c>
      <c r="E25" s="25"/>
      <c r="F25" s="26"/>
    </row>
    <row r="26" spans="1:6" x14ac:dyDescent="0.2">
      <c r="A26" s="27">
        <v>19</v>
      </c>
      <c r="B26" s="34" t="s">
        <v>92</v>
      </c>
      <c r="D26" s="31"/>
      <c r="E26" s="25"/>
      <c r="F26" s="26"/>
    </row>
    <row r="27" spans="1:6" x14ac:dyDescent="0.2">
      <c r="A27" s="27">
        <v>20</v>
      </c>
      <c r="B27" s="32" t="s">
        <v>93</v>
      </c>
      <c r="C27" s="27">
        <v>19</v>
      </c>
      <c r="D27" s="29" t="s">
        <v>9</v>
      </c>
      <c r="E27" s="25"/>
      <c r="F27" s="26"/>
    </row>
    <row r="28" spans="1:6" x14ac:dyDescent="0.2">
      <c r="A28" s="27">
        <v>21</v>
      </c>
      <c r="B28" s="32" t="s">
        <v>94</v>
      </c>
      <c r="C28" s="27">
        <v>20</v>
      </c>
      <c r="D28" s="31" t="s">
        <v>186</v>
      </c>
      <c r="E28" s="25"/>
      <c r="F28" s="26"/>
    </row>
    <row r="29" spans="1:6" x14ac:dyDescent="0.2">
      <c r="A29" s="27">
        <v>22</v>
      </c>
      <c r="B29" s="32" t="s">
        <v>95</v>
      </c>
      <c r="C29" s="27">
        <v>21</v>
      </c>
      <c r="D29" s="31" t="s">
        <v>187</v>
      </c>
      <c r="E29" s="25"/>
      <c r="F29" s="26"/>
    </row>
    <row r="30" spans="1:6" x14ac:dyDescent="0.2">
      <c r="A30" s="27">
        <v>23</v>
      </c>
      <c r="B30" s="32" t="s">
        <v>96</v>
      </c>
      <c r="C30" s="27">
        <v>22</v>
      </c>
      <c r="D30" s="31" t="s">
        <v>188</v>
      </c>
      <c r="E30" s="25"/>
      <c r="F30" s="26"/>
    </row>
    <row r="31" spans="1:6" x14ac:dyDescent="0.2">
      <c r="A31" s="27">
        <v>24</v>
      </c>
      <c r="B31" s="34" t="s">
        <v>97</v>
      </c>
      <c r="C31" s="27">
        <v>23</v>
      </c>
      <c r="D31" s="31" t="s">
        <v>189</v>
      </c>
      <c r="E31" s="25"/>
      <c r="F31" s="26"/>
    </row>
    <row r="32" spans="1:6" x14ac:dyDescent="0.2">
      <c r="A32" s="27">
        <v>25</v>
      </c>
      <c r="B32" s="34" t="s">
        <v>98</v>
      </c>
      <c r="C32" s="27">
        <v>24</v>
      </c>
      <c r="D32" s="31" t="s">
        <v>190</v>
      </c>
      <c r="E32" s="25"/>
      <c r="F32" s="26"/>
    </row>
    <row r="33" spans="1:6" x14ac:dyDescent="0.2">
      <c r="A33" s="27">
        <v>26</v>
      </c>
      <c r="B33" s="34" t="s">
        <v>99</v>
      </c>
      <c r="D33" s="31"/>
      <c r="E33" s="25"/>
      <c r="F33" s="26"/>
    </row>
    <row r="34" spans="1:6" x14ac:dyDescent="0.2">
      <c r="A34" s="27">
        <v>27</v>
      </c>
      <c r="B34" s="34" t="s">
        <v>100</v>
      </c>
      <c r="C34" s="27">
        <v>25</v>
      </c>
      <c r="D34" s="29" t="s">
        <v>10</v>
      </c>
      <c r="E34" s="25"/>
      <c r="F34" s="26"/>
    </row>
    <row r="35" spans="1:6" x14ac:dyDescent="0.2">
      <c r="A35" s="27">
        <v>28</v>
      </c>
      <c r="B35" s="34" t="s">
        <v>101</v>
      </c>
      <c r="C35" s="27">
        <v>26</v>
      </c>
      <c r="D35" s="31" t="s">
        <v>191</v>
      </c>
      <c r="E35" s="25"/>
      <c r="F35" s="26"/>
    </row>
    <row r="36" spans="1:6" x14ac:dyDescent="0.2">
      <c r="A36" s="27">
        <v>29</v>
      </c>
      <c r="B36" s="34" t="s">
        <v>102</v>
      </c>
      <c r="C36" s="27">
        <v>27</v>
      </c>
      <c r="D36" s="31" t="s">
        <v>192</v>
      </c>
      <c r="E36" s="25"/>
      <c r="F36" s="26"/>
    </row>
    <row r="37" spans="1:6" x14ac:dyDescent="0.2">
      <c r="A37" s="27">
        <v>30</v>
      </c>
      <c r="B37" s="34" t="s">
        <v>103</v>
      </c>
      <c r="C37" s="27">
        <v>28</v>
      </c>
      <c r="D37" s="31" t="s">
        <v>193</v>
      </c>
      <c r="E37" s="25"/>
      <c r="F37" s="26"/>
    </row>
    <row r="38" spans="1:6" x14ac:dyDescent="0.2">
      <c r="A38" s="27">
        <v>31</v>
      </c>
      <c r="B38" s="32" t="s">
        <v>104</v>
      </c>
      <c r="C38" s="27">
        <v>29</v>
      </c>
      <c r="D38" s="31" t="s">
        <v>194</v>
      </c>
      <c r="E38" s="25"/>
      <c r="F38" s="26"/>
    </row>
    <row r="39" spans="1:6" x14ac:dyDescent="0.2">
      <c r="A39" s="27">
        <v>32</v>
      </c>
      <c r="B39" s="34" t="s">
        <v>235</v>
      </c>
      <c r="C39" s="27">
        <v>30</v>
      </c>
      <c r="D39" s="31" t="s">
        <v>195</v>
      </c>
      <c r="E39" s="25"/>
      <c r="F39" s="26"/>
    </row>
    <row r="40" spans="1:6" x14ac:dyDescent="0.2">
      <c r="A40" s="27">
        <v>33</v>
      </c>
      <c r="B40" s="32" t="s">
        <v>105</v>
      </c>
      <c r="D40" s="31"/>
      <c r="E40" s="25"/>
      <c r="F40" s="26"/>
    </row>
    <row r="41" spans="1:6" x14ac:dyDescent="0.2">
      <c r="A41" s="27">
        <v>34</v>
      </c>
      <c r="B41" s="32" t="s">
        <v>106</v>
      </c>
      <c r="C41" s="27">
        <v>31</v>
      </c>
      <c r="D41" s="29" t="s">
        <v>14</v>
      </c>
      <c r="E41" s="25"/>
      <c r="F41" s="26"/>
    </row>
    <row r="42" spans="1:6" x14ac:dyDescent="0.2">
      <c r="A42" s="27">
        <v>35</v>
      </c>
      <c r="B42" s="32" t="s">
        <v>107</v>
      </c>
      <c r="C42" s="27">
        <v>32</v>
      </c>
      <c r="D42" s="31" t="s">
        <v>196</v>
      </c>
      <c r="E42" s="25"/>
      <c r="F42" s="26"/>
    </row>
    <row r="43" spans="1:6" x14ac:dyDescent="0.2">
      <c r="A43" s="27">
        <v>36</v>
      </c>
      <c r="B43" s="32" t="s">
        <v>108</v>
      </c>
      <c r="C43" s="27">
        <v>33</v>
      </c>
      <c r="D43" s="31" t="s">
        <v>197</v>
      </c>
      <c r="E43" s="25"/>
      <c r="F43" s="26"/>
    </row>
    <row r="44" spans="1:6" x14ac:dyDescent="0.2">
      <c r="A44" s="27">
        <v>37</v>
      </c>
      <c r="B44" s="32" t="s">
        <v>109</v>
      </c>
      <c r="C44" s="27">
        <v>34</v>
      </c>
      <c r="D44" s="31" t="s">
        <v>198</v>
      </c>
      <c r="E44" s="25"/>
      <c r="F44" s="26"/>
    </row>
    <row r="45" spans="1:6" x14ac:dyDescent="0.2">
      <c r="A45" s="27">
        <v>38</v>
      </c>
      <c r="B45" s="32" t="s">
        <v>110</v>
      </c>
      <c r="C45" s="27">
        <v>35</v>
      </c>
      <c r="D45" s="31" t="s">
        <v>199</v>
      </c>
      <c r="E45" s="25"/>
      <c r="F45" s="26"/>
    </row>
    <row r="46" spans="1:6" x14ac:dyDescent="0.2">
      <c r="A46" s="27">
        <v>39</v>
      </c>
      <c r="B46" s="32" t="s">
        <v>111</v>
      </c>
      <c r="C46" s="27">
        <v>36</v>
      </c>
      <c r="D46" s="31" t="s">
        <v>200</v>
      </c>
      <c r="E46" s="25"/>
      <c r="F46" s="26"/>
    </row>
    <row r="47" spans="1:6" x14ac:dyDescent="0.2">
      <c r="A47" s="27">
        <v>40</v>
      </c>
      <c r="B47" s="32" t="s">
        <v>112</v>
      </c>
      <c r="C47" s="47"/>
      <c r="D47" s="31"/>
      <c r="E47" s="25"/>
      <c r="F47" s="26"/>
    </row>
    <row r="48" spans="1:6" x14ac:dyDescent="0.2">
      <c r="A48" s="27">
        <v>41</v>
      </c>
      <c r="B48" s="32" t="s">
        <v>113</v>
      </c>
      <c r="C48" s="27">
        <v>37</v>
      </c>
      <c r="D48" s="29" t="s">
        <v>13</v>
      </c>
      <c r="E48" s="25"/>
      <c r="F48" s="26"/>
    </row>
    <row r="49" spans="1:6" x14ac:dyDescent="0.2">
      <c r="A49" s="27">
        <v>42</v>
      </c>
      <c r="B49" s="34" t="s">
        <v>114</v>
      </c>
      <c r="C49" s="27">
        <v>38</v>
      </c>
      <c r="D49" s="31" t="s">
        <v>201</v>
      </c>
      <c r="E49" s="25"/>
      <c r="F49" s="26"/>
    </row>
    <row r="50" spans="1:6" x14ac:dyDescent="0.2">
      <c r="A50" s="27">
        <v>43</v>
      </c>
      <c r="B50" s="32" t="s">
        <v>115</v>
      </c>
      <c r="C50" s="27">
        <v>39</v>
      </c>
      <c r="D50" s="31" t="s">
        <v>202</v>
      </c>
      <c r="E50" s="25"/>
      <c r="F50" s="26"/>
    </row>
    <row r="51" spans="1:6" x14ac:dyDescent="0.2">
      <c r="A51" s="27">
        <v>44</v>
      </c>
      <c r="B51" s="32" t="s">
        <v>116</v>
      </c>
      <c r="C51" s="27">
        <v>40</v>
      </c>
      <c r="D51" s="31" t="s">
        <v>203</v>
      </c>
      <c r="E51" s="25"/>
      <c r="F51" s="26"/>
    </row>
    <row r="52" spans="1:6" x14ac:dyDescent="0.2">
      <c r="A52" s="27">
        <v>45</v>
      </c>
      <c r="B52" s="32" t="s">
        <v>117</v>
      </c>
      <c r="C52" s="27">
        <v>41</v>
      </c>
      <c r="D52" s="31" t="s">
        <v>204</v>
      </c>
      <c r="E52" s="25"/>
      <c r="F52" s="26"/>
    </row>
    <row r="53" spans="1:6" x14ac:dyDescent="0.2">
      <c r="A53" s="27">
        <v>46</v>
      </c>
      <c r="B53" s="32" t="s">
        <v>118</v>
      </c>
      <c r="C53" s="27">
        <v>42</v>
      </c>
      <c r="D53" s="31" t="s">
        <v>205</v>
      </c>
      <c r="E53" s="25"/>
      <c r="F53" s="26"/>
    </row>
    <row r="54" spans="1:6" x14ac:dyDescent="0.2">
      <c r="A54" s="27">
        <v>47</v>
      </c>
      <c r="B54" s="32" t="s">
        <v>275</v>
      </c>
      <c r="D54" s="31"/>
      <c r="E54" s="25"/>
      <c r="F54" s="26"/>
    </row>
    <row r="55" spans="1:6" x14ac:dyDescent="0.2">
      <c r="A55" s="27">
        <v>48</v>
      </c>
      <c r="B55" s="32" t="s">
        <v>276</v>
      </c>
      <c r="C55" s="27">
        <v>43</v>
      </c>
      <c r="D55" s="29" t="s">
        <v>12</v>
      </c>
      <c r="E55" s="25"/>
      <c r="F55" s="26"/>
    </row>
    <row r="56" spans="1:6" x14ac:dyDescent="0.2">
      <c r="A56" s="27">
        <v>49</v>
      </c>
      <c r="B56" s="32" t="s">
        <v>277</v>
      </c>
      <c r="C56" s="27">
        <v>44</v>
      </c>
      <c r="D56" s="31" t="s">
        <v>206</v>
      </c>
      <c r="E56" s="25"/>
      <c r="F56" s="26"/>
    </row>
    <row r="57" spans="1:6" x14ac:dyDescent="0.2">
      <c r="A57" s="27">
        <v>50</v>
      </c>
      <c r="B57" s="32" t="s">
        <v>278</v>
      </c>
      <c r="C57" s="27">
        <v>45</v>
      </c>
      <c r="D57" s="31" t="s">
        <v>207</v>
      </c>
      <c r="E57" s="25"/>
      <c r="F57" s="26"/>
    </row>
    <row r="58" spans="1:6" x14ac:dyDescent="0.2">
      <c r="A58" s="27">
        <v>51</v>
      </c>
      <c r="B58" s="32" t="s">
        <v>279</v>
      </c>
      <c r="C58" s="27">
        <v>46</v>
      </c>
      <c r="D58" s="31" t="s">
        <v>208</v>
      </c>
      <c r="E58" s="25"/>
      <c r="F58" s="26"/>
    </row>
    <row r="59" spans="1:6" x14ac:dyDescent="0.2">
      <c r="A59" s="27">
        <v>52</v>
      </c>
      <c r="B59" s="32" t="s">
        <v>280</v>
      </c>
      <c r="C59" s="27">
        <v>47</v>
      </c>
      <c r="D59" s="31" t="s">
        <v>209</v>
      </c>
      <c r="E59" s="25"/>
      <c r="F59" s="26"/>
    </row>
    <row r="60" spans="1:6" x14ac:dyDescent="0.2">
      <c r="A60" s="27">
        <v>53</v>
      </c>
      <c r="B60" s="32" t="s">
        <v>281</v>
      </c>
      <c r="C60" s="27">
        <v>48</v>
      </c>
      <c r="D60" s="31" t="s">
        <v>210</v>
      </c>
      <c r="E60" s="25"/>
      <c r="F60" s="26"/>
    </row>
    <row r="61" spans="1:6" x14ac:dyDescent="0.2">
      <c r="A61" s="27">
        <v>54</v>
      </c>
      <c r="B61" s="32" t="s">
        <v>282</v>
      </c>
      <c r="D61" s="31"/>
      <c r="E61" s="25"/>
      <c r="F61" s="26"/>
    </row>
    <row r="62" spans="1:6" x14ac:dyDescent="0.2">
      <c r="A62" s="27">
        <v>55</v>
      </c>
      <c r="B62" s="32" t="s">
        <v>283</v>
      </c>
      <c r="C62" s="27">
        <v>49</v>
      </c>
      <c r="D62" s="29" t="s">
        <v>211</v>
      </c>
      <c r="E62" s="25"/>
      <c r="F62" s="26"/>
    </row>
    <row r="63" spans="1:6" x14ac:dyDescent="0.2">
      <c r="A63" s="27">
        <v>56</v>
      </c>
      <c r="B63" s="32" t="s">
        <v>284</v>
      </c>
      <c r="C63" s="27">
        <v>50</v>
      </c>
      <c r="D63" s="35" t="s">
        <v>212</v>
      </c>
      <c r="E63" s="25"/>
      <c r="F63" s="26"/>
    </row>
    <row r="64" spans="1:6" ht="14.25" customHeight="1" x14ac:dyDescent="0.2">
      <c r="A64" s="27">
        <v>57</v>
      </c>
      <c r="B64" s="32" t="s">
        <v>285</v>
      </c>
      <c r="C64" s="27">
        <v>51</v>
      </c>
      <c r="D64" s="35" t="s">
        <v>5</v>
      </c>
      <c r="E64" s="25"/>
      <c r="F64" s="26"/>
    </row>
    <row r="65" spans="1:6" x14ac:dyDescent="0.2">
      <c r="A65" s="27">
        <v>58</v>
      </c>
      <c r="B65" s="32" t="s">
        <v>286</v>
      </c>
      <c r="C65" s="27">
        <v>52</v>
      </c>
      <c r="D65" s="35" t="s">
        <v>6</v>
      </c>
      <c r="E65" s="25"/>
      <c r="F65" s="26"/>
    </row>
    <row r="66" spans="1:6" x14ac:dyDescent="0.2">
      <c r="A66" s="27">
        <v>59</v>
      </c>
      <c r="B66" s="32" t="s">
        <v>287</v>
      </c>
      <c r="C66" s="27">
        <v>53</v>
      </c>
      <c r="D66" s="35" t="s">
        <v>7</v>
      </c>
      <c r="E66" s="25"/>
      <c r="F66" s="26"/>
    </row>
    <row r="67" spans="1:6" x14ac:dyDescent="0.2">
      <c r="A67" s="27"/>
      <c r="B67" s="32"/>
      <c r="D67" s="35"/>
      <c r="E67" s="25"/>
      <c r="F67" s="26"/>
    </row>
    <row r="68" spans="1:6" x14ac:dyDescent="0.2">
      <c r="A68" s="33"/>
      <c r="B68" s="28" t="s">
        <v>263</v>
      </c>
      <c r="C68" s="27">
        <v>54</v>
      </c>
      <c r="D68" s="29" t="s">
        <v>17</v>
      </c>
      <c r="E68" s="25"/>
      <c r="F68" s="26"/>
    </row>
    <row r="69" spans="1:6" x14ac:dyDescent="0.2">
      <c r="A69" s="33"/>
      <c r="B69" s="30"/>
      <c r="C69" s="27">
        <v>55</v>
      </c>
      <c r="D69" s="35" t="s">
        <v>18</v>
      </c>
      <c r="E69" s="25"/>
      <c r="F69" s="26"/>
    </row>
    <row r="70" spans="1:6" ht="12.75" customHeight="1" x14ac:dyDescent="0.2">
      <c r="A70" s="27">
        <v>60</v>
      </c>
      <c r="B70" s="34" t="s">
        <v>119</v>
      </c>
      <c r="C70" s="27">
        <v>56</v>
      </c>
      <c r="D70" s="31" t="s">
        <v>57</v>
      </c>
      <c r="E70" s="25"/>
      <c r="F70" s="26"/>
    </row>
    <row r="71" spans="1:6" ht="13.5" customHeight="1" x14ac:dyDescent="0.2">
      <c r="A71" s="33">
        <v>61</v>
      </c>
      <c r="B71" s="34" t="s">
        <v>120</v>
      </c>
      <c r="C71" s="27">
        <v>57</v>
      </c>
      <c r="D71" s="31" t="s">
        <v>58</v>
      </c>
      <c r="E71" s="25"/>
      <c r="F71" s="26"/>
    </row>
    <row r="72" spans="1:6" x14ac:dyDescent="0.2">
      <c r="A72" s="27">
        <v>62</v>
      </c>
      <c r="B72" s="34" t="s">
        <v>121</v>
      </c>
      <c r="D72" s="35"/>
      <c r="E72" s="25"/>
      <c r="F72" s="26"/>
    </row>
    <row r="73" spans="1:6" x14ac:dyDescent="0.2">
      <c r="A73" s="33">
        <v>63</v>
      </c>
      <c r="B73" s="34" t="s">
        <v>122</v>
      </c>
      <c r="C73" s="27">
        <v>58</v>
      </c>
      <c r="D73" s="29" t="s">
        <v>0</v>
      </c>
      <c r="E73" s="25"/>
      <c r="F73" s="26"/>
    </row>
    <row r="74" spans="1:6" x14ac:dyDescent="0.2">
      <c r="A74" s="27">
        <v>64</v>
      </c>
      <c r="B74" s="34" t="s">
        <v>123</v>
      </c>
      <c r="C74" s="27">
        <v>59</v>
      </c>
      <c r="D74" s="35" t="s">
        <v>1</v>
      </c>
      <c r="E74" s="25"/>
      <c r="F74" s="26"/>
    </row>
    <row r="75" spans="1:6" x14ac:dyDescent="0.2">
      <c r="A75" s="33">
        <v>65</v>
      </c>
      <c r="B75" s="34" t="s">
        <v>124</v>
      </c>
      <c r="C75" s="27">
        <v>60</v>
      </c>
      <c r="D75" s="35" t="s">
        <v>2</v>
      </c>
      <c r="E75" s="25"/>
      <c r="F75" s="26"/>
    </row>
    <row r="76" spans="1:6" x14ac:dyDescent="0.2">
      <c r="A76" s="27">
        <v>66</v>
      </c>
      <c r="B76" s="34" t="s">
        <v>125</v>
      </c>
      <c r="C76" s="27">
        <v>61</v>
      </c>
      <c r="D76" s="35" t="s">
        <v>3</v>
      </c>
      <c r="E76" s="25"/>
      <c r="F76" s="26"/>
    </row>
    <row r="77" spans="1:6" x14ac:dyDescent="0.2">
      <c r="A77" s="33">
        <v>67</v>
      </c>
      <c r="B77" s="34" t="s">
        <v>126</v>
      </c>
      <c r="C77" s="27">
        <v>62</v>
      </c>
      <c r="D77" s="35" t="s">
        <v>4</v>
      </c>
      <c r="E77" s="25"/>
      <c r="F77" s="26"/>
    </row>
    <row r="78" spans="1:6" x14ac:dyDescent="0.2">
      <c r="A78" s="27">
        <v>68</v>
      </c>
      <c r="B78" s="34" t="s">
        <v>127</v>
      </c>
      <c r="C78" s="27">
        <v>63</v>
      </c>
      <c r="D78" s="31" t="s">
        <v>41</v>
      </c>
      <c r="E78" s="25"/>
      <c r="F78" s="26"/>
    </row>
    <row r="79" spans="1:6" x14ac:dyDescent="0.2">
      <c r="A79" s="33">
        <v>69</v>
      </c>
      <c r="B79" s="34" t="s">
        <v>128</v>
      </c>
      <c r="C79" s="27">
        <v>64</v>
      </c>
      <c r="D79" s="35" t="s">
        <v>42</v>
      </c>
      <c r="E79" s="25"/>
      <c r="F79" s="26"/>
    </row>
    <row r="80" spans="1:6" x14ac:dyDescent="0.2">
      <c r="A80" s="27">
        <v>70</v>
      </c>
      <c r="B80" s="34" t="s">
        <v>129</v>
      </c>
      <c r="C80" s="27">
        <v>65</v>
      </c>
      <c r="D80" s="35" t="s">
        <v>47</v>
      </c>
      <c r="E80" s="25"/>
      <c r="F80" s="26"/>
    </row>
    <row r="81" spans="1:6" x14ac:dyDescent="0.2">
      <c r="A81" s="33">
        <v>71</v>
      </c>
      <c r="B81" s="34" t="s">
        <v>130</v>
      </c>
      <c r="C81" s="27">
        <v>66</v>
      </c>
      <c r="D81" s="35" t="s">
        <v>43</v>
      </c>
      <c r="E81" s="25"/>
      <c r="F81" s="26"/>
    </row>
    <row r="82" spans="1:6" ht="12" customHeight="1" x14ac:dyDescent="0.2">
      <c r="A82" s="27">
        <v>72</v>
      </c>
      <c r="B82" s="34" t="s">
        <v>131</v>
      </c>
      <c r="C82" s="27">
        <v>67</v>
      </c>
      <c r="D82" s="35" t="s">
        <v>44</v>
      </c>
      <c r="E82" s="25"/>
      <c r="F82" s="26"/>
    </row>
    <row r="83" spans="1:6" ht="12.75" customHeight="1" x14ac:dyDescent="0.2">
      <c r="A83" s="33">
        <v>73</v>
      </c>
      <c r="B83" s="34" t="s">
        <v>132</v>
      </c>
      <c r="C83" s="27">
        <v>68</v>
      </c>
      <c r="D83" s="35" t="s">
        <v>45</v>
      </c>
      <c r="E83" s="25"/>
      <c r="F83" s="26"/>
    </row>
    <row r="84" spans="1:6" x14ac:dyDescent="0.2">
      <c r="A84" s="27">
        <v>74</v>
      </c>
      <c r="B84" s="34" t="s">
        <v>133</v>
      </c>
      <c r="C84" s="27">
        <v>69</v>
      </c>
      <c r="D84" s="35" t="s">
        <v>46</v>
      </c>
      <c r="E84" s="25"/>
      <c r="F84" s="26"/>
    </row>
    <row r="85" spans="1:6" x14ac:dyDescent="0.2">
      <c r="A85" s="33">
        <v>75</v>
      </c>
      <c r="B85" s="34" t="s">
        <v>134</v>
      </c>
      <c r="C85" s="27">
        <v>70</v>
      </c>
      <c r="D85" s="31" t="s">
        <v>49</v>
      </c>
      <c r="E85" s="25"/>
      <c r="F85" s="26"/>
    </row>
    <row r="86" spans="1:6" x14ac:dyDescent="0.2">
      <c r="A86" s="27">
        <v>76</v>
      </c>
      <c r="B86" s="34" t="s">
        <v>135</v>
      </c>
      <c r="C86" s="27">
        <v>71</v>
      </c>
      <c r="D86" s="31" t="s">
        <v>50</v>
      </c>
      <c r="E86" s="25"/>
      <c r="F86" s="26"/>
    </row>
    <row r="87" spans="1:6" x14ac:dyDescent="0.2">
      <c r="A87" s="33">
        <v>77</v>
      </c>
      <c r="B87" s="34" t="s">
        <v>136</v>
      </c>
      <c r="C87" s="27">
        <v>72</v>
      </c>
      <c r="D87" s="31" t="s">
        <v>63</v>
      </c>
      <c r="E87" s="25"/>
      <c r="F87" s="26"/>
    </row>
    <row r="88" spans="1:6" x14ac:dyDescent="0.2">
      <c r="A88" s="27"/>
      <c r="B88" s="36"/>
      <c r="C88" s="27">
        <v>73</v>
      </c>
      <c r="D88" s="31" t="s">
        <v>62</v>
      </c>
      <c r="E88" s="25"/>
      <c r="F88" s="26"/>
    </row>
    <row r="89" spans="1:6" x14ac:dyDescent="0.2">
      <c r="A89" s="27"/>
      <c r="B89" s="28" t="s">
        <v>264</v>
      </c>
      <c r="C89" s="27">
        <v>74</v>
      </c>
      <c r="D89" s="31" t="s">
        <v>61</v>
      </c>
      <c r="E89" s="25"/>
      <c r="F89" s="26"/>
    </row>
    <row r="90" spans="1:6" x14ac:dyDescent="0.2">
      <c r="A90" s="27"/>
      <c r="B90" s="28"/>
      <c r="C90" s="27">
        <v>75</v>
      </c>
      <c r="D90" s="31" t="s">
        <v>60</v>
      </c>
      <c r="E90" s="25"/>
      <c r="F90" s="26"/>
    </row>
    <row r="91" spans="1:6" x14ac:dyDescent="0.2">
      <c r="A91" s="27">
        <v>78</v>
      </c>
      <c r="B91" s="34" t="s">
        <v>288</v>
      </c>
      <c r="C91" s="27">
        <v>76</v>
      </c>
      <c r="D91" s="31" t="s">
        <v>59</v>
      </c>
      <c r="E91" s="25"/>
      <c r="F91" s="26"/>
    </row>
    <row r="92" spans="1:6" x14ac:dyDescent="0.2">
      <c r="A92" s="27">
        <v>79</v>
      </c>
      <c r="B92" s="34" t="s">
        <v>289</v>
      </c>
      <c r="C92" s="27"/>
      <c r="D92" s="31"/>
      <c r="E92" s="25"/>
      <c r="F92" s="26"/>
    </row>
    <row r="93" spans="1:6" ht="14.25" customHeight="1" x14ac:dyDescent="0.2">
      <c r="A93" s="27">
        <v>80</v>
      </c>
      <c r="B93" s="34" t="s">
        <v>290</v>
      </c>
      <c r="C93" s="27">
        <v>77</v>
      </c>
      <c r="D93" s="29" t="s">
        <v>213</v>
      </c>
      <c r="E93" s="25"/>
      <c r="F93" s="26"/>
    </row>
    <row r="94" spans="1:6" x14ac:dyDescent="0.2">
      <c r="A94" s="27">
        <v>81</v>
      </c>
      <c r="B94" s="34" t="s">
        <v>291</v>
      </c>
      <c r="C94" s="27">
        <v>78</v>
      </c>
      <c r="D94" s="35" t="s">
        <v>214</v>
      </c>
      <c r="E94" s="25"/>
      <c r="F94" s="26"/>
    </row>
    <row r="95" spans="1:6" x14ac:dyDescent="0.2">
      <c r="A95" s="27">
        <v>82</v>
      </c>
      <c r="B95" s="34" t="s">
        <v>137</v>
      </c>
      <c r="C95" s="27">
        <v>79</v>
      </c>
      <c r="D95" s="35" t="s">
        <v>215</v>
      </c>
      <c r="E95" s="25"/>
      <c r="F95" s="26"/>
    </row>
    <row r="96" spans="1:6" ht="25.5" x14ac:dyDescent="0.2">
      <c r="A96" s="27">
        <v>83</v>
      </c>
      <c r="B96" s="34" t="s">
        <v>138</v>
      </c>
      <c r="C96" s="27">
        <v>80</v>
      </c>
      <c r="D96" s="35" t="s">
        <v>216</v>
      </c>
      <c r="E96" s="25"/>
      <c r="F96" s="26"/>
    </row>
    <row r="97" spans="1:6" x14ac:dyDescent="0.2">
      <c r="A97" s="27">
        <v>84</v>
      </c>
      <c r="B97" s="34" t="s">
        <v>139</v>
      </c>
      <c r="C97" s="27">
        <v>81</v>
      </c>
      <c r="D97" s="35" t="s">
        <v>217</v>
      </c>
      <c r="E97" s="25"/>
      <c r="F97" s="26"/>
    </row>
    <row r="98" spans="1:6" x14ac:dyDescent="0.2">
      <c r="A98" s="27">
        <v>85</v>
      </c>
      <c r="B98" s="34" t="s">
        <v>140</v>
      </c>
      <c r="D98" s="35"/>
      <c r="E98" s="25"/>
      <c r="F98" s="26"/>
    </row>
    <row r="99" spans="1:6" x14ac:dyDescent="0.2">
      <c r="A99" s="27">
        <v>86</v>
      </c>
      <c r="B99" s="34" t="s">
        <v>141</v>
      </c>
      <c r="C99" s="27">
        <v>82</v>
      </c>
      <c r="D99" s="29" t="s">
        <v>15</v>
      </c>
      <c r="E99" s="25"/>
      <c r="F99" s="26"/>
    </row>
    <row r="100" spans="1:6" x14ac:dyDescent="0.2">
      <c r="A100" s="27">
        <v>87</v>
      </c>
      <c r="B100" s="34" t="s">
        <v>142</v>
      </c>
      <c r="C100" s="27">
        <v>83</v>
      </c>
      <c r="D100" s="35" t="s">
        <v>218</v>
      </c>
      <c r="E100" s="25"/>
      <c r="F100" s="26"/>
    </row>
    <row r="101" spans="1:6" x14ac:dyDescent="0.2">
      <c r="A101" s="27">
        <v>88</v>
      </c>
      <c r="B101" s="34" t="s">
        <v>143</v>
      </c>
      <c r="C101" s="27">
        <v>84</v>
      </c>
      <c r="D101" s="35" t="s">
        <v>219</v>
      </c>
      <c r="E101" s="25"/>
      <c r="F101" s="26"/>
    </row>
    <row r="102" spans="1:6" ht="25.5" x14ac:dyDescent="0.2">
      <c r="A102" s="27">
        <v>89</v>
      </c>
      <c r="B102" s="34" t="s">
        <v>144</v>
      </c>
      <c r="C102" s="27">
        <v>85</v>
      </c>
      <c r="D102" s="35" t="s">
        <v>220</v>
      </c>
      <c r="E102" s="25"/>
      <c r="F102" s="26"/>
    </row>
    <row r="103" spans="1:6" x14ac:dyDescent="0.2">
      <c r="A103" s="27">
        <v>90</v>
      </c>
      <c r="B103" s="34" t="s">
        <v>145</v>
      </c>
      <c r="C103" s="27">
        <v>86</v>
      </c>
      <c r="D103" s="35" t="s">
        <v>221</v>
      </c>
      <c r="E103" s="25"/>
      <c r="F103" s="26"/>
    </row>
    <row r="104" spans="1:6" x14ac:dyDescent="0.2">
      <c r="A104" s="27">
        <v>91</v>
      </c>
      <c r="B104" s="34" t="s">
        <v>146</v>
      </c>
      <c r="C104" s="27">
        <v>87</v>
      </c>
      <c r="D104" s="31" t="s">
        <v>222</v>
      </c>
      <c r="E104" s="25"/>
      <c r="F104" s="26"/>
    </row>
    <row r="105" spans="1:6" x14ac:dyDescent="0.2">
      <c r="A105" s="27">
        <v>92</v>
      </c>
      <c r="B105" s="34" t="s">
        <v>147</v>
      </c>
      <c r="C105" s="27">
        <v>88</v>
      </c>
      <c r="D105" s="35" t="s">
        <v>223</v>
      </c>
      <c r="E105" s="25"/>
      <c r="F105" s="26"/>
    </row>
    <row r="106" spans="1:6" x14ac:dyDescent="0.2">
      <c r="A106" s="27">
        <v>93</v>
      </c>
      <c r="B106" s="34" t="s">
        <v>148</v>
      </c>
      <c r="C106" s="27">
        <v>89</v>
      </c>
      <c r="D106" s="35" t="s">
        <v>47</v>
      </c>
      <c r="E106" s="25"/>
      <c r="F106" s="26"/>
    </row>
    <row r="107" spans="1:6" x14ac:dyDescent="0.2">
      <c r="A107" s="27">
        <v>94</v>
      </c>
      <c r="B107" s="34" t="s">
        <v>149</v>
      </c>
      <c r="C107" s="27">
        <v>90</v>
      </c>
      <c r="D107" s="35" t="s">
        <v>16</v>
      </c>
      <c r="E107" s="25"/>
      <c r="F107" s="26"/>
    </row>
    <row r="108" spans="1:6" x14ac:dyDescent="0.2">
      <c r="A108" s="27">
        <v>95</v>
      </c>
      <c r="B108" s="34" t="s">
        <v>150</v>
      </c>
      <c r="C108" s="27">
        <v>91</v>
      </c>
      <c r="D108" s="35" t="s">
        <v>19</v>
      </c>
      <c r="E108" s="25"/>
      <c r="F108" s="26"/>
    </row>
    <row r="109" spans="1:6" x14ac:dyDescent="0.2">
      <c r="A109" s="27">
        <v>96</v>
      </c>
      <c r="B109" s="34" t="s">
        <v>151</v>
      </c>
      <c r="C109" s="27">
        <v>92</v>
      </c>
      <c r="D109" s="35" t="s">
        <v>224</v>
      </c>
      <c r="E109" s="25"/>
      <c r="F109" s="26"/>
    </row>
    <row r="110" spans="1:6" x14ac:dyDescent="0.2">
      <c r="A110" s="27">
        <v>97</v>
      </c>
      <c r="B110" s="34" t="s">
        <v>152</v>
      </c>
      <c r="C110" s="27">
        <v>93</v>
      </c>
      <c r="D110" s="35" t="s">
        <v>225</v>
      </c>
      <c r="E110" s="25"/>
      <c r="F110" s="26"/>
    </row>
    <row r="111" spans="1:6" x14ac:dyDescent="0.2">
      <c r="A111" s="27">
        <v>98</v>
      </c>
      <c r="B111" s="34" t="s">
        <v>153</v>
      </c>
      <c r="C111" s="27">
        <v>94</v>
      </c>
      <c r="D111" s="31" t="s">
        <v>51</v>
      </c>
      <c r="E111" s="25"/>
      <c r="F111" s="26"/>
    </row>
    <row r="112" spans="1:6" x14ac:dyDescent="0.2">
      <c r="A112" s="27">
        <v>99</v>
      </c>
      <c r="B112" s="34" t="s">
        <v>154</v>
      </c>
      <c r="C112" s="27">
        <v>95</v>
      </c>
      <c r="D112" s="31" t="s">
        <v>52</v>
      </c>
      <c r="E112" s="25"/>
      <c r="F112" s="26"/>
    </row>
    <row r="113" spans="1:6" x14ac:dyDescent="0.2">
      <c r="A113" s="27">
        <v>100</v>
      </c>
      <c r="B113" s="34" t="s">
        <v>155</v>
      </c>
      <c r="C113" s="27">
        <v>96</v>
      </c>
      <c r="D113" s="31" t="s">
        <v>64</v>
      </c>
      <c r="E113" s="25"/>
      <c r="F113" s="26"/>
    </row>
    <row r="114" spans="1:6" x14ac:dyDescent="0.2">
      <c r="A114" s="27">
        <v>101</v>
      </c>
      <c r="B114" s="34" t="s">
        <v>156</v>
      </c>
      <c r="C114" s="27">
        <v>97</v>
      </c>
      <c r="D114" s="31" t="s">
        <v>65</v>
      </c>
      <c r="E114" s="25"/>
      <c r="F114" s="26"/>
    </row>
    <row r="115" spans="1:6" x14ac:dyDescent="0.2">
      <c r="A115" s="27">
        <v>102</v>
      </c>
      <c r="B115" s="34" t="s">
        <v>292</v>
      </c>
      <c r="C115" s="27">
        <v>98</v>
      </c>
      <c r="D115" s="31" t="s">
        <v>66</v>
      </c>
      <c r="E115" s="25"/>
      <c r="F115" s="26"/>
    </row>
    <row r="116" spans="1:6" x14ac:dyDescent="0.2">
      <c r="A116" s="27">
        <v>103</v>
      </c>
      <c r="B116" s="34" t="s">
        <v>293</v>
      </c>
      <c r="C116" s="27">
        <v>99</v>
      </c>
      <c r="D116" s="31" t="s">
        <v>67</v>
      </c>
      <c r="E116" s="25"/>
      <c r="F116" s="26"/>
    </row>
    <row r="117" spans="1:6" x14ac:dyDescent="0.2">
      <c r="A117" s="27">
        <v>104</v>
      </c>
      <c r="B117" s="34" t="s">
        <v>294</v>
      </c>
      <c r="C117" s="27">
        <v>100</v>
      </c>
      <c r="D117" s="31" t="s">
        <v>68</v>
      </c>
      <c r="E117" s="25"/>
      <c r="F117" s="26"/>
    </row>
    <row r="118" spans="1:6" x14ac:dyDescent="0.2">
      <c r="A118" s="27"/>
      <c r="B118" s="32"/>
      <c r="D118" s="35"/>
      <c r="E118" s="25"/>
      <c r="F118" s="26"/>
    </row>
    <row r="119" spans="1:6" x14ac:dyDescent="0.2">
      <c r="A119" s="27"/>
      <c r="B119" s="28" t="s">
        <v>265</v>
      </c>
      <c r="C119" s="27">
        <v>101</v>
      </c>
      <c r="D119" s="29" t="s">
        <v>36</v>
      </c>
      <c r="E119" s="25"/>
      <c r="F119" s="26"/>
    </row>
    <row r="120" spans="1:6" x14ac:dyDescent="0.2">
      <c r="A120" s="27"/>
      <c r="B120" s="32"/>
      <c r="C120" s="27">
        <v>102</v>
      </c>
      <c r="D120" s="31" t="s">
        <v>20</v>
      </c>
      <c r="E120" s="25"/>
      <c r="F120" s="26"/>
    </row>
    <row r="121" spans="1:6" x14ac:dyDescent="0.2">
      <c r="A121" s="27">
        <v>105</v>
      </c>
      <c r="B121" s="39" t="s">
        <v>236</v>
      </c>
      <c r="C121" s="27">
        <v>103</v>
      </c>
      <c r="D121" s="35" t="s">
        <v>21</v>
      </c>
      <c r="E121" s="25"/>
      <c r="F121" s="26"/>
    </row>
    <row r="122" spans="1:6" x14ac:dyDescent="0.2">
      <c r="A122" s="27">
        <v>106</v>
      </c>
      <c r="B122" s="39" t="s">
        <v>237</v>
      </c>
      <c r="C122" s="27">
        <v>104</v>
      </c>
      <c r="D122" s="35" t="s">
        <v>22</v>
      </c>
      <c r="E122" s="25"/>
      <c r="F122" s="26"/>
    </row>
    <row r="123" spans="1:6" x14ac:dyDescent="0.2">
      <c r="A123" s="27">
        <v>107</v>
      </c>
      <c r="B123" s="39" t="s">
        <v>238</v>
      </c>
      <c r="C123" s="27">
        <v>105</v>
      </c>
      <c r="D123" s="31" t="s">
        <v>23</v>
      </c>
      <c r="E123" s="25"/>
      <c r="F123" s="26"/>
    </row>
    <row r="124" spans="1:6" x14ac:dyDescent="0.2">
      <c r="A124" s="27">
        <v>108</v>
      </c>
      <c r="B124" s="39" t="s">
        <v>239</v>
      </c>
      <c r="C124" s="27">
        <v>106</v>
      </c>
      <c r="D124" s="35" t="s">
        <v>24</v>
      </c>
      <c r="E124" s="25"/>
      <c r="F124" s="26"/>
    </row>
    <row r="125" spans="1:6" x14ac:dyDescent="0.2">
      <c r="A125" s="27">
        <v>109</v>
      </c>
      <c r="B125" s="39" t="s">
        <v>240</v>
      </c>
      <c r="C125" s="27">
        <v>107</v>
      </c>
      <c r="D125" s="35" t="s">
        <v>25</v>
      </c>
      <c r="E125" s="25"/>
      <c r="F125" s="26"/>
    </row>
    <row r="126" spans="1:6" x14ac:dyDescent="0.2">
      <c r="A126" s="27">
        <v>110</v>
      </c>
      <c r="B126" s="39" t="s">
        <v>241</v>
      </c>
      <c r="C126" s="27">
        <v>108</v>
      </c>
      <c r="D126" s="35" t="s">
        <v>26</v>
      </c>
      <c r="E126" s="25"/>
      <c r="F126" s="26"/>
    </row>
    <row r="127" spans="1:6" x14ac:dyDescent="0.2">
      <c r="A127" s="27">
        <v>111</v>
      </c>
      <c r="B127" s="39" t="s">
        <v>242</v>
      </c>
      <c r="C127" s="27">
        <v>109</v>
      </c>
      <c r="D127" s="35" t="s">
        <v>27</v>
      </c>
      <c r="E127" s="25"/>
      <c r="F127" s="26"/>
    </row>
    <row r="128" spans="1:6" ht="12.75" customHeight="1" x14ac:dyDescent="0.2">
      <c r="A128" s="27">
        <v>112</v>
      </c>
      <c r="B128" s="39" t="s">
        <v>243</v>
      </c>
      <c r="C128" s="27">
        <v>110</v>
      </c>
      <c r="D128" s="35" t="s">
        <v>28</v>
      </c>
      <c r="E128" s="25"/>
      <c r="F128" s="26"/>
    </row>
    <row r="129" spans="1:6" x14ac:dyDescent="0.2">
      <c r="A129" s="27">
        <v>113</v>
      </c>
      <c r="B129" s="39" t="s">
        <v>244</v>
      </c>
      <c r="C129" s="27">
        <v>111</v>
      </c>
      <c r="D129" s="35" t="s">
        <v>29</v>
      </c>
      <c r="E129" s="25"/>
      <c r="F129" s="26"/>
    </row>
    <row r="130" spans="1:6" x14ac:dyDescent="0.2">
      <c r="A130" s="27">
        <v>114</v>
      </c>
      <c r="B130" s="39" t="s">
        <v>245</v>
      </c>
      <c r="C130" s="27">
        <v>112</v>
      </c>
      <c r="D130" s="31" t="s">
        <v>30</v>
      </c>
      <c r="E130" s="25"/>
      <c r="F130" s="26"/>
    </row>
    <row r="131" spans="1:6" x14ac:dyDescent="0.2">
      <c r="A131" s="27">
        <v>115</v>
      </c>
      <c r="B131" s="39" t="s">
        <v>246</v>
      </c>
      <c r="C131" s="27">
        <v>113</v>
      </c>
      <c r="D131" s="35" t="s">
        <v>31</v>
      </c>
      <c r="E131" s="25"/>
      <c r="F131" s="26"/>
    </row>
    <row r="132" spans="1:6" x14ac:dyDescent="0.2">
      <c r="A132" s="27">
        <v>116</v>
      </c>
      <c r="B132" s="39" t="s">
        <v>247</v>
      </c>
      <c r="C132" s="27">
        <v>114</v>
      </c>
      <c r="D132" s="35" t="s">
        <v>32</v>
      </c>
      <c r="E132" s="25"/>
      <c r="F132" s="26"/>
    </row>
    <row r="133" spans="1:6" x14ac:dyDescent="0.2">
      <c r="A133" s="27">
        <v>117</v>
      </c>
      <c r="B133" s="39" t="s">
        <v>248</v>
      </c>
      <c r="C133" s="27">
        <v>115</v>
      </c>
      <c r="D133" s="35" t="s">
        <v>33</v>
      </c>
      <c r="E133" s="25"/>
      <c r="F133" s="26"/>
    </row>
    <row r="134" spans="1:6" x14ac:dyDescent="0.2">
      <c r="A134" s="27">
        <v>118</v>
      </c>
      <c r="B134" s="34" t="s">
        <v>249</v>
      </c>
      <c r="C134" s="27">
        <v>116</v>
      </c>
      <c r="D134" s="35" t="s">
        <v>34</v>
      </c>
      <c r="E134" s="25"/>
      <c r="F134" s="26"/>
    </row>
    <row r="135" spans="1:6" ht="25.5" x14ac:dyDescent="0.2">
      <c r="A135" s="37"/>
      <c r="B135" s="38"/>
      <c r="C135" s="27">
        <v>117</v>
      </c>
      <c r="D135" s="35" t="s">
        <v>35</v>
      </c>
      <c r="E135" s="25"/>
      <c r="F135" s="26"/>
    </row>
    <row r="136" spans="1:6" x14ac:dyDescent="0.2">
      <c r="A136" s="37"/>
      <c r="B136" s="40" t="s">
        <v>266</v>
      </c>
      <c r="C136" s="27">
        <v>118</v>
      </c>
      <c r="D136" s="31" t="s">
        <v>53</v>
      </c>
      <c r="E136" s="25"/>
      <c r="F136" s="26"/>
    </row>
    <row r="137" spans="1:6" x14ac:dyDescent="0.2">
      <c r="A137" s="37"/>
      <c r="B137" s="38"/>
      <c r="C137" s="27">
        <v>119</v>
      </c>
      <c r="D137" s="31" t="s">
        <v>54</v>
      </c>
      <c r="E137" s="25"/>
      <c r="F137" s="26"/>
    </row>
    <row r="138" spans="1:6" x14ac:dyDescent="0.2">
      <c r="A138" s="27">
        <v>119</v>
      </c>
      <c r="B138" s="38" t="s">
        <v>267</v>
      </c>
      <c r="C138" s="27">
        <v>120</v>
      </c>
      <c r="D138" s="31" t="s">
        <v>55</v>
      </c>
      <c r="E138" s="25"/>
      <c r="F138" s="26"/>
    </row>
    <row r="139" spans="1:6" x14ac:dyDescent="0.2">
      <c r="A139" s="27">
        <v>120</v>
      </c>
      <c r="B139" s="32" t="s">
        <v>157</v>
      </c>
      <c r="C139" s="27">
        <v>121</v>
      </c>
      <c r="D139" s="31" t="s">
        <v>56</v>
      </c>
      <c r="E139" s="25"/>
      <c r="F139" s="26"/>
    </row>
    <row r="140" spans="1:6" x14ac:dyDescent="0.2">
      <c r="A140" s="27">
        <v>121</v>
      </c>
      <c r="B140" s="32" t="s">
        <v>158</v>
      </c>
      <c r="C140" s="27">
        <v>122</v>
      </c>
      <c r="D140" s="31" t="s">
        <v>69</v>
      </c>
      <c r="E140" s="25"/>
      <c r="F140" s="26"/>
    </row>
    <row r="141" spans="1:6" x14ac:dyDescent="0.2">
      <c r="A141" s="27">
        <v>122</v>
      </c>
      <c r="B141" s="32" t="s">
        <v>159</v>
      </c>
      <c r="C141" s="27">
        <v>123</v>
      </c>
      <c r="D141" s="31" t="s">
        <v>70</v>
      </c>
      <c r="E141" s="25"/>
      <c r="F141" s="26"/>
    </row>
    <row r="142" spans="1:6" x14ac:dyDescent="0.2">
      <c r="A142" s="27">
        <v>123</v>
      </c>
      <c r="B142" s="34" t="s">
        <v>160</v>
      </c>
      <c r="C142" s="27">
        <v>124</v>
      </c>
      <c r="D142" s="31" t="s">
        <v>71</v>
      </c>
      <c r="E142" s="25"/>
      <c r="F142" s="26"/>
    </row>
    <row r="143" spans="1:6" x14ac:dyDescent="0.2">
      <c r="A143" s="27">
        <v>124</v>
      </c>
      <c r="B143" s="34" t="s">
        <v>161</v>
      </c>
      <c r="C143" s="27">
        <v>125</v>
      </c>
      <c r="D143" s="31" t="s">
        <v>72</v>
      </c>
      <c r="E143" s="25"/>
      <c r="F143" s="26"/>
    </row>
    <row r="144" spans="1:6" x14ac:dyDescent="0.2">
      <c r="A144" s="27">
        <v>125</v>
      </c>
      <c r="B144" s="34" t="s">
        <v>162</v>
      </c>
      <c r="C144" s="27">
        <v>126</v>
      </c>
      <c r="D144" s="31" t="s">
        <v>73</v>
      </c>
      <c r="E144" s="25"/>
      <c r="F144" s="26"/>
    </row>
    <row r="145" spans="1:6" x14ac:dyDescent="0.2">
      <c r="A145" s="27">
        <v>126</v>
      </c>
      <c r="B145" s="34" t="s">
        <v>163</v>
      </c>
      <c r="C145" s="27">
        <v>127</v>
      </c>
      <c r="D145" s="31" t="s">
        <v>74</v>
      </c>
      <c r="E145" s="25"/>
      <c r="F145" s="26"/>
    </row>
    <row r="146" spans="1:6" x14ac:dyDescent="0.2">
      <c r="A146" s="27">
        <v>127</v>
      </c>
      <c r="B146" s="34" t="s">
        <v>164</v>
      </c>
      <c r="C146" s="27">
        <v>128</v>
      </c>
      <c r="D146" s="31" t="s">
        <v>75</v>
      </c>
      <c r="E146" s="25"/>
      <c r="F146" s="26"/>
    </row>
    <row r="147" spans="1:6" x14ac:dyDescent="0.2">
      <c r="A147" s="27">
        <v>128</v>
      </c>
      <c r="B147" s="34" t="s">
        <v>165</v>
      </c>
      <c r="C147" s="27">
        <v>129</v>
      </c>
      <c r="D147" s="31" t="s">
        <v>76</v>
      </c>
      <c r="E147" s="25"/>
      <c r="F147" s="26"/>
    </row>
    <row r="148" spans="1:6" x14ac:dyDescent="0.2">
      <c r="A148" s="27">
        <v>129</v>
      </c>
      <c r="B148" s="34" t="s">
        <v>166</v>
      </c>
      <c r="C148" s="27">
        <v>130</v>
      </c>
      <c r="D148" s="31" t="s">
        <v>77</v>
      </c>
      <c r="E148" s="25"/>
      <c r="F148" s="26"/>
    </row>
    <row r="149" spans="1:6" x14ac:dyDescent="0.2">
      <c r="A149" s="27">
        <v>130</v>
      </c>
      <c r="B149" s="32" t="s">
        <v>167</v>
      </c>
      <c r="C149" s="27">
        <v>131</v>
      </c>
      <c r="D149" s="31" t="s">
        <v>78</v>
      </c>
      <c r="E149" s="25"/>
      <c r="F149" s="26"/>
    </row>
    <row r="150" spans="1:6" x14ac:dyDescent="0.2">
      <c r="A150" s="27">
        <v>131</v>
      </c>
      <c r="B150" s="32" t="s">
        <v>168</v>
      </c>
      <c r="C150" s="27">
        <v>132</v>
      </c>
      <c r="D150" s="31" t="s">
        <v>79</v>
      </c>
      <c r="E150" s="25"/>
      <c r="F150" s="26"/>
    </row>
    <row r="151" spans="1:6" x14ac:dyDescent="0.2">
      <c r="A151" s="27">
        <v>132</v>
      </c>
      <c r="B151" s="32" t="s">
        <v>169</v>
      </c>
      <c r="C151" s="27">
        <v>133</v>
      </c>
      <c r="D151" s="31" t="s">
        <v>80</v>
      </c>
      <c r="E151" s="25"/>
      <c r="F151" s="26"/>
    </row>
    <row r="152" spans="1:6" x14ac:dyDescent="0.2">
      <c r="A152" s="37"/>
      <c r="D152" s="35"/>
      <c r="E152" s="25"/>
      <c r="F152" s="26"/>
    </row>
    <row r="153" spans="1:6" ht="25.5" x14ac:dyDescent="0.2">
      <c r="A153" s="37"/>
      <c r="C153" s="27">
        <v>134</v>
      </c>
      <c r="D153" s="29" t="s">
        <v>37</v>
      </c>
      <c r="E153" s="25"/>
      <c r="F153" s="26"/>
    </row>
    <row r="154" spans="1:6" ht="25.5" x14ac:dyDescent="0.2">
      <c r="A154" s="37"/>
      <c r="C154" s="27">
        <v>135</v>
      </c>
      <c r="D154" s="35" t="s">
        <v>38</v>
      </c>
      <c r="E154" s="25"/>
      <c r="F154" s="26"/>
    </row>
    <row r="155" spans="1:6" x14ac:dyDescent="0.2">
      <c r="A155" s="37"/>
      <c r="B155" s="38"/>
      <c r="C155" s="27">
        <v>136</v>
      </c>
      <c r="D155" s="35" t="s">
        <v>40</v>
      </c>
      <c r="E155" s="25"/>
      <c r="F155" s="26"/>
    </row>
    <row r="156" spans="1:6" x14ac:dyDescent="0.2">
      <c r="A156" s="37"/>
      <c r="B156" s="38"/>
      <c r="C156" s="27">
        <v>137</v>
      </c>
      <c r="D156" s="35" t="s">
        <v>39</v>
      </c>
      <c r="E156" s="25"/>
      <c r="F156" s="26"/>
    </row>
    <row r="157" spans="1:6" x14ac:dyDescent="0.2">
      <c r="A157" s="37"/>
      <c r="B157" s="38"/>
      <c r="D157" s="35"/>
      <c r="E157" s="25"/>
      <c r="F157" s="26"/>
    </row>
    <row r="158" spans="1:6" x14ac:dyDescent="0.2">
      <c r="A158" s="37"/>
      <c r="B158" s="38"/>
      <c r="C158" s="27">
        <v>139</v>
      </c>
      <c r="D158" s="35" t="s">
        <v>226</v>
      </c>
      <c r="E158" s="25"/>
      <c r="F158" s="26"/>
    </row>
    <row r="159" spans="1:6" x14ac:dyDescent="0.2">
      <c r="A159" s="37"/>
      <c r="B159" s="38"/>
      <c r="C159" s="27">
        <v>140</v>
      </c>
      <c r="D159" s="35" t="s">
        <v>227</v>
      </c>
      <c r="E159" s="25"/>
      <c r="F159" s="26"/>
    </row>
    <row r="160" spans="1:6" x14ac:dyDescent="0.2">
      <c r="A160" s="37"/>
      <c r="B160" s="38"/>
      <c r="C160" s="27">
        <v>141</v>
      </c>
      <c r="D160" s="35" t="s">
        <v>228</v>
      </c>
      <c r="E160" s="25"/>
      <c r="F160" s="26"/>
    </row>
    <row r="161" spans="1:6" x14ac:dyDescent="0.2">
      <c r="A161" s="37"/>
      <c r="B161" s="38"/>
      <c r="C161" s="27">
        <v>142</v>
      </c>
      <c r="D161" s="35" t="s">
        <v>229</v>
      </c>
      <c r="E161" s="25"/>
      <c r="F161" s="26"/>
    </row>
    <row r="162" spans="1:6" x14ac:dyDescent="0.2">
      <c r="A162" s="37"/>
      <c r="B162" s="38"/>
      <c r="C162" s="27">
        <v>143</v>
      </c>
      <c r="D162" s="35" t="s">
        <v>230</v>
      </c>
      <c r="E162" s="25"/>
      <c r="F162" s="26"/>
    </row>
    <row r="163" spans="1:6" x14ac:dyDescent="0.2">
      <c r="A163" s="37"/>
      <c r="B163" s="38"/>
      <c r="C163" s="27">
        <v>144</v>
      </c>
      <c r="D163" s="35" t="s">
        <v>231</v>
      </c>
      <c r="E163" s="25"/>
      <c r="F163" s="26"/>
    </row>
    <row r="164" spans="1:6" x14ac:dyDescent="0.2">
      <c r="A164" s="41"/>
      <c r="B164" s="42"/>
      <c r="C164" s="43"/>
      <c r="D164" s="44"/>
      <c r="E164" s="45"/>
      <c r="F164" s="46"/>
    </row>
    <row r="215" spans="11:12" ht="14.25" customHeight="1" x14ac:dyDescent="0.2"/>
    <row r="216" spans="11:12" ht="14.25" customHeight="1" x14ac:dyDescent="0.2"/>
    <row r="220" spans="11:12" x14ac:dyDescent="0.2">
      <c r="K220" s="9"/>
      <c r="L220" s="9"/>
    </row>
    <row r="274" spans="2:12" x14ac:dyDescent="0.2">
      <c r="L274" s="8"/>
    </row>
    <row r="275" spans="2:12" x14ac:dyDescent="0.2">
      <c r="H275" s="2"/>
    </row>
    <row r="276" spans="2:12" x14ac:dyDescent="0.2">
      <c r="H276" s="3"/>
    </row>
    <row r="277" spans="2:12" x14ac:dyDescent="0.2">
      <c r="H277" s="3"/>
    </row>
    <row r="278" spans="2:12" x14ac:dyDescent="0.2">
      <c r="H278" s="3"/>
    </row>
    <row r="279" spans="2:12" x14ac:dyDescent="0.2">
      <c r="H279" s="3"/>
    </row>
    <row r="280" spans="2:12" x14ac:dyDescent="0.2">
      <c r="H280" s="3"/>
    </row>
    <row r="281" spans="2:12" x14ac:dyDescent="0.2">
      <c r="H281" s="3"/>
    </row>
    <row r="282" spans="2:12" x14ac:dyDescent="0.2">
      <c r="H282" s="3"/>
    </row>
    <row r="283" spans="2:12" x14ac:dyDescent="0.2">
      <c r="H283" s="3"/>
    </row>
    <row r="284" spans="2:12" x14ac:dyDescent="0.2">
      <c r="H284" s="3"/>
    </row>
    <row r="285" spans="2:12" x14ac:dyDescent="0.2">
      <c r="H285" s="3"/>
    </row>
    <row r="286" spans="2:12" x14ac:dyDescent="0.2">
      <c r="H286" s="3"/>
    </row>
    <row r="288" spans="2:12" x14ac:dyDescent="0.2">
      <c r="B288" s="14"/>
      <c r="H288" s="4"/>
      <c r="I288" s="5"/>
    </row>
    <row r="289" spans="8:10" x14ac:dyDescent="0.2">
      <c r="H289" s="5"/>
      <c r="I289" s="5"/>
    </row>
    <row r="290" spans="8:10" x14ac:dyDescent="0.2">
      <c r="H290" s="5"/>
      <c r="I290" s="6"/>
    </row>
    <row r="291" spans="8:10" x14ac:dyDescent="0.2">
      <c r="H291" s="5"/>
      <c r="I291" s="6"/>
    </row>
    <row r="292" spans="8:10" x14ac:dyDescent="0.2">
      <c r="H292" s="5"/>
      <c r="I292" s="6"/>
    </row>
    <row r="293" spans="8:10" x14ac:dyDescent="0.2">
      <c r="H293" s="4"/>
      <c r="I293" s="5"/>
      <c r="J293" s="5"/>
    </row>
    <row r="294" spans="8:10" x14ac:dyDescent="0.2">
      <c r="H294" s="4"/>
      <c r="I294" s="6"/>
      <c r="J294" s="6"/>
    </row>
    <row r="295" spans="8:10" x14ac:dyDescent="0.2">
      <c r="H295" s="4"/>
      <c r="I295" s="6"/>
      <c r="J295" s="6"/>
    </row>
    <row r="296" spans="8:10" x14ac:dyDescent="0.2">
      <c r="H296" s="4"/>
      <c r="I296" s="6"/>
      <c r="J296" s="6"/>
    </row>
    <row r="298" spans="8:10" x14ac:dyDescent="0.2">
      <c r="H298" s="1"/>
    </row>
    <row r="302" spans="8:10" ht="15" x14ac:dyDescent="0.3">
      <c r="H302" s="7"/>
    </row>
    <row r="303" spans="8:10" ht="15" x14ac:dyDescent="0.3">
      <c r="H303" s="7"/>
    </row>
    <row r="304" spans="8:10" ht="15" x14ac:dyDescent="0.3">
      <c r="H304" s="7"/>
    </row>
  </sheetData>
  <mergeCells count="1">
    <mergeCell ref="A1:D1"/>
  </mergeCells>
  <phoneticPr fontId="0" type="noConversion"/>
  <pageMargins left="0.28999999999999998" right="0.2" top="0.23" bottom="0.25" header="0.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129</vt:i4>
      </vt:variant>
    </vt:vector>
  </HeadingPairs>
  <TitlesOfParts>
    <vt:vector size="131" baseType="lpstr">
      <vt:lpstr>Лок.См.Расч.Баз.-Инд.Методом</vt:lpstr>
      <vt:lpstr>Переменные и константы</vt:lpstr>
      <vt:lpstr>Дата_изменения_группы_строек</vt:lpstr>
      <vt:lpstr>Дата_изменения_локальной_сметы</vt:lpstr>
      <vt:lpstr>Дата_изменения_объекта</vt:lpstr>
      <vt:lpstr>Дата_изменения_объектной_сметы</vt:lpstr>
      <vt:lpstr>Дата_изменения_очереди</vt:lpstr>
      <vt:lpstr>Дата_изменения_пускового_комплекса</vt:lpstr>
      <vt:lpstr>Дата_изменения_сводного_сметного_расчета</vt:lpstr>
      <vt:lpstr>Дата_изменения_стройки</vt:lpstr>
      <vt:lpstr>Дата_создания_группы_строек</vt:lpstr>
      <vt:lpstr>Дата_создания_локальной_сметы</vt:lpstr>
      <vt:lpstr>Дата_создания_объекта</vt:lpstr>
      <vt:lpstr>Дата_создания_объектной_сметы</vt:lpstr>
      <vt:lpstr>Дата_создания_очереди</vt:lpstr>
      <vt:lpstr>Дата_создания_пускового_комплекса</vt:lpstr>
      <vt:lpstr>Дата_создания_сводного_сметного_расчета</vt:lpstr>
      <vt:lpstr>Дата_создания_стройки</vt:lpstr>
      <vt:lpstr>'Лок.См.Расч.Баз.-Инд.Методом'!Заголовки_для_печати</vt:lpstr>
      <vt:lpstr>Заказчик</vt:lpstr>
      <vt:lpstr>Инвестор</vt:lpstr>
      <vt:lpstr>Индекс_ЛН_группы_строек</vt:lpstr>
      <vt:lpstr>Индекс_ЛН_локальной_сметы</vt:lpstr>
      <vt:lpstr>Индекс_ЛН_объекта</vt:lpstr>
      <vt:lpstr>Индекс_ЛН_объектной_сметы</vt:lpstr>
      <vt:lpstr>Индекс_ЛН_очереди</vt:lpstr>
      <vt:lpstr>Индекс_ЛН_пускового_комплекса</vt:lpstr>
      <vt:lpstr>Индекс_ЛН_сводного_сметного_расчета</vt:lpstr>
      <vt:lpstr>Индекс_ЛН_стройки</vt:lpstr>
      <vt:lpstr>Итого_ЗПМ__по_рес_расчету_с_учетом_к_тов</vt:lpstr>
      <vt:lpstr>Итого_ЗПМ_по_акту_вып_работ_в_базисных_ценах_с_учетом_к_тов</vt:lpstr>
      <vt:lpstr>Итого_ЗПМ_по_акту_вып_работ_при_ресурсном_расчете_с_учетом_к_тов</vt:lpstr>
      <vt:lpstr>Итого_ЗПМ_по_акту_выполненных_работ_в_базисных_ценах</vt:lpstr>
      <vt:lpstr>Итого_ЗПМ_по_акту_выполненных_работ_при_ресурсном_расчете</vt:lpstr>
      <vt:lpstr>Итого_ЗПМ_при_расчете_по_стоимости_ч_часа_работы_механизаторов</vt:lpstr>
      <vt:lpstr>Итого_МАТ_по_акту_вып_работ_в_базисных_ценах_с_учетом_к_тов</vt:lpstr>
      <vt:lpstr>Итого_МАТ_по_акту_вып_работ_при_ресурсном_расчете_с_учетом_к_тов</vt:lpstr>
      <vt:lpstr>Итого_материалы</vt:lpstr>
      <vt:lpstr>Итого_материалы__по_рес_расчету_с_учетом_к_тов</vt:lpstr>
      <vt:lpstr>Итого_материалы_по_акту_выполненных_работ_в_базисных_ценах</vt:lpstr>
      <vt:lpstr>Итого_материалы_по_акту_выполненных_работ_при_ресурсном_расчете</vt:lpstr>
      <vt:lpstr>Итого_машины_и_механизмы</vt:lpstr>
      <vt:lpstr>Итого_машины_и_механизмы_по_акту_выполненных_работ_в_базисных_ценах</vt:lpstr>
      <vt:lpstr>Итого_машины_и_механизмы_по_акту_выполненных_работ_при_ресурсном_расчете</vt:lpstr>
      <vt:lpstr>Итого_НР_по_акту_по_ресурсному_расчету</vt:lpstr>
      <vt:lpstr>Итого_НР_по_ресурсному_расчету</vt:lpstr>
      <vt:lpstr>Итого_ОЗП</vt:lpstr>
      <vt:lpstr>Итого_ОЗП_по_акту_вып_работ_в_базисных_ценах_с_учетом_к_тов</vt:lpstr>
      <vt:lpstr>Итого_ОЗП_по_акту_вып_работ_при_ресурсном_расчете_с_учетом_к_тов</vt:lpstr>
      <vt:lpstr>Итого_ОЗП_по_акту_выполненных_работ_в_базисных_ценах</vt:lpstr>
      <vt:lpstr>Итого_ОЗП_по_акту_выполненных_работ_при_ресурсном_расчете</vt:lpstr>
      <vt:lpstr>Итого_ОЗП_по_рес_расчету_с_учетом_к_тов</vt:lpstr>
      <vt:lpstr>Итого_ПЗ</vt:lpstr>
      <vt:lpstr>Итого_ПЗ_в_базисных_ценах</vt:lpstr>
      <vt:lpstr>Итого_ПЗ_по_акту_вып_работ_в_базисных_ценах_с_учетом_к_тов</vt:lpstr>
      <vt:lpstr>Итого_ПЗ_по_акту_вып_работ_при_ресурсном_расчете_с_учетом_к_тов</vt:lpstr>
      <vt:lpstr>Итого_ПЗ_по_акту_выполненных_работ_в_базисных_ценах</vt:lpstr>
      <vt:lpstr>Итого_ПЗ_по_акту_выполненных_работ_при_ресурсном_расчете</vt:lpstr>
      <vt:lpstr>Итого_ПЗ_по_рес_расчету_с_учетом_к_тов</vt:lpstr>
      <vt:lpstr>Итого_СП_по_акту_по_ресурсному_расчету</vt:lpstr>
      <vt:lpstr>Итого_СП_по_ресурсному_расчету</vt:lpstr>
      <vt:lpstr>Итого_ФОТ_по_акту_выполненных_работ_в_базисных_ценах</vt:lpstr>
      <vt:lpstr>Итого_ФОТ_по_акту_выполненных_работ_при_ресурсном_расчете</vt:lpstr>
      <vt:lpstr>Итого_ФОТ_при_расчете_по_доле_з_п_в_стоимости_эксплуатации_машин</vt:lpstr>
      <vt:lpstr>Итого_ЭММ__по_рес_расчету_с_учетом_к_тов</vt:lpstr>
      <vt:lpstr>Итого_ЭММ_по_акту_вып_работ_в_базисных_ценах_с_учетом_к_тов</vt:lpstr>
      <vt:lpstr>Итого_ЭММ_по_акту_вып_работ_при_ресурсном_расчете_с_учетом_к_тов</vt:lpstr>
      <vt:lpstr>к_ЗПМ</vt:lpstr>
      <vt:lpstr>к_МАТ</vt:lpstr>
      <vt:lpstr>к_ОЗП</vt:lpstr>
      <vt:lpstr>к_ПЗ</vt:lpstr>
      <vt:lpstr>к_ЭМ</vt:lpstr>
      <vt:lpstr>Монтажные_работы_в_базисных_ценах</vt:lpstr>
      <vt:lpstr>Монтажные_работы_в_текущих_ценах</vt:lpstr>
      <vt:lpstr>Монтажные_работы_в_текущих_ценах_по_ресурсному_расчету</vt:lpstr>
      <vt:lpstr>Монтажные_работы_в_текущих_ценах_после_применения_индексов</vt:lpstr>
      <vt:lpstr>Наименование_группы_строек</vt:lpstr>
      <vt:lpstr>Наименование_локальной_сметы</vt:lpstr>
      <vt:lpstr>Наименование_объекта</vt:lpstr>
      <vt:lpstr>Наименование_объектной_сметы</vt:lpstr>
      <vt:lpstr>Наименование_очереди</vt:lpstr>
      <vt:lpstr>Наименование_пускового_комплекса</vt:lpstr>
      <vt:lpstr>Наименование_сводного_сметного_расчета</vt:lpstr>
      <vt:lpstr>Наименование_стройки</vt:lpstr>
      <vt:lpstr>Оборудование_в_базисных_ценах</vt:lpstr>
      <vt:lpstr>Оборудование_в_текущих_ценах</vt:lpstr>
      <vt:lpstr>Оборудование_в_текущих_ценах_по_ресурсному_расчету</vt:lpstr>
      <vt:lpstr>Оборудование_в_текущих_ценах_после_применения_индексов</vt:lpstr>
      <vt:lpstr>Обоснование_поправки</vt:lpstr>
      <vt:lpstr>Описание_группы_строек</vt:lpstr>
      <vt:lpstr>Описание_локальной_сметы</vt:lpstr>
      <vt:lpstr>Описание_объекта</vt:lpstr>
      <vt:lpstr>Описание_объектной_сметы</vt:lpstr>
      <vt:lpstr>Описание_очереди</vt:lpstr>
      <vt:lpstr>Описание_пускового_комплекса</vt:lpstr>
      <vt:lpstr>Описание_сводного_сметного_расчета</vt:lpstr>
      <vt:lpstr>Описание_стройки</vt:lpstr>
      <vt:lpstr>Основание</vt:lpstr>
      <vt:lpstr>Отчетный_период__учет_выполненных_работ</vt:lpstr>
      <vt:lpstr>Проверил</vt:lpstr>
      <vt:lpstr>Прочие_затраты_в_базисных_ценах</vt:lpstr>
      <vt:lpstr>Прочие_затраты_в_текущих_ценах</vt:lpstr>
      <vt:lpstr>Прочие_затраты_в_текущих_ценах_по_ресурсному_расчету</vt:lpstr>
      <vt:lpstr>Прочие_затраты_в_текущих_ценах_после_применения_индексов</vt:lpstr>
      <vt:lpstr>Регистрационный_номер_группы_строек</vt:lpstr>
      <vt:lpstr>Регистрационный_номер_локальной_сметы</vt:lpstr>
      <vt:lpstr>Регистрационный_номер_объекта</vt:lpstr>
      <vt:lpstr>Регистрационный_номер_объектной_сметы</vt:lpstr>
      <vt:lpstr>Регистрационный_номер_очереди</vt:lpstr>
      <vt:lpstr>Регистрационный_номер_пускового_комплекса</vt:lpstr>
      <vt:lpstr>Регистрационный_номер_сводного_сметного_расчета</vt:lpstr>
      <vt:lpstr>Регистрационный_номер_стройки</vt:lpstr>
      <vt:lpstr>Сметная_стоимость_в_базисных_ценах</vt:lpstr>
      <vt:lpstr>Сметная_стоимость_в_текущих_ценах__после_применения_индексов</vt:lpstr>
      <vt:lpstr>Сметная_стоимость_по_ресурсному_расчету</vt:lpstr>
      <vt:lpstr>Составил</vt:lpstr>
      <vt:lpstr>Стоимость_по_акту_выполненных_работ_в_базисных_ценах</vt:lpstr>
      <vt:lpstr>Стоимость_по_акту_выполненных_работ_при_ресурсном_расчете</vt:lpstr>
      <vt:lpstr>Строительные_работы_в_базисных_ценах</vt:lpstr>
      <vt:lpstr>Строительные_работы_в_текущих_ценах</vt:lpstr>
      <vt:lpstr>Строительные_работы_в_текущих_ценах_по_ресурсному_расчету</vt:lpstr>
      <vt:lpstr>Строительные_работы_в_текущих_ценах_после_применения_индексов</vt:lpstr>
      <vt:lpstr>Территориальная_поправка_к_ТЕР</vt:lpstr>
      <vt:lpstr>Труд_механизаторов_по_акту_вып_работ_с_учетом_к_тов</vt:lpstr>
      <vt:lpstr>Труд_основн_рабочих_по_акту_вып_работ_с_учетом_к_тов</vt:lpstr>
      <vt:lpstr>Трудоемкость_механизаторов_по_акту_выполненных_работ</vt:lpstr>
      <vt:lpstr>Трудоемкость_основных_рабочих_по_акту_выполненных_работ</vt:lpstr>
      <vt:lpstr>Укрупненный_норматив_НР_для_расчета_в_текущих_ценах_и_ценах_2001г.</vt:lpstr>
      <vt:lpstr>Укрупненный_норматив_НР_для_расчета_в_ценах_1984г.</vt:lpstr>
      <vt:lpstr>Укрупненный_норматив_СП_для_расчета_в_текущих_ценах_и_ценах_2001г.</vt:lpstr>
      <vt:lpstr>Укрупненный_норматив_СП_для_расчета_в_ценах_1984г.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Валентина Валерьевна Логунова</cp:lastModifiedBy>
  <cp:lastPrinted>2006-11-02T02:52:06Z</cp:lastPrinted>
  <dcterms:created xsi:type="dcterms:W3CDTF">2003-01-28T12:33:10Z</dcterms:created>
  <dcterms:modified xsi:type="dcterms:W3CDTF">2012-09-27T05:32:30Z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