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440" windowHeight="7485"/>
  </bookViews>
  <sheets>
    <sheet name="расчет" sheetId="1" r:id="rId1"/>
  </sheets>
  <externalReferences>
    <externalReference r:id="rId2"/>
  </externalReferences>
  <definedNames>
    <definedName name="_xlnm.Print_Area" localSheetId="0">расчет!$A$1:$D$23</definedName>
  </definedNames>
  <calcPr calcId="152511"/>
</workbook>
</file>

<file path=xl/calcChain.xml><?xml version="1.0" encoding="utf-8"?>
<calcChain xmlns="http://schemas.openxmlformats.org/spreadsheetml/2006/main">
  <c r="G20" i="1"/>
  <c r="C16" l="1"/>
  <c r="C15"/>
  <c r="C14"/>
  <c r="C13"/>
  <c r="C10"/>
  <c r="C9"/>
  <c r="C8"/>
  <c r="C11" l="1"/>
  <c r="C12" s="1"/>
  <c r="C6" l="1"/>
  <c r="C17" s="1"/>
  <c r="C18" l="1"/>
  <c r="C19" s="1"/>
  <c r="C20" s="1"/>
</calcChain>
</file>

<file path=xl/sharedStrings.xml><?xml version="1.0" encoding="utf-8"?>
<sst xmlns="http://schemas.openxmlformats.org/spreadsheetml/2006/main" count="40" uniqueCount="39">
  <si>
    <t>Приложение № 1</t>
  </si>
  <si>
    <t>к письму ______ от 25.08.2017 г.</t>
  </si>
  <si>
    <t>Расчет расходов на содержание работников инженерно-технического состава на объекте:</t>
  </si>
  <si>
    <t>№ п/п</t>
  </si>
  <si>
    <t>Наименование затрат</t>
  </si>
  <si>
    <t>Стоимость без НДС, рублей</t>
  </si>
  <si>
    <t>Алгоритм расчета</t>
  </si>
  <si>
    <t>Стоимость содержания одного работника в месяц без НДС, рублей</t>
  </si>
  <si>
    <t>в том числе:</t>
  </si>
  <si>
    <t>1.1.</t>
  </si>
  <si>
    <t>Амортизация оргтехники в месяц</t>
  </si>
  <si>
    <t>260 000 рублей /365 дней/3 года*20дней</t>
  </si>
  <si>
    <t>1.2.</t>
  </si>
  <si>
    <t>Среднемесячная заработная плата 3 инженеров и начальника ПТО с учетом НДФЛ</t>
  </si>
  <si>
    <t>средняя ЗП с НДФЛ 3 781,53 рублей*20 дней</t>
  </si>
  <si>
    <t>1.3.</t>
  </si>
  <si>
    <t>Суточные в месяц</t>
  </si>
  <si>
    <t>300 рублей в день</t>
  </si>
  <si>
    <t>1.4.</t>
  </si>
  <si>
    <t>Резерв на отпуска в месяц</t>
  </si>
  <si>
    <t>1.5.</t>
  </si>
  <si>
    <t>Страховые взносы в месяц</t>
  </si>
  <si>
    <t>1.6.</t>
  </si>
  <si>
    <t>СИЗ и спецодежда в месяц</t>
  </si>
  <si>
    <t>19 968 рублей/2 года/12 месяцев</t>
  </si>
  <si>
    <t>1.7.</t>
  </si>
  <si>
    <t>Проживание в месяц</t>
  </si>
  <si>
    <t>25 000 рублей в месяц на 2 человек</t>
  </si>
  <si>
    <t>1.8.</t>
  </si>
  <si>
    <t>Проезд до места работы в месяц</t>
  </si>
  <si>
    <t xml:space="preserve">аренда автобуса в день 1 450 рублей/1,18*6 часов*20 дней/18 человек </t>
  </si>
  <si>
    <t>1.9.</t>
  </si>
  <si>
    <t>Проезд Тобольск-Тюмень-Тюмень в месяц</t>
  </si>
  <si>
    <t xml:space="preserve">проезд 8 раз в месяц 25 рублей за 1 км*280 км/12 человек </t>
  </si>
  <si>
    <t>Накладные расходы</t>
  </si>
  <si>
    <t>Прибыль</t>
  </si>
  <si>
    <t xml:space="preserve">Итого стоимость содержания без НДС </t>
  </si>
  <si>
    <t>1 человек в месяц</t>
  </si>
  <si>
    <t xml:space="preserve">Итого стоимость содержания с НДС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</si>
</sst>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i/>
      <sz val="11"/>
      <color theme="1"/>
      <name val="Tahoma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/>
    </xf>
    <xf numFmtId="164" fontId="3" fillId="0" borderId="3" xfId="1" applyFont="1" applyBorder="1" applyAlignment="1">
      <alignment vertical="center" wrapText="1"/>
    </xf>
    <xf numFmtId="9" fontId="3" fillId="0" borderId="3" xfId="0" applyNumberFormat="1" applyFont="1" applyBorder="1" applyAlignment="1">
      <alignment horizontal="left" vertical="center"/>
    </xf>
    <xf numFmtId="10" fontId="3" fillId="0" borderId="3" xfId="0" applyNumberFormat="1" applyFont="1" applyBorder="1" applyAlignment="1">
      <alignment vertical="center"/>
    </xf>
    <xf numFmtId="164" fontId="3" fillId="0" borderId="3" xfId="1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3" fontId="0" fillId="0" borderId="0" xfId="0" applyNumberFormat="1" applyFont="1" applyAlignment="1">
      <alignment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4;&#1080;&#1103;%20&#1085;&#1072;%20&#1080;&#1085;&#1078;&#1077;&#1085;&#1077;&#1088;&#1072;%20&#1055;&#1058;&#1054;%20&#1076;&#1083;&#1103;%20&#1057;&#1090;&#1088;&#1086;&#1081;&#1090;&#1077;&#1093;&#1085;&#1080;&#1082;&#1072;%20&#1074;&#1077;&#1088;&#1089;&#1080;&#1103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ок Мс11"/>
      <sheetName val="расчет"/>
      <sheetName val="ЗП"/>
      <sheetName val="п.1.8"/>
      <sheetName val="п.1.9"/>
      <sheetName val="п.1.2"/>
    </sheetNames>
    <sheetDataSet>
      <sheetData sheetId="0"/>
      <sheetData sheetId="1"/>
      <sheetData sheetId="2"/>
      <sheetData sheetId="3"/>
      <sheetData sheetId="4"/>
      <sheetData sheetId="5">
        <row r="29">
          <cell r="J29">
            <v>3781.5252262443437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tabSelected="1" view="pageBreakPreview" zoomScale="130" zoomScaleNormal="100" zoomScaleSheetLayoutView="130" workbookViewId="0">
      <selection activeCell="G20" sqref="G20"/>
    </sheetView>
  </sheetViews>
  <sheetFormatPr defaultRowHeight="15" outlineLevelRow="1"/>
  <cols>
    <col min="1" max="1" width="5.42578125" style="3" customWidth="1"/>
    <col min="2" max="2" width="35.28515625" style="3" customWidth="1"/>
    <col min="3" max="3" width="17.5703125" style="3" bestFit="1" customWidth="1"/>
    <col min="4" max="4" width="41.140625" style="3" customWidth="1"/>
    <col min="5" max="5" width="12.5703125" style="3" bestFit="1" customWidth="1"/>
    <col min="6" max="16384" width="9.140625" style="3"/>
  </cols>
  <sheetData>
    <row r="1" spans="1:5">
      <c r="A1" s="1"/>
      <c r="B1" s="1"/>
      <c r="C1" s="1"/>
      <c r="D1" s="2" t="s">
        <v>0</v>
      </c>
    </row>
    <row r="2" spans="1:5">
      <c r="A2" s="1"/>
      <c r="B2" s="1"/>
      <c r="C2" s="1"/>
      <c r="D2" s="2" t="s">
        <v>1</v>
      </c>
    </row>
    <row r="3" spans="1:5" ht="43.5" customHeight="1">
      <c r="A3" s="31" t="s">
        <v>2</v>
      </c>
      <c r="B3" s="31"/>
      <c r="C3" s="31"/>
      <c r="D3" s="31"/>
    </row>
    <row r="4" spans="1:5" ht="67.5" customHeight="1">
      <c r="A4" s="32"/>
      <c r="B4" s="32"/>
      <c r="C4" s="32"/>
      <c r="D4" s="32"/>
    </row>
    <row r="5" spans="1:5" s="6" customFormat="1" ht="36" customHeight="1">
      <c r="A5" s="4" t="s">
        <v>3</v>
      </c>
      <c r="B5" s="4" t="s">
        <v>4</v>
      </c>
      <c r="C5" s="4" t="s">
        <v>5</v>
      </c>
      <c r="D5" s="4" t="s">
        <v>6</v>
      </c>
      <c r="E5" s="5"/>
    </row>
    <row r="6" spans="1:5" s="11" customFormat="1" ht="42.75">
      <c r="A6" s="7">
        <v>1</v>
      </c>
      <c r="B6" s="8" t="s">
        <v>7</v>
      </c>
      <c r="C6" s="9">
        <f>SUM(C8:C16)</f>
        <v>147271.9250412393</v>
      </c>
      <c r="D6" s="10"/>
    </row>
    <row r="7" spans="1:5" s="11" customFormat="1" outlineLevel="1">
      <c r="A7" s="7"/>
      <c r="B7" s="8" t="s">
        <v>8</v>
      </c>
      <c r="C7" s="9"/>
      <c r="D7" s="10"/>
    </row>
    <row r="8" spans="1:5" ht="28.5" outlineLevel="1">
      <c r="A8" s="12" t="s">
        <v>9</v>
      </c>
      <c r="B8" s="13" t="s">
        <v>10</v>
      </c>
      <c r="C8" s="14">
        <f>260000/365/3*20</f>
        <v>4748.8584474885847</v>
      </c>
      <c r="D8" s="15" t="s">
        <v>11</v>
      </c>
    </row>
    <row r="9" spans="1:5" ht="42.75" outlineLevel="1">
      <c r="A9" s="12" t="s">
        <v>12</v>
      </c>
      <c r="B9" s="13" t="s">
        <v>13</v>
      </c>
      <c r="C9" s="30">
        <f>[1]п.1.2!J29*20</f>
        <v>75630.50452488687</v>
      </c>
      <c r="D9" s="8" t="s">
        <v>14</v>
      </c>
    </row>
    <row r="10" spans="1:5" outlineLevel="1">
      <c r="A10" s="12" t="s">
        <v>15</v>
      </c>
      <c r="B10" s="13" t="s">
        <v>16</v>
      </c>
      <c r="C10" s="14">
        <f>300*20</f>
        <v>6000</v>
      </c>
      <c r="D10" s="16" t="s">
        <v>17</v>
      </c>
    </row>
    <row r="11" spans="1:5" outlineLevel="1">
      <c r="A11" s="12" t="s">
        <v>18</v>
      </c>
      <c r="B11" s="13" t="s">
        <v>19</v>
      </c>
      <c r="C11" s="14">
        <f>SUM(C9:C10)*8.87%</f>
        <v>7240.6257513574647</v>
      </c>
      <c r="D11" s="17">
        <v>8.8700000000000001E-2</v>
      </c>
    </row>
    <row r="12" spans="1:5" outlineLevel="1">
      <c r="A12" s="12" t="s">
        <v>20</v>
      </c>
      <c r="B12" s="13" t="s">
        <v>21</v>
      </c>
      <c r="C12" s="14">
        <f>SUM(C9:C11)*30.9%</f>
        <v>27461.179255359501</v>
      </c>
      <c r="D12" s="17">
        <v>0.309</v>
      </c>
    </row>
    <row r="13" spans="1:5" outlineLevel="1">
      <c r="A13" s="12" t="s">
        <v>22</v>
      </c>
      <c r="B13" s="13" t="s">
        <v>23</v>
      </c>
      <c r="C13" s="14">
        <f>19968/2/12</f>
        <v>832</v>
      </c>
      <c r="D13" s="18" t="s">
        <v>24</v>
      </c>
    </row>
    <row r="14" spans="1:5" outlineLevel="1">
      <c r="A14" s="12" t="s">
        <v>25</v>
      </c>
      <c r="B14" s="13" t="s">
        <v>26</v>
      </c>
      <c r="C14" s="14">
        <f>25000/2</f>
        <v>12500</v>
      </c>
      <c r="D14" s="16" t="s">
        <v>27</v>
      </c>
    </row>
    <row r="15" spans="1:5" ht="42.75" outlineLevel="1">
      <c r="A15" s="12" t="s">
        <v>28</v>
      </c>
      <c r="B15" s="13" t="s">
        <v>29</v>
      </c>
      <c r="C15" s="14">
        <f>1450/1.18*6*20/18</f>
        <v>8192.090395480227</v>
      </c>
      <c r="D15" s="10" t="s">
        <v>30</v>
      </c>
    </row>
    <row r="16" spans="1:5" ht="28.5" outlineLevel="1">
      <c r="A16" s="12" t="s">
        <v>31</v>
      </c>
      <c r="B16" s="13" t="s">
        <v>32</v>
      </c>
      <c r="C16" s="14">
        <f>8*25*280/12</f>
        <v>4666.666666666667</v>
      </c>
      <c r="D16" s="10" t="s">
        <v>33</v>
      </c>
    </row>
    <row r="17" spans="1:7" s="11" customFormat="1">
      <c r="A17" s="19">
        <v>2</v>
      </c>
      <c r="B17" s="20" t="s">
        <v>34</v>
      </c>
      <c r="C17" s="21">
        <f>C6*15%</f>
        <v>22090.788756185895</v>
      </c>
      <c r="D17" s="22">
        <v>0.15</v>
      </c>
    </row>
    <row r="18" spans="1:7" s="11" customFormat="1">
      <c r="A18" s="19">
        <v>3</v>
      </c>
      <c r="B18" s="20" t="s">
        <v>35</v>
      </c>
      <c r="C18" s="21">
        <f>SUM(C17,C6)*10%</f>
        <v>16936.27137974252</v>
      </c>
      <c r="D18" s="22">
        <v>0.1</v>
      </c>
    </row>
    <row r="19" spans="1:7" s="11" customFormat="1" ht="28.5">
      <c r="A19" s="19">
        <v>4</v>
      </c>
      <c r="B19" s="20" t="s">
        <v>36</v>
      </c>
      <c r="C19" s="21">
        <f>SUM(C17:C18,C6)</f>
        <v>186298.98517716772</v>
      </c>
      <c r="D19" s="22" t="s">
        <v>37</v>
      </c>
    </row>
    <row r="20" spans="1:7" s="11" customFormat="1" ht="28.5">
      <c r="A20" s="19">
        <v>5</v>
      </c>
      <c r="B20" s="20" t="s">
        <v>38</v>
      </c>
      <c r="C20" s="21">
        <f>C19*1.18</f>
        <v>219832.80250905789</v>
      </c>
      <c r="D20" s="22" t="s">
        <v>37</v>
      </c>
      <c r="G20" s="29">
        <f>C20</f>
        <v>219832.80250905789</v>
      </c>
    </row>
    <row r="21" spans="1:7" s="11" customFormat="1" ht="31.5" customHeight="1">
      <c r="A21" s="23"/>
      <c r="B21" s="23"/>
      <c r="C21" s="24"/>
      <c r="D21" s="25"/>
    </row>
    <row r="22" spans="1:7">
      <c r="A22" s="1"/>
      <c r="B22" s="26"/>
      <c r="C22" s="27"/>
      <c r="D22" s="28"/>
    </row>
    <row r="23" spans="1:7">
      <c r="A23" s="1"/>
      <c r="B23" s="26"/>
      <c r="C23" s="26"/>
      <c r="D23" s="2"/>
    </row>
    <row r="24" spans="1:7">
      <c r="A24" s="1"/>
      <c r="B24" s="26"/>
      <c r="C24" s="26"/>
      <c r="D24" s="2"/>
    </row>
    <row r="25" spans="1:7">
      <c r="A25" s="1"/>
      <c r="B25" s="26"/>
      <c r="C25" s="26"/>
      <c r="D25" s="2"/>
    </row>
    <row r="26" spans="1:7">
      <c r="A26" s="1"/>
      <c r="B26" s="26"/>
      <c r="C26" s="26"/>
      <c r="D26" s="2"/>
    </row>
    <row r="27" spans="1:7">
      <c r="A27" s="1"/>
      <c r="B27" s="26"/>
      <c r="C27" s="26"/>
      <c r="D27" s="2"/>
    </row>
    <row r="28" spans="1:7">
      <c r="A28" s="1"/>
      <c r="B28" s="26"/>
      <c r="C28" s="26"/>
      <c r="D28" s="2"/>
    </row>
    <row r="29" spans="1:7">
      <c r="A29" s="1"/>
      <c r="B29" s="26"/>
      <c r="C29" s="26"/>
      <c r="D29" s="2"/>
    </row>
    <row r="30" spans="1:7">
      <c r="A30" s="1"/>
      <c r="B30" s="26"/>
      <c r="C30" s="26"/>
      <c r="D30" s="2"/>
    </row>
    <row r="31" spans="1:7">
      <c r="A31" s="1"/>
      <c r="B31" s="26"/>
      <c r="C31" s="26"/>
      <c r="D31" s="2"/>
    </row>
    <row r="32" spans="1:7">
      <c r="A32" s="1"/>
      <c r="B32" s="26"/>
      <c r="C32" s="26"/>
      <c r="D32" s="2"/>
    </row>
    <row r="33" spans="1:4">
      <c r="A33" s="1"/>
      <c r="B33" s="26"/>
      <c r="C33" s="26"/>
      <c r="D33" s="2"/>
    </row>
    <row r="34" spans="1:4">
      <c r="A34" s="1"/>
      <c r="B34" s="26"/>
      <c r="C34" s="26"/>
      <c r="D34" s="2"/>
    </row>
  </sheetData>
  <mergeCells count="2">
    <mergeCell ref="A3:D3"/>
    <mergeCell ref="A4:D4"/>
  </mergeCells>
  <pageMargins left="0.78740157480314965" right="0" top="0.74803149606299213" bottom="0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Рязанова Галина Михайловна</dc:creator>
  <cp:lastModifiedBy>ПТО</cp:lastModifiedBy>
  <dcterms:created xsi:type="dcterms:W3CDTF">2018-08-16T13:30:11Z</dcterms:created>
  <dcterms:modified xsi:type="dcterms:W3CDTF">2018-12-11T04:02:52Z</dcterms:modified>
</cp:coreProperties>
</file>