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4" yWindow="456" windowWidth="15036" windowHeight="8412"/>
  </bookViews>
  <sheets>
    <sheet name="100кВт" sheetId="1" r:id="rId1"/>
  </sheets>
  <calcPr calcId="125725"/>
</workbook>
</file>

<file path=xl/calcChain.xml><?xml version="1.0" encoding="utf-8"?>
<calcChain xmlns="http://schemas.openxmlformats.org/spreadsheetml/2006/main">
  <c r="D40" i="1"/>
  <c r="D3"/>
  <c r="D35"/>
  <c r="D44"/>
  <c r="D48"/>
  <c r="D47"/>
  <c r="D11"/>
  <c r="D12" s="1"/>
  <c r="D15"/>
  <c r="D55" s="1"/>
  <c r="E34" l="1"/>
  <c r="D42" s="1"/>
  <c r="D50" s="1"/>
  <c r="D16"/>
  <c r="D52" l="1"/>
  <c r="D70" s="1"/>
  <c r="D71" s="1"/>
  <c r="D72" s="1"/>
  <c r="D73" s="1"/>
  <c r="D54" l="1"/>
  <c r="D57" s="1"/>
  <c r="D56"/>
</calcChain>
</file>

<file path=xl/sharedStrings.xml><?xml version="1.0" encoding="utf-8"?>
<sst xmlns="http://schemas.openxmlformats.org/spreadsheetml/2006/main" count="119" uniqueCount="64">
  <si>
    <t>Срок полезного использования. Группа №5 (до 10 лет) 142911137 Постановлениеправительства РФ от 01.01.2002 года №1 "О классификации основных средств, включаемых в амортизационные группы"</t>
  </si>
  <si>
    <t xml:space="preserve"> Средняя мощность дизельной электростанции</t>
  </si>
  <si>
    <t xml:space="preserve">Средняя мощность дизельной электростанции при 75% нагрузке </t>
  </si>
  <si>
    <t xml:space="preserve"> Средняя цена ДТ —(условная цена) с доставкой</t>
  </si>
  <si>
    <t>Режим эксплуатации — 24 ч/сутки, 8760 ч/год, 876 000 кВт/год</t>
  </si>
  <si>
    <t>Число наработанных мото-часов в год</t>
  </si>
  <si>
    <t>замена масляного фильтра - 800 рублей</t>
  </si>
  <si>
    <t>замена масла - 20 литров * 180 рублей/литр = 3 600 рублей</t>
  </si>
  <si>
    <t>замена воздушного фильтра - 2 500 рублей</t>
  </si>
  <si>
    <t>ТО каждые 250 мото/часов - 4 400 руб.    35 раз в год, в том числе:</t>
  </si>
  <si>
    <t>ТО каждые 500 мото/часов - 5 400 руб. 18 раз в год, в том числе:</t>
  </si>
  <si>
    <t>ТО каждые 1000 мото/часов - 7 900 РУБЛЕЙ 9 раз в год, в том числе:</t>
  </si>
  <si>
    <r>
      <rPr>
        <b/>
        <sz val="10"/>
        <rFont val="Arial"/>
        <family val="2"/>
        <charset val="204"/>
      </rPr>
      <t>Калькуляция стоимости 1 кВт/час электроэнергии от дизельной электростанции</t>
    </r>
  </si>
  <si>
    <r>
      <rPr>
        <sz val="10"/>
        <rFont val="Tahoma"/>
        <family val="2"/>
        <charset val="204"/>
      </rPr>
      <t>руб</t>
    </r>
  </si>
  <si>
    <r>
      <rPr>
        <sz val="10"/>
        <rFont val="Tahoma"/>
        <family val="2"/>
        <charset val="204"/>
      </rPr>
      <t>лет</t>
    </r>
  </si>
  <si>
    <r>
      <rPr>
        <sz val="10"/>
        <rFont val="Tahoma"/>
        <family val="2"/>
        <charset val="204"/>
      </rPr>
      <t>кВА</t>
    </r>
  </si>
  <si>
    <r>
      <rPr>
        <sz val="10"/>
        <rFont val="Tahoma"/>
        <family val="2"/>
        <charset val="204"/>
      </rPr>
      <t>л/час</t>
    </r>
  </si>
  <si>
    <r>
      <rPr>
        <sz val="10"/>
        <rFont val="Tahoma"/>
        <family val="2"/>
        <charset val="204"/>
      </rPr>
      <t>руб/л</t>
    </r>
  </si>
  <si>
    <r>
      <rPr>
        <sz val="10"/>
        <rFont val="Tahoma"/>
        <family val="2"/>
        <charset val="204"/>
      </rPr>
      <t>мото-час</t>
    </r>
  </si>
  <si>
    <r>
      <rPr>
        <b/>
        <sz val="10"/>
        <rFont val="Tahoma"/>
        <family val="2"/>
        <charset val="204"/>
      </rPr>
      <t>руб</t>
    </r>
  </si>
  <si>
    <t>Расходы на техническое обслуживание при 24 часовом режиме эксплуатации (в год наработка 8 760 моточасов)</t>
  </si>
  <si>
    <t>в том числе Амортизационные расходы на диз.ген. установку за год</t>
  </si>
  <si>
    <t>Стоимость питания и проживания машиниста-диз.ген. установки за год(700руб/день)</t>
  </si>
  <si>
    <t>Командировочные расходы машиниста-диз.ген. установки за год (700руб/день)</t>
  </si>
  <si>
    <t>Расчет выполнил:</t>
  </si>
  <si>
    <t>ведущий инженер по надзору за кап строительстом______________________Н.В.Кошкин</t>
  </si>
  <si>
    <t>Объем расхода дизтоплива на год</t>
  </si>
  <si>
    <t>л</t>
  </si>
  <si>
    <t>Таким образом, финансовые затраты на топливо составят: 
1 год работы генератора</t>
  </si>
  <si>
    <t>Расходы на оплату труда машиниста -диз.ген. установки за год (2 чел.)</t>
  </si>
  <si>
    <t>Итого расходы на выплаты 2_х машинистов-диз.ген. установки за год</t>
  </si>
  <si>
    <t xml:space="preserve"> Расходы на оплату труда машиниста-диз.ген. установки за год 
(30 000руб/мес за 8 час раб. День, 41 250руб/мес за 11 час раб день) </t>
  </si>
  <si>
    <t>Исходные усредненные данные установка ДГУ АД-100-Т400-2РМ2 , 0,4кВ  мощностью 125 кВА
автоматизированный блок контейнер типа "Север" :</t>
  </si>
  <si>
    <t xml:space="preserve">Средний расход топлива за сутки при 75% нагрузке днем и 25% нагрузке ночью </t>
  </si>
  <si>
    <t>ТО и ТР каждые 3000 мото/часов - 7 900 РУБЛЕЙ 2 раза в год, в том числе:</t>
  </si>
  <si>
    <t xml:space="preserve">замена топливного фильтра - 1 000 рублей </t>
  </si>
  <si>
    <t>Вертолетные перевозки машиниста-диз.ген. установки за год
(2 перелета 2х4 500руб/месяц)</t>
  </si>
  <si>
    <t>Затраты за 1,5 года от ДЭС 0,4кВ при 100кВт/час</t>
  </si>
  <si>
    <t>Затраты за 1,5 года от поселковой линии 0,4кВ при нагрузке 100кВт/час</t>
  </si>
  <si>
    <t>Разница Затрат за 1,5 года эксплуатации при нагрузке 100кВт/час</t>
  </si>
  <si>
    <t>Вертолетные перевозки по маршруту:  
аэропорт Нарьян-Мар- аэропорт п.Индига -  аэропорт Нарьян-Мар, 
машиниста-диз.ген. установки за год 
(12 перелетов 2х4 500руб/месяц)</t>
  </si>
  <si>
    <t>Стоимость новой установки ДГУ АД-100-Т400-2РМ2 , 0,4кВ  в контейнере "Север" с доставкой Москва-Нарьян-Мар</t>
  </si>
  <si>
    <t xml:space="preserve">Средний расход топлива за сутки при 75% нагрузке днем </t>
  </si>
  <si>
    <t xml:space="preserve">Средний расход топлива за сутки при 25% нагрузке ночью </t>
  </si>
  <si>
    <t xml:space="preserve">Стоимость емкости под дизтопливо V=(16)25м3 на санях с доставкой </t>
  </si>
  <si>
    <t xml:space="preserve">Стоимость ответхранения и доставки дизтоплива на объект </t>
  </si>
  <si>
    <r>
      <t>Расходы на техническое обслуживание ТО и ТР</t>
    </r>
    <r>
      <rPr>
        <b/>
        <i/>
        <sz val="8"/>
        <rFont val="Times New Roman"/>
        <family val="1"/>
        <charset val="204"/>
      </rPr>
      <t xml:space="preserve">: </t>
    </r>
    <r>
      <rPr>
        <b/>
        <sz val="6"/>
        <rFont val="Tahoma"/>
      </rPr>
      <t/>
    </r>
  </si>
  <si>
    <r>
      <rPr>
        <sz val="8"/>
        <rFont val="Arial"/>
        <family val="2"/>
        <charset val="204"/>
      </rPr>
      <t>НОРМАТИВЫ ЗАТРАТ НА РЕМОНТ В ПРОЦЕНТАХ ОТ БАЛАНСОВОЙ СТОИМОСТИ КОНКРЕТНЫХ ВИДОВ ОСНОВНЫХ СРЕДСТВ ЭЛЕКТРОСТАНЦИЙ СО 34.20.611-2003   КР=19,83%, ТР=12,6%, ТО=7,23% от стоимости оборудования за 10 лет эксплуатации</t>
    </r>
    <r>
      <rPr>
        <sz val="10"/>
        <rFont val="Arial"/>
        <family val="2"/>
        <charset val="204"/>
      </rPr>
      <t xml:space="preserve">
Стоимость запчастей из расчета КР+ТР+ТО - 33552,36 рублей в год</t>
    </r>
  </si>
  <si>
    <t xml:space="preserve">Разница стоимости 1 кВт /часа </t>
  </si>
  <si>
    <t xml:space="preserve">Стоимость 1 кВт/часа от поселковой линии 0,4кв </t>
  </si>
  <si>
    <t>Стоимость 1 кВт/час при круглосуточной работе станции в течении 1 года составляет с учетом амортизационных затрат</t>
  </si>
  <si>
    <t>Всего общие расходы на диз.ген. установку за год,</t>
  </si>
  <si>
    <t>Координационный центр рекомендует применение "Временных показателей расхода электроэнергии в тыс. кВт-ч на 1 млн. руб. сметной стоимости строительно-монтажных работ, определенных по нормам и ценам 2000 года", опубликованных в журнале "Ценообразование и сметное нормирование в строительстве" N 10/2004 на стр.117. По отрасли "Жилищно-гражданское строительство" рекомендуется показатель расхода электроэнергии на 1 млн. руб. СМР - 8,1 тысяч кВт-ч (8100 кВт-ч).</t>
  </si>
  <si>
    <t>Договорная стоимость СМР</t>
  </si>
  <si>
    <t>руб.</t>
  </si>
  <si>
    <r>
      <rPr>
        <b/>
        <i/>
        <sz val="10"/>
        <rFont val="Arial"/>
        <family val="2"/>
        <charset val="204"/>
      </rPr>
      <t>Примечание</t>
    </r>
    <r>
      <rPr>
        <i/>
        <sz val="10"/>
        <rFont val="Arial"/>
        <family val="2"/>
        <charset val="204"/>
      </rPr>
      <t>: согласно норм Учет в сметной документации разницы в стоимости электроэнергии, получаемой от передвижных электростанций, по сравнению со стоимостью электроэнергии, отпускаемой энергосистемой России разница стоимости электроэнергии оплачивается Заказчиком по предварительному согласованию приложенного расчета затрат с отнесением их на статью затрат "Дополнительные затраты"</t>
    </r>
  </si>
  <si>
    <t xml:space="preserve">Тариф стоимости 1 кВт/часа от поселковой линии 0,4кв </t>
  </si>
  <si>
    <t xml:space="preserve"> кВт-ч/1млнруб СМР</t>
  </si>
  <si>
    <t xml:space="preserve">Разница стоимости 1 кВт/часа </t>
  </si>
  <si>
    <t>Выполненный объем СМР за месяц</t>
  </si>
  <si>
    <t xml:space="preserve">Расчет компенсации разницы стоимости электроэнергии при работе от ДЭС
</t>
  </si>
  <si>
    <t>Стоимость 1 кВт/час при круглосуточной работе ДЭС в течении 1 года составляет с учетом амортизационных затрат</t>
  </si>
  <si>
    <t>Компенсации стоимости стоимости 1 кВт/часа за выполненный объем СМР в месяц (ориентировочно)</t>
  </si>
  <si>
    <t xml:space="preserve">Компенсации стоимости стоимости 1 кВт/часа за выполненный объем СМР 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</si>
</sst>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b/>
      <sz val="6"/>
      <name val="Tahoma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Tahoma"/>
      <family val="2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0" borderId="1" xfId="0" applyFont="1" applyBorder="1" applyAlignment="1">
      <alignment horizontal="justify" vertical="top" wrapText="1"/>
    </xf>
    <xf numFmtId="4" fontId="2" fillId="0" borderId="2" xfId="0" applyNumberFormat="1" applyFont="1" applyBorder="1" applyAlignment="1">
      <alignment horizontal="left" vertical="top"/>
    </xf>
    <xf numFmtId="0" fontId="2" fillId="0" borderId="5" xfId="0" applyFont="1" applyBorder="1"/>
    <xf numFmtId="0" fontId="2" fillId="0" borderId="4" xfId="0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6" xfId="0" applyFont="1" applyBorder="1"/>
    <xf numFmtId="0" fontId="2" fillId="0" borderId="6" xfId="0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right" vertical="top"/>
    </xf>
    <xf numFmtId="4" fontId="2" fillId="0" borderId="6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left" vertical="top"/>
    </xf>
    <xf numFmtId="0" fontId="2" fillId="0" borderId="7" xfId="0" applyFont="1" applyBorder="1"/>
    <xf numFmtId="0" fontId="5" fillId="0" borderId="8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top"/>
    </xf>
    <xf numFmtId="4" fontId="2" fillId="0" borderId="8" xfId="0" applyNumberFormat="1" applyFont="1" applyBorder="1" applyAlignment="1">
      <alignment horizontal="right" vertical="top"/>
    </xf>
    <xf numFmtId="4" fontId="2" fillId="0" borderId="9" xfId="0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justify" vertical="top"/>
    </xf>
    <xf numFmtId="0" fontId="2" fillId="0" borderId="10" xfId="0" applyFont="1" applyBorder="1"/>
    <xf numFmtId="0" fontId="5" fillId="0" borderId="10" xfId="0" applyFont="1" applyBorder="1" applyAlignment="1">
      <alignment horizontal="justify" vertical="top"/>
    </xf>
    <xf numFmtId="0" fontId="2" fillId="0" borderId="10" xfId="0" applyFont="1" applyBorder="1" applyAlignment="1">
      <alignment horizontal="center" vertical="top"/>
    </xf>
    <xf numFmtId="4" fontId="2" fillId="0" borderId="10" xfId="0" applyNumberFormat="1" applyFont="1" applyBorder="1" applyAlignment="1">
      <alignment horizontal="right" vertical="top"/>
    </xf>
    <xf numFmtId="4" fontId="2" fillId="0" borderId="10" xfId="0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4" fillId="0" borderId="7" xfId="0" applyFont="1" applyBorder="1"/>
    <xf numFmtId="0" fontId="4" fillId="0" borderId="8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center" vertical="top"/>
    </xf>
    <xf numFmtId="4" fontId="4" fillId="0" borderId="8" xfId="0" applyNumberFormat="1" applyFont="1" applyBorder="1" applyAlignment="1">
      <alignment horizontal="right" vertical="top"/>
    </xf>
    <xf numFmtId="4" fontId="4" fillId="0" borderId="9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2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right" vertical="top"/>
    </xf>
    <xf numFmtId="0" fontId="9" fillId="0" borderId="0" xfId="0" applyFont="1"/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4" fillId="0" borderId="4" xfId="0" applyNumberFormat="1" applyFont="1" applyBorder="1" applyAlignment="1"/>
    <xf numFmtId="0" fontId="9" fillId="0" borderId="4" xfId="0" applyFont="1" applyBorder="1" applyAlignment="1">
      <alignment wrapText="1"/>
    </xf>
    <xf numFmtId="0" fontId="0" fillId="0" borderId="4" xfId="0" applyBorder="1" applyAlignment="1"/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justify" vertical="top" wrapText="1"/>
    </xf>
    <xf numFmtId="0" fontId="9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4" fontId="4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vertical="center" textRotation="90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0"/>
  <sheetViews>
    <sheetView tabSelected="1" view="pageBreakPreview" topLeftCell="A57" zoomScaleNormal="100" zoomScaleSheetLayoutView="100" workbookViewId="0">
      <selection activeCell="A65" sqref="A65:E65"/>
    </sheetView>
  </sheetViews>
  <sheetFormatPr defaultRowHeight="13.2"/>
  <cols>
    <col min="1" max="1" width="8.88671875" style="6"/>
    <col min="2" max="2" width="77.5546875" style="6" customWidth="1"/>
    <col min="3" max="3" width="9" style="9"/>
    <col min="4" max="4" width="14" style="10" bestFit="1" customWidth="1"/>
    <col min="5" max="5" width="11" style="10"/>
    <col min="6" max="6" width="10.21875" style="6" bestFit="1" customWidth="1"/>
    <col min="7" max="16384" width="8.88671875" style="6"/>
  </cols>
  <sheetData>
    <row r="1" spans="1:5">
      <c r="A1" s="7"/>
      <c r="B1" s="48" t="s">
        <v>12</v>
      </c>
      <c r="C1" s="48"/>
      <c r="D1" s="48"/>
      <c r="E1" s="48"/>
    </row>
    <row r="2" spans="1:5" ht="45.6" customHeight="1">
      <c r="A2" s="7"/>
      <c r="B2" s="2" t="s">
        <v>32</v>
      </c>
      <c r="C2" s="14"/>
      <c r="D2" s="15"/>
      <c r="E2" s="15"/>
    </row>
    <row r="3" spans="1:5" ht="33" customHeight="1">
      <c r="A3" s="7"/>
      <c r="B3" s="2" t="s">
        <v>41</v>
      </c>
      <c r="C3" s="14" t="s">
        <v>13</v>
      </c>
      <c r="D3" s="16">
        <f>1.8*470000</f>
        <v>846000</v>
      </c>
      <c r="E3" s="15"/>
    </row>
    <row r="4" spans="1:5" ht="39.6">
      <c r="A4" s="7"/>
      <c r="B4" s="1" t="s">
        <v>0</v>
      </c>
      <c r="C4" s="14" t="s">
        <v>14</v>
      </c>
      <c r="D4" s="16">
        <v>10</v>
      </c>
      <c r="E4" s="15"/>
    </row>
    <row r="5" spans="1:5">
      <c r="A5" s="7"/>
      <c r="B5" s="5" t="s">
        <v>1</v>
      </c>
      <c r="C5" s="14" t="s">
        <v>15</v>
      </c>
      <c r="D5" s="16">
        <v>125</v>
      </c>
      <c r="E5" s="15"/>
    </row>
    <row r="6" spans="1:5">
      <c r="A6" s="7"/>
      <c r="B6" s="5" t="s">
        <v>2</v>
      </c>
      <c r="C6" s="14" t="s">
        <v>15</v>
      </c>
      <c r="D6" s="16">
        <v>93.75</v>
      </c>
      <c r="E6" s="15"/>
    </row>
    <row r="7" spans="1:5">
      <c r="A7" s="7"/>
      <c r="B7" s="5" t="s">
        <v>42</v>
      </c>
      <c r="C7" s="14" t="s">
        <v>16</v>
      </c>
      <c r="D7" s="16"/>
      <c r="E7" s="15"/>
    </row>
    <row r="8" spans="1:5">
      <c r="A8" s="7"/>
      <c r="B8" s="5" t="s">
        <v>43</v>
      </c>
      <c r="C8" s="14" t="s">
        <v>16</v>
      </c>
      <c r="D8" s="16"/>
      <c r="E8" s="15"/>
    </row>
    <row r="9" spans="1:5">
      <c r="A9" s="7"/>
      <c r="B9" s="5" t="s">
        <v>33</v>
      </c>
      <c r="C9" s="14" t="s">
        <v>16</v>
      </c>
      <c r="D9" s="16">
        <v>18</v>
      </c>
      <c r="E9" s="15"/>
    </row>
    <row r="10" spans="1:5" ht="13.8" thickBot="1">
      <c r="A10" s="20"/>
      <c r="B10" s="38" t="s">
        <v>3</v>
      </c>
      <c r="C10" s="21" t="s">
        <v>17</v>
      </c>
      <c r="D10" s="22">
        <v>34</v>
      </c>
      <c r="E10" s="23"/>
    </row>
    <row r="11" spans="1:5" ht="13.8" thickBot="1">
      <c r="A11" s="40"/>
      <c r="B11" s="41" t="s">
        <v>26</v>
      </c>
      <c r="C11" s="42" t="s">
        <v>27</v>
      </c>
      <c r="D11" s="43">
        <f>D9*D15</f>
        <v>157680</v>
      </c>
      <c r="E11" s="44"/>
    </row>
    <row r="12" spans="1:5" ht="13.8" thickBot="1">
      <c r="A12" s="40"/>
      <c r="B12" s="41" t="s">
        <v>45</v>
      </c>
      <c r="C12" s="42" t="s">
        <v>19</v>
      </c>
      <c r="D12" s="43">
        <f>2%*D11*D10</f>
        <v>107222.39999999999</v>
      </c>
      <c r="E12" s="44"/>
    </row>
    <row r="13" spans="1:5" ht="13.8" thickBot="1">
      <c r="A13" s="40"/>
      <c r="B13" s="41" t="s">
        <v>44</v>
      </c>
      <c r="C13" s="42" t="s">
        <v>19</v>
      </c>
      <c r="D13" s="43">
        <v>250000</v>
      </c>
      <c r="E13" s="44"/>
    </row>
    <row r="14" spans="1:5">
      <c r="A14" s="13"/>
      <c r="B14" s="39" t="s">
        <v>4</v>
      </c>
      <c r="C14" s="24"/>
      <c r="D14" s="25"/>
      <c r="E14" s="25"/>
    </row>
    <row r="15" spans="1:5" ht="13.8" thickBot="1">
      <c r="A15" s="20"/>
      <c r="B15" s="38" t="s">
        <v>5</v>
      </c>
      <c r="C15" s="21" t="s">
        <v>18</v>
      </c>
      <c r="D15" s="22">
        <f>365*24</f>
        <v>8760</v>
      </c>
      <c r="E15" s="23"/>
    </row>
    <row r="16" spans="1:5" ht="27" thickBot="1">
      <c r="A16" s="26"/>
      <c r="B16" s="46" t="s">
        <v>28</v>
      </c>
      <c r="C16" s="42" t="s">
        <v>19</v>
      </c>
      <c r="D16" s="43">
        <f>D9*D10*D15+D3/D4+D12+D13</f>
        <v>5802942.4000000004</v>
      </c>
      <c r="E16" s="30"/>
    </row>
    <row r="17" spans="1:5">
      <c r="A17" s="13"/>
      <c r="B17" s="45"/>
      <c r="C17" s="24"/>
      <c r="D17" s="25"/>
      <c r="E17" s="25"/>
    </row>
    <row r="18" spans="1:5">
      <c r="A18" s="7"/>
      <c r="B18" s="49" t="s">
        <v>46</v>
      </c>
      <c r="C18" s="14"/>
      <c r="D18" s="15"/>
      <c r="E18" s="15"/>
    </row>
    <row r="19" spans="1:5">
      <c r="A19" s="7"/>
      <c r="B19" s="3" t="s">
        <v>9</v>
      </c>
      <c r="C19" s="14" t="s">
        <v>13</v>
      </c>
      <c r="D19" s="16">
        <v>4400</v>
      </c>
      <c r="E19" s="17">
        <v>154000</v>
      </c>
    </row>
    <row r="20" spans="1:5">
      <c r="A20" s="7"/>
      <c r="B20" s="5" t="s">
        <v>7</v>
      </c>
      <c r="C20" s="14" t="s">
        <v>13</v>
      </c>
      <c r="D20" s="16">
        <v>3600</v>
      </c>
      <c r="E20" s="17"/>
    </row>
    <row r="21" spans="1:5">
      <c r="A21" s="7"/>
      <c r="B21" s="5" t="s">
        <v>6</v>
      </c>
      <c r="C21" s="14" t="s">
        <v>13</v>
      </c>
      <c r="D21" s="16">
        <v>800</v>
      </c>
      <c r="E21" s="17"/>
    </row>
    <row r="22" spans="1:5">
      <c r="A22" s="7"/>
      <c r="B22" s="1"/>
      <c r="C22" s="14"/>
      <c r="D22" s="15"/>
      <c r="E22" s="17"/>
    </row>
    <row r="23" spans="1:5">
      <c r="A23" s="7"/>
      <c r="B23" s="3" t="s">
        <v>10</v>
      </c>
      <c r="C23" s="14" t="s">
        <v>13</v>
      </c>
      <c r="D23" s="16">
        <v>5400</v>
      </c>
      <c r="E23" s="17">
        <v>97200</v>
      </c>
    </row>
    <row r="24" spans="1:5">
      <c r="A24" s="7"/>
      <c r="B24" s="5" t="s">
        <v>7</v>
      </c>
      <c r="C24" s="14" t="s">
        <v>13</v>
      </c>
      <c r="D24" s="16">
        <v>3600</v>
      </c>
      <c r="E24" s="17"/>
    </row>
    <row r="25" spans="1:5">
      <c r="A25" s="7"/>
      <c r="B25" s="5" t="s">
        <v>6</v>
      </c>
      <c r="C25" s="14" t="s">
        <v>13</v>
      </c>
      <c r="D25" s="16">
        <v>800</v>
      </c>
      <c r="E25" s="17"/>
    </row>
    <row r="26" spans="1:5">
      <c r="A26" s="7"/>
      <c r="B26" s="5" t="s">
        <v>35</v>
      </c>
      <c r="C26" s="14" t="s">
        <v>13</v>
      </c>
      <c r="D26" s="16">
        <v>1000</v>
      </c>
      <c r="E26" s="17"/>
    </row>
    <row r="27" spans="1:5">
      <c r="A27" s="7"/>
      <c r="B27" s="1"/>
      <c r="C27" s="14"/>
      <c r="D27" s="15"/>
      <c r="E27" s="17"/>
    </row>
    <row r="28" spans="1:5">
      <c r="A28" s="7"/>
      <c r="B28" s="3" t="s">
        <v>11</v>
      </c>
      <c r="C28" s="14" t="s">
        <v>13</v>
      </c>
      <c r="D28" s="16">
        <v>7900</v>
      </c>
      <c r="E28" s="17">
        <v>71100</v>
      </c>
    </row>
    <row r="29" spans="1:5">
      <c r="A29" s="7"/>
      <c r="B29" s="5" t="s">
        <v>7</v>
      </c>
      <c r="C29" s="14" t="s">
        <v>13</v>
      </c>
      <c r="D29" s="16">
        <v>3600</v>
      </c>
      <c r="E29" s="15"/>
    </row>
    <row r="30" spans="1:5">
      <c r="A30" s="7"/>
      <c r="B30" s="5" t="s">
        <v>6</v>
      </c>
      <c r="C30" s="14" t="s">
        <v>13</v>
      </c>
      <c r="D30" s="16">
        <v>800</v>
      </c>
      <c r="E30" s="15"/>
    </row>
    <row r="31" spans="1:5">
      <c r="A31" s="7"/>
      <c r="B31" s="5" t="s">
        <v>35</v>
      </c>
      <c r="C31" s="14" t="s">
        <v>13</v>
      </c>
      <c r="D31" s="16">
        <v>1000</v>
      </c>
      <c r="E31" s="15"/>
    </row>
    <row r="32" spans="1:5">
      <c r="A32" s="7"/>
      <c r="B32" s="5" t="s">
        <v>8</v>
      </c>
      <c r="C32" s="14" t="s">
        <v>13</v>
      </c>
      <c r="D32" s="16">
        <v>2500</v>
      </c>
      <c r="E32" s="15"/>
    </row>
    <row r="33" spans="1:5">
      <c r="A33" s="7"/>
      <c r="B33" s="1"/>
      <c r="C33" s="14"/>
      <c r="D33" s="15"/>
      <c r="E33" s="15"/>
    </row>
    <row r="34" spans="1:5">
      <c r="A34" s="7"/>
      <c r="B34" s="3" t="s">
        <v>34</v>
      </c>
      <c r="C34" s="14" t="s">
        <v>13</v>
      </c>
      <c r="D34" s="16"/>
      <c r="E34" s="17">
        <f>2*SUM(D36:D39)+D35+D40</f>
        <v>67352.36</v>
      </c>
    </row>
    <row r="35" spans="1:5" ht="26.4">
      <c r="A35" s="7"/>
      <c r="B35" s="5" t="s">
        <v>36</v>
      </c>
      <c r="C35" s="14" t="s">
        <v>13</v>
      </c>
      <c r="D35" s="16">
        <f>2*2*4500</f>
        <v>18000</v>
      </c>
      <c r="E35" s="17"/>
    </row>
    <row r="36" spans="1:5">
      <c r="A36" s="7"/>
      <c r="B36" s="5" t="s">
        <v>7</v>
      </c>
      <c r="C36" s="14" t="s">
        <v>13</v>
      </c>
      <c r="D36" s="16">
        <v>3600</v>
      </c>
      <c r="E36" s="15"/>
    </row>
    <row r="37" spans="1:5">
      <c r="A37" s="7"/>
      <c r="B37" s="5" t="s">
        <v>6</v>
      </c>
      <c r="C37" s="14" t="s">
        <v>13</v>
      </c>
      <c r="D37" s="16">
        <v>800</v>
      </c>
      <c r="E37" s="15"/>
    </row>
    <row r="38" spans="1:5">
      <c r="A38" s="7"/>
      <c r="B38" s="5" t="s">
        <v>35</v>
      </c>
      <c r="C38" s="14" t="s">
        <v>13</v>
      </c>
      <c r="D38" s="16">
        <v>1000</v>
      </c>
      <c r="E38" s="15"/>
    </row>
    <row r="39" spans="1:5">
      <c r="A39" s="7"/>
      <c r="B39" s="5" t="s">
        <v>8</v>
      </c>
      <c r="C39" s="14" t="s">
        <v>13</v>
      </c>
      <c r="D39" s="16">
        <v>2500</v>
      </c>
      <c r="E39" s="15"/>
    </row>
    <row r="40" spans="1:5" ht="46.8">
      <c r="A40" s="7"/>
      <c r="B40" s="5" t="s">
        <v>47</v>
      </c>
      <c r="C40" s="14" t="s">
        <v>13</v>
      </c>
      <c r="D40" s="6">
        <f>D3*(19.83+12.6+7.23)/100/10</f>
        <v>33552.36</v>
      </c>
      <c r="E40" s="15"/>
    </row>
    <row r="41" spans="1:5">
      <c r="A41" s="7"/>
      <c r="B41" s="1"/>
      <c r="C41" s="14"/>
      <c r="D41" s="15"/>
      <c r="E41" s="15"/>
    </row>
    <row r="42" spans="1:5" ht="30.6" customHeight="1">
      <c r="A42" s="7"/>
      <c r="B42" s="4" t="s">
        <v>20</v>
      </c>
      <c r="C42" s="14" t="s">
        <v>19</v>
      </c>
      <c r="D42" s="17">
        <f>SUM(E19:E39)</f>
        <v>389652.36</v>
      </c>
      <c r="E42" s="15"/>
    </row>
    <row r="43" spans="1:5">
      <c r="A43" s="7"/>
      <c r="B43" s="4" t="s">
        <v>29</v>
      </c>
      <c r="C43" s="14"/>
      <c r="D43" s="15"/>
      <c r="E43" s="15"/>
    </row>
    <row r="44" spans="1:5" ht="26.4">
      <c r="A44" s="7"/>
      <c r="B44" s="5" t="s">
        <v>31</v>
      </c>
      <c r="C44" s="14" t="s">
        <v>13</v>
      </c>
      <c r="D44" s="16">
        <f>12*41250</f>
        <v>495000</v>
      </c>
      <c r="E44" s="15"/>
    </row>
    <row r="45" spans="1:5">
      <c r="A45" s="7"/>
      <c r="B45" s="5" t="s">
        <v>23</v>
      </c>
      <c r="C45" s="14" t="s">
        <v>13</v>
      </c>
      <c r="D45" s="16">
        <v>252000</v>
      </c>
      <c r="E45" s="15"/>
    </row>
    <row r="46" spans="1:5">
      <c r="A46" s="7"/>
      <c r="B46" s="8" t="s">
        <v>22</v>
      </c>
      <c r="C46" s="14" t="s">
        <v>13</v>
      </c>
      <c r="D46" s="16">
        <v>252000</v>
      </c>
      <c r="E46" s="15"/>
    </row>
    <row r="47" spans="1:5" ht="52.8">
      <c r="A47" s="7"/>
      <c r="B47" s="5" t="s">
        <v>40</v>
      </c>
      <c r="C47" s="14" t="s">
        <v>13</v>
      </c>
      <c r="D47" s="16">
        <f>12*2*4500</f>
        <v>108000</v>
      </c>
      <c r="E47" s="15"/>
    </row>
    <row r="48" spans="1:5" ht="19.2" customHeight="1">
      <c r="A48" s="7"/>
      <c r="B48" s="47" t="s">
        <v>30</v>
      </c>
      <c r="C48" s="18" t="s">
        <v>19</v>
      </c>
      <c r="D48" s="17">
        <f>SUM(D44:D47)*2</f>
        <v>2214000</v>
      </c>
      <c r="E48" s="15"/>
    </row>
    <row r="49" spans="1:5" ht="13.8" thickBot="1">
      <c r="A49" s="20"/>
      <c r="B49" s="31"/>
      <c r="C49" s="21"/>
      <c r="D49" s="23"/>
      <c r="E49" s="23"/>
    </row>
    <row r="50" spans="1:5" ht="13.2" customHeight="1" thickBot="1">
      <c r="A50" s="26"/>
      <c r="B50" s="32" t="s">
        <v>51</v>
      </c>
      <c r="C50" s="42" t="s">
        <v>19</v>
      </c>
      <c r="D50" s="43">
        <f>D16+D42+D48</f>
        <v>8406594.7600000016</v>
      </c>
      <c r="E50" s="30"/>
    </row>
    <row r="51" spans="1:5" ht="13.8" customHeight="1" thickBot="1">
      <c r="A51" s="33"/>
      <c r="B51" s="34" t="s">
        <v>21</v>
      </c>
      <c r="C51" s="35" t="s">
        <v>13</v>
      </c>
      <c r="D51" s="36">
        <v>47000</v>
      </c>
      <c r="E51" s="37"/>
    </row>
    <row r="52" spans="1:5" ht="13.8" customHeight="1" thickBot="1">
      <c r="A52" s="26"/>
      <c r="B52" s="27" t="s">
        <v>50</v>
      </c>
      <c r="C52" s="28" t="s">
        <v>13</v>
      </c>
      <c r="D52" s="29">
        <f>D50/D15/100</f>
        <v>9.5965693607305962</v>
      </c>
      <c r="E52" s="30"/>
    </row>
    <row r="53" spans="1:5" ht="13.8" customHeight="1" thickBot="1">
      <c r="A53" s="26"/>
      <c r="B53" s="27" t="s">
        <v>49</v>
      </c>
      <c r="C53" s="28" t="s">
        <v>13</v>
      </c>
      <c r="D53" s="29">
        <v>4.7</v>
      </c>
      <c r="E53" s="30"/>
    </row>
    <row r="54" spans="1:5" ht="13.8" customHeight="1" thickBot="1">
      <c r="A54" s="26"/>
      <c r="B54" s="27" t="s">
        <v>37</v>
      </c>
      <c r="C54" s="42" t="s">
        <v>19</v>
      </c>
      <c r="D54" s="43">
        <f>D52*100*D15*1.5</f>
        <v>12609892.140000002</v>
      </c>
      <c r="E54" s="30"/>
    </row>
    <row r="55" spans="1:5" ht="13.8" customHeight="1" thickBot="1">
      <c r="A55" s="26"/>
      <c r="B55" s="27" t="s">
        <v>38</v>
      </c>
      <c r="C55" s="42" t="s">
        <v>19</v>
      </c>
      <c r="D55" s="43">
        <f>D53*D15*1.5*100</f>
        <v>6175800</v>
      </c>
      <c r="E55" s="30"/>
    </row>
    <row r="56" spans="1:5" ht="13.8" customHeight="1" thickBot="1">
      <c r="A56" s="26"/>
      <c r="B56" s="27" t="s">
        <v>48</v>
      </c>
      <c r="C56" s="42" t="s">
        <v>19</v>
      </c>
      <c r="D56" s="43">
        <f>D53-D52</f>
        <v>-4.896569360730596</v>
      </c>
      <c r="E56" s="30"/>
    </row>
    <row r="57" spans="1:5" ht="19.8" customHeight="1" thickBot="1">
      <c r="A57" s="26"/>
      <c r="B57" s="11" t="s">
        <v>39</v>
      </c>
      <c r="C57" s="50" t="s">
        <v>19</v>
      </c>
      <c r="D57" s="51">
        <f>D54-D55</f>
        <v>6434092.1400000025</v>
      </c>
      <c r="E57" s="12"/>
    </row>
    <row r="58" spans="1:5">
      <c r="B58" s="19"/>
    </row>
    <row r="59" spans="1:5">
      <c r="B59" s="19"/>
    </row>
    <row r="60" spans="1:5">
      <c r="B60" s="19" t="s">
        <v>24</v>
      </c>
    </row>
    <row r="61" spans="1:5">
      <c r="B61" s="19" t="s">
        <v>25</v>
      </c>
    </row>
    <row r="63" spans="1:5">
      <c r="B63" s="19"/>
    </row>
    <row r="64" spans="1:5" ht="40.200000000000003" customHeight="1">
      <c r="A64" s="70" t="s">
        <v>60</v>
      </c>
      <c r="B64" s="71"/>
      <c r="C64" s="71"/>
      <c r="D64" s="71"/>
      <c r="E64" s="72"/>
    </row>
    <row r="65" spans="1:5" s="52" customFormat="1" ht="64.8" customHeight="1">
      <c r="A65" s="56" t="s">
        <v>55</v>
      </c>
      <c r="B65" s="57"/>
      <c r="C65" s="57"/>
      <c r="D65" s="57"/>
      <c r="E65" s="57"/>
    </row>
    <row r="66" spans="1:5" s="52" customFormat="1" ht="46.2" customHeight="1">
      <c r="A66" s="65"/>
      <c r="B66" s="66" t="s">
        <v>53</v>
      </c>
      <c r="C66" s="64" t="s">
        <v>54</v>
      </c>
      <c r="D66" s="62">
        <v>376107590</v>
      </c>
      <c r="E66" s="62"/>
    </row>
    <row r="67" spans="1:5" s="52" customFormat="1" ht="46.2" customHeight="1">
      <c r="A67" s="65"/>
      <c r="B67" s="66" t="s">
        <v>59</v>
      </c>
      <c r="C67" s="64" t="s">
        <v>54</v>
      </c>
      <c r="D67" s="62"/>
      <c r="E67" s="62"/>
    </row>
    <row r="68" spans="1:5" ht="99" customHeight="1">
      <c r="A68" s="67"/>
      <c r="B68" s="68" t="s">
        <v>52</v>
      </c>
      <c r="C68" s="69" t="s">
        <v>57</v>
      </c>
      <c r="D68" s="55">
        <v>8100</v>
      </c>
      <c r="E68" s="55"/>
    </row>
    <row r="69" spans="1:5" s="52" customFormat="1" ht="46.2" customHeight="1">
      <c r="A69" s="64"/>
      <c r="B69" s="58" t="s">
        <v>56</v>
      </c>
      <c r="C69" s="64" t="s">
        <v>19</v>
      </c>
      <c r="D69" s="62">
        <v>4.7</v>
      </c>
      <c r="E69" s="62"/>
    </row>
    <row r="70" spans="1:5" ht="36.6" customHeight="1">
      <c r="A70" s="7"/>
      <c r="B70" s="59" t="s">
        <v>61</v>
      </c>
      <c r="C70" s="18" t="s">
        <v>19</v>
      </c>
      <c r="D70" s="17">
        <f>D52</f>
        <v>9.5965693607305962</v>
      </c>
      <c r="E70" s="15"/>
    </row>
    <row r="71" spans="1:5" ht="13.8" customHeight="1">
      <c r="A71" s="7"/>
      <c r="B71" s="59" t="s">
        <v>58</v>
      </c>
      <c r="C71" s="18" t="s">
        <v>19</v>
      </c>
      <c r="D71" s="17">
        <f>D70-D69</f>
        <v>4.896569360730596</v>
      </c>
      <c r="E71" s="15"/>
    </row>
    <row r="72" spans="1:5" s="63" customFormat="1" ht="33" customHeight="1">
      <c r="A72" s="60"/>
      <c r="B72" s="61" t="s">
        <v>63</v>
      </c>
      <c r="C72" s="18" t="s">
        <v>19</v>
      </c>
      <c r="D72" s="62">
        <f>D66/1000000*D68*D71</f>
        <v>14917258.902411025</v>
      </c>
      <c r="E72" s="54"/>
    </row>
    <row r="73" spans="1:5" s="63" customFormat="1" ht="29.4" customHeight="1">
      <c r="A73" s="60"/>
      <c r="B73" s="61" t="s">
        <v>62</v>
      </c>
      <c r="C73" s="18" t="s">
        <v>19</v>
      </c>
      <c r="D73" s="62">
        <f>D72/20</f>
        <v>745862.94512055127</v>
      </c>
      <c r="E73" s="53"/>
    </row>
    <row r="74" spans="1:5">
      <c r="B74" s="19"/>
    </row>
    <row r="75" spans="1:5">
      <c r="B75" s="19"/>
    </row>
    <row r="76" spans="1:5">
      <c r="B76" s="19"/>
    </row>
    <row r="77" spans="1:5">
      <c r="B77" s="19" t="s">
        <v>24</v>
      </c>
    </row>
    <row r="78" spans="1:5">
      <c r="B78" s="19" t="s">
        <v>25</v>
      </c>
    </row>
    <row r="80" spans="1:5">
      <c r="B80" s="19"/>
    </row>
  </sheetData>
  <mergeCells count="3">
    <mergeCell ref="B1:E1"/>
    <mergeCell ref="A65:E65"/>
    <mergeCell ref="A64:E64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100кВт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Кошкин Николай Викторович</dc:creator>
  <cp:lastModifiedBy>Кошкин Николай Викторович</cp:lastModifiedBy>
  <dcterms:created xsi:type="dcterms:W3CDTF">2013-02-11T09:46:51Z</dcterms:created>
  <dcterms:modified xsi:type="dcterms:W3CDTF">2013-02-12T10:44:25Z</dcterms:modified>
</cp:coreProperties>
</file>