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9140" windowHeight="10935"/>
  </bookViews>
  <sheets>
    <sheet name="Калькуляция" sheetId="1" r:id="rId1"/>
  </sheets>
  <definedNames>
    <definedName name="_xlnm.Print_Titles" localSheetId="0">Калькуляция!$11:$13</definedName>
    <definedName name="_xlnm.Print_Area" localSheetId="0">Калькуляция!$A$1:$H$64</definedName>
  </definedNames>
  <calcPr calcId="145621"/>
</workbook>
</file>

<file path=xl/calcChain.xml><?xml version="1.0" encoding="utf-8"?>
<calcChain xmlns="http://schemas.openxmlformats.org/spreadsheetml/2006/main">
  <c r="G47" i="1" l="1"/>
  <c r="G41" i="1"/>
  <c r="G22" i="1" l="1"/>
  <c r="G21" i="1"/>
  <c r="G19" i="1"/>
  <c r="G18" i="1"/>
  <c r="G17" i="1"/>
  <c r="E20" i="1" l="1"/>
  <c r="F20" i="1" s="1"/>
  <c r="E21" i="1"/>
  <c r="F21" i="1" s="1"/>
  <c r="E19" i="1"/>
  <c r="F19" i="1" s="1"/>
  <c r="E18" i="1"/>
  <c r="F18" i="1" s="1"/>
  <c r="E17" i="1"/>
  <c r="F17" i="1" s="1"/>
  <c r="E22" i="1"/>
  <c r="F22" i="1" s="1"/>
  <c r="H22" i="1" l="1"/>
  <c r="H20" i="1" l="1"/>
  <c r="H19" i="1"/>
  <c r="H18" i="1"/>
  <c r="F23" i="1"/>
  <c r="E23" i="1"/>
  <c r="E34" i="1" s="1"/>
  <c r="E54" i="1"/>
  <c r="F34" i="1" l="1"/>
  <c r="E55" i="1"/>
  <c r="F28" i="1"/>
  <c r="H21" i="1"/>
  <c r="H17" i="1"/>
  <c r="E28" i="1" l="1"/>
  <c r="G35" i="1"/>
  <c r="G34" i="1"/>
  <c r="F48" i="1" l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H34" i="1"/>
  <c r="F35" i="1"/>
  <c r="H35" i="1" s="1"/>
  <c r="H49" i="1" l="1"/>
  <c r="H36" i="1"/>
  <c r="H38" i="1" s="1"/>
  <c r="E48" i="1" l="1"/>
  <c r="E47" i="1"/>
  <c r="E46" i="1"/>
  <c r="E45" i="1"/>
  <c r="E44" i="1"/>
  <c r="E43" i="1"/>
  <c r="E42" i="1"/>
  <c r="E41" i="1"/>
  <c r="E35" i="1"/>
  <c r="H30" i="1"/>
  <c r="B14" i="1" l="1"/>
  <c r="C14" i="1" s="1"/>
  <c r="D14" i="1" s="1"/>
  <c r="E14" i="1" s="1"/>
  <c r="F14" i="1" s="1"/>
  <c r="G14" i="1" s="1"/>
  <c r="H14" i="1" l="1"/>
  <c r="E26" i="1" l="1"/>
  <c r="E27" i="1"/>
  <c r="E29" i="1"/>
  <c r="H28" i="1"/>
  <c r="F26" i="1"/>
  <c r="H26" i="1" s="1"/>
  <c r="F29" i="1"/>
  <c r="H29" i="1" s="1"/>
  <c r="F27" i="1"/>
  <c r="H27" i="1" s="1"/>
  <c r="H31" i="1" l="1"/>
  <c r="H51" i="1" s="1"/>
  <c r="E58" i="1" l="1"/>
  <c r="E57" i="1"/>
  <c r="H52" i="1"/>
  <c r="F57" i="1" s="1"/>
  <c r="F58" i="1" l="1"/>
</calcChain>
</file>

<file path=xl/sharedStrings.xml><?xml version="1.0" encoding="utf-8"?>
<sst xmlns="http://schemas.openxmlformats.org/spreadsheetml/2006/main" count="103" uniqueCount="85">
  <si>
    <t>№ п/п</t>
  </si>
  <si>
    <t>Наименование затрат</t>
  </si>
  <si>
    <t>Ед. изм.</t>
  </si>
  <si>
    <t>Стоимость без НДС, руб</t>
  </si>
  <si>
    <t>Сумма</t>
  </si>
  <si>
    <t>кг</t>
  </si>
  <si>
    <t>т</t>
  </si>
  <si>
    <t>Материалы:</t>
  </si>
  <si>
    <t>1.1</t>
  </si>
  <si>
    <t>Пропан-бутан, смесь технич.</t>
  </si>
  <si>
    <t>Кислород</t>
  </si>
  <si>
    <t>Электроэнергия</t>
  </si>
  <si>
    <t>кВт</t>
  </si>
  <si>
    <r>
      <t>м</t>
    </r>
    <r>
      <rPr>
        <vertAlign val="superscript"/>
        <sz val="12"/>
        <rFont val="Times New Roman"/>
        <family val="1"/>
        <charset val="204"/>
      </rPr>
      <t>3</t>
    </r>
  </si>
  <si>
    <t>Масса металлоконструкций</t>
  </si>
  <si>
    <t>1.2</t>
  </si>
  <si>
    <t>Всего стоимость материалов</t>
  </si>
  <si>
    <t>Всего с НДС</t>
  </si>
  <si>
    <t>101-0324</t>
  </si>
  <si>
    <t>101-2278</t>
  </si>
  <si>
    <t>Норма расхода</t>
  </si>
  <si>
    <t>М/к, в т.ч.</t>
  </si>
  <si>
    <t>Итого</t>
  </si>
  <si>
    <t>Электроды</t>
  </si>
  <si>
    <t>УТВЕРЖДАЮ:</t>
  </si>
  <si>
    <t>на ед.</t>
  </si>
  <si>
    <t>всего на</t>
  </si>
  <si>
    <t>Круг отрезной</t>
  </si>
  <si>
    <t>шт</t>
  </si>
  <si>
    <t>Выпущено</t>
  </si>
  <si>
    <t>Выпущено (готовой продукции)</t>
  </si>
  <si>
    <t>руб</t>
  </si>
  <si>
    <t>без НДС</t>
  </si>
  <si>
    <t>с НДС</t>
  </si>
  <si>
    <t>Цена за т</t>
  </si>
  <si>
    <t>Кол-во, шт</t>
  </si>
  <si>
    <t>2.1</t>
  </si>
  <si>
    <t>Заработная плата рабочих</t>
  </si>
  <si>
    <t>чел·час</t>
  </si>
  <si>
    <t>2.2</t>
  </si>
  <si>
    <t xml:space="preserve">Заработная плата механизаторов </t>
  </si>
  <si>
    <t>Всего ФОТ</t>
  </si>
  <si>
    <t>Накладные расходы от ФОТ</t>
  </si>
  <si>
    <t>Кран на автомобильном ходу 10т</t>
  </si>
  <si>
    <t>Лебёдки электрические 3,2т</t>
  </si>
  <si>
    <t>Установки для сварки ручной дуговой (постоянного тока)</t>
  </si>
  <si>
    <t>Аппараты для газовой сварки и резки</t>
  </si>
  <si>
    <t xml:space="preserve">Дрели электрические </t>
  </si>
  <si>
    <t>Машины шлифовальные электрические</t>
  </si>
  <si>
    <t>Пресс-ножницы комбинированные</t>
  </si>
  <si>
    <t>Автомобили бортовые г/п до 8т</t>
  </si>
  <si>
    <t>Всего стоимость механизмов</t>
  </si>
  <si>
    <t>021102</t>
  </si>
  <si>
    <t>030404</t>
  </si>
  <si>
    <t>040502</t>
  </si>
  <si>
    <t>040504</t>
  </si>
  <si>
    <t>330206</t>
  </si>
  <si>
    <t>330301</t>
  </si>
  <si>
    <t>350481</t>
  </si>
  <si>
    <t>400002</t>
  </si>
  <si>
    <t>101-1516</t>
  </si>
  <si>
    <t>маш·час</t>
  </si>
  <si>
    <t>Цена за шт</t>
  </si>
  <si>
    <t>Швеллер № 8</t>
  </si>
  <si>
    <t xml:space="preserve">Труба Ø40х4 </t>
  </si>
  <si>
    <t xml:space="preserve">Труба Ø50х4 </t>
  </si>
  <si>
    <t>Арм.сталь А-III(25Г2С) Ø32</t>
  </si>
  <si>
    <t>Сталь листовая 150х40 толщ.6 мм (8 шт)</t>
  </si>
  <si>
    <t>Болты и гайки М12  (L=40;70;100)</t>
  </si>
  <si>
    <t>изготовления мачты освещения - 10шт</t>
  </si>
  <si>
    <t>411-0041</t>
  </si>
  <si>
    <t>101-1943</t>
  </si>
  <si>
    <t>101-2575</t>
  </si>
  <si>
    <t>"_____"________________________2012 г.</t>
  </si>
  <si>
    <t>Сопутствующие материалы                                                   (ГЭСНм 38-01-003-04) (IVкв. 2011г.):</t>
  </si>
  <si>
    <t>ФОТ (по ГЭСНм 38-01-003-04)                        (IVкв. 2011г.):</t>
  </si>
  <si>
    <t>Механизмы (ГЭСНм 38-01-003-04) (IVкв. 2011г.):</t>
  </si>
  <si>
    <t xml:space="preserve">расход на сопутствующие материалы взят по нормам ГЭСН. Цены взяты по сборнику 4кв 2011г </t>
  </si>
  <si>
    <t xml:space="preserve">расход на механизмы взят по нормам ГЭСН. Цены взяты по сборнику 4кв 2011г </t>
  </si>
  <si>
    <t xml:space="preserve"> на строительной базе</t>
  </si>
  <si>
    <t xml:space="preserve">Исполнительный директор </t>
  </si>
  <si>
    <t xml:space="preserve">____________________________ </t>
  </si>
  <si>
    <t>КАЛЬКУЛЯЦИЯ СТОИМОСТИ №1</t>
  </si>
  <si>
    <t xml:space="preserve">Проверил: ведущий инженер ПТО  ________________ </t>
  </si>
  <si>
    <t>Составил: ведущий инженер ПТО  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</si>
</sst>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indexed="8"/>
      <name val="Times New Roman"/>
      <family val="2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/>
    <xf numFmtId="164" fontId="1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zoomScaleNormal="100" workbookViewId="0">
      <selection activeCell="A65" sqref="A65"/>
    </sheetView>
  </sheetViews>
  <sheetFormatPr defaultRowHeight="15.75" x14ac:dyDescent="0.25"/>
  <cols>
    <col min="1" max="1" width="5.5" style="1" customWidth="1"/>
    <col min="2" max="2" width="36.625" style="1" customWidth="1"/>
    <col min="3" max="3" width="8.875" style="1" customWidth="1"/>
    <col min="4" max="4" width="8.875" style="35" customWidth="1"/>
    <col min="5" max="6" width="10" style="35" customWidth="1"/>
    <col min="7" max="8" width="12.5" style="12" customWidth="1"/>
    <col min="9" max="9" width="12.375" style="83" customWidth="1"/>
    <col min="10" max="10" width="31.875" style="24" customWidth="1"/>
    <col min="11" max="16384" width="9" style="2"/>
  </cols>
  <sheetData>
    <row r="1" spans="1:10" s="1" customFormat="1" ht="15.75" customHeight="1" x14ac:dyDescent="0.25">
      <c r="A1" s="2"/>
      <c r="B1" s="2"/>
      <c r="C1" s="48"/>
      <c r="D1" s="48"/>
      <c r="E1" s="91" t="s">
        <v>24</v>
      </c>
      <c r="F1" s="92"/>
      <c r="G1" s="92"/>
      <c r="H1" s="92"/>
      <c r="I1" s="83"/>
      <c r="J1" s="24"/>
    </row>
    <row r="2" spans="1:10" ht="15.75" customHeight="1" x14ac:dyDescent="0.25">
      <c r="A2" s="2"/>
      <c r="B2" s="2"/>
      <c r="C2" s="2"/>
      <c r="D2" s="49"/>
      <c r="E2" s="91" t="s">
        <v>80</v>
      </c>
      <c r="F2" s="91"/>
      <c r="G2" s="91"/>
      <c r="H2" s="91"/>
    </row>
    <row r="3" spans="1:10" x14ac:dyDescent="0.25">
      <c r="A3" s="2"/>
      <c r="B3" s="2"/>
      <c r="C3" s="49"/>
      <c r="D3" s="49"/>
      <c r="E3" s="48"/>
      <c r="F3" s="48"/>
      <c r="G3" s="48"/>
      <c r="H3" s="48"/>
    </row>
    <row r="4" spans="1:10" ht="15.75" customHeight="1" x14ac:dyDescent="0.25">
      <c r="A4" s="2"/>
      <c r="B4" s="2"/>
      <c r="C4" s="2"/>
      <c r="D4" s="49"/>
      <c r="E4" s="93" t="s">
        <v>81</v>
      </c>
      <c r="F4" s="93"/>
      <c r="G4" s="93"/>
      <c r="H4" s="93"/>
    </row>
    <row r="5" spans="1:10" ht="15.75" customHeight="1" x14ac:dyDescent="0.25">
      <c r="A5" s="2"/>
      <c r="B5" s="2"/>
      <c r="C5" s="2"/>
      <c r="D5" s="49"/>
      <c r="E5" s="91" t="s">
        <v>73</v>
      </c>
      <c r="F5" s="92"/>
      <c r="G5" s="92"/>
      <c r="H5" s="92"/>
    </row>
    <row r="6" spans="1:10" x14ac:dyDescent="0.25">
      <c r="A6" s="39"/>
      <c r="B6" s="39"/>
      <c r="C6" s="39"/>
      <c r="D6" s="39"/>
      <c r="E6" s="39"/>
      <c r="F6" s="39"/>
    </row>
    <row r="7" spans="1:10" ht="15.75" customHeight="1" x14ac:dyDescent="0.25">
      <c r="A7" s="94" t="s">
        <v>82</v>
      </c>
      <c r="B7" s="94"/>
      <c r="C7" s="94"/>
      <c r="D7" s="94"/>
      <c r="E7" s="94"/>
      <c r="F7" s="94"/>
      <c r="G7" s="94"/>
      <c r="H7" s="94"/>
    </row>
    <row r="8" spans="1:10" ht="15.75" customHeight="1" x14ac:dyDescent="0.25">
      <c r="A8" s="91" t="s">
        <v>69</v>
      </c>
      <c r="B8" s="92"/>
      <c r="C8" s="92"/>
      <c r="D8" s="92"/>
      <c r="E8" s="92"/>
      <c r="F8" s="92"/>
      <c r="G8" s="92"/>
      <c r="H8" s="92"/>
    </row>
    <row r="9" spans="1:10" ht="15.75" customHeight="1" x14ac:dyDescent="0.25">
      <c r="A9" s="91" t="s">
        <v>79</v>
      </c>
      <c r="B9" s="92"/>
      <c r="C9" s="92"/>
      <c r="D9" s="92"/>
      <c r="E9" s="92"/>
      <c r="F9" s="92"/>
      <c r="G9" s="92"/>
      <c r="H9" s="92"/>
    </row>
    <row r="10" spans="1:10" x14ac:dyDescent="0.25">
      <c r="A10" s="44"/>
      <c r="B10" s="45"/>
      <c r="C10" s="44"/>
      <c r="D10" s="44"/>
      <c r="E10" s="44"/>
      <c r="F10" s="44"/>
      <c r="J10" s="46"/>
    </row>
    <row r="11" spans="1:10" ht="15.75" customHeight="1" x14ac:dyDescent="0.25">
      <c r="A11" s="95" t="s">
        <v>0</v>
      </c>
      <c r="B11" s="95" t="s">
        <v>1</v>
      </c>
      <c r="C11" s="95" t="s">
        <v>2</v>
      </c>
      <c r="D11" s="95" t="s">
        <v>20</v>
      </c>
      <c r="E11" s="108" t="s">
        <v>35</v>
      </c>
      <c r="F11" s="95"/>
      <c r="G11" s="98" t="s">
        <v>3</v>
      </c>
      <c r="H11" s="98" t="s">
        <v>4</v>
      </c>
      <c r="J11" s="34"/>
    </row>
    <row r="12" spans="1:10" x14ac:dyDescent="0.25">
      <c r="A12" s="96"/>
      <c r="B12" s="96"/>
      <c r="C12" s="96"/>
      <c r="D12" s="96"/>
      <c r="E12" s="109" t="s">
        <v>25</v>
      </c>
      <c r="F12" s="40" t="s">
        <v>26</v>
      </c>
      <c r="G12" s="101"/>
      <c r="H12" s="99"/>
    </row>
    <row r="13" spans="1:10" x14ac:dyDescent="0.25">
      <c r="A13" s="97"/>
      <c r="B13" s="97"/>
      <c r="C13" s="97"/>
      <c r="D13" s="97"/>
      <c r="E13" s="110"/>
      <c r="F13" s="41">
        <v>10</v>
      </c>
      <c r="G13" s="100"/>
      <c r="H13" s="100"/>
    </row>
    <row r="14" spans="1:10" x14ac:dyDescent="0.25">
      <c r="A14" s="37">
        <v>1</v>
      </c>
      <c r="B14" s="37">
        <f>A14+1</f>
        <v>2</v>
      </c>
      <c r="C14" s="37">
        <f t="shared" ref="C14:H14" si="0">B14+1</f>
        <v>3</v>
      </c>
      <c r="D14" s="37">
        <f t="shared" si="0"/>
        <v>4</v>
      </c>
      <c r="E14" s="41">
        <f t="shared" ref="E14" si="1">D14+1</f>
        <v>5</v>
      </c>
      <c r="F14" s="41">
        <f t="shared" ref="F14:G14" si="2">E14+1</f>
        <v>6</v>
      </c>
      <c r="G14" s="41">
        <f t="shared" si="2"/>
        <v>7</v>
      </c>
      <c r="H14" s="37">
        <f t="shared" si="0"/>
        <v>8</v>
      </c>
      <c r="J14" s="36"/>
    </row>
    <row r="15" spans="1:10" x14ac:dyDescent="0.25">
      <c r="A15" s="21">
        <v>1</v>
      </c>
      <c r="B15" s="14" t="s">
        <v>7</v>
      </c>
      <c r="C15" s="4"/>
      <c r="D15" s="37"/>
      <c r="E15" s="37"/>
      <c r="F15" s="37"/>
      <c r="G15" s="13"/>
      <c r="H15" s="13"/>
    </row>
    <row r="16" spans="1:10" x14ac:dyDescent="0.25">
      <c r="A16" s="15" t="s">
        <v>8</v>
      </c>
      <c r="B16" s="6" t="s">
        <v>21</v>
      </c>
      <c r="C16" s="3"/>
      <c r="D16" s="3"/>
      <c r="E16" s="3"/>
      <c r="F16" s="3"/>
      <c r="G16" s="11"/>
      <c r="H16" s="11"/>
    </row>
    <row r="17" spans="1:10" x14ac:dyDescent="0.25">
      <c r="A17" s="3"/>
      <c r="B17" s="5" t="s">
        <v>63</v>
      </c>
      <c r="C17" s="26" t="s">
        <v>6</v>
      </c>
      <c r="D17" s="26"/>
      <c r="E17" s="75">
        <f>ROUND(3.7/1000,3)</f>
        <v>4.0000000000000001E-3</v>
      </c>
      <c r="F17" s="75">
        <f t="shared" ref="F17:F21" si="3">E17*F$13</f>
        <v>0.04</v>
      </c>
      <c r="G17" s="18">
        <f>ROUND(31620/1.18,2)</f>
        <v>26796.61</v>
      </c>
      <c r="H17" s="11">
        <f t="shared" ref="H17:H20" si="4">ROUND(F17*G17,2)</f>
        <v>1071.8599999999999</v>
      </c>
      <c r="J17" s="77"/>
    </row>
    <row r="18" spans="1:10" x14ac:dyDescent="0.25">
      <c r="A18" s="3"/>
      <c r="B18" s="5" t="s">
        <v>64</v>
      </c>
      <c r="C18" s="26" t="s">
        <v>6</v>
      </c>
      <c r="D18" s="26"/>
      <c r="E18" s="75">
        <f>ROUND(5.59/1000,3)</f>
        <v>6.0000000000000001E-3</v>
      </c>
      <c r="F18" s="75">
        <f t="shared" si="3"/>
        <v>0.06</v>
      </c>
      <c r="G18" s="18">
        <f>ROUND(33150/1.18,2)</f>
        <v>28093.22</v>
      </c>
      <c r="H18" s="11">
        <f t="shared" si="4"/>
        <v>1685.59</v>
      </c>
      <c r="J18" s="79"/>
    </row>
    <row r="19" spans="1:10" x14ac:dyDescent="0.25">
      <c r="A19" s="3"/>
      <c r="B19" s="5" t="s">
        <v>65</v>
      </c>
      <c r="C19" s="26" t="s">
        <v>6</v>
      </c>
      <c r="D19" s="26"/>
      <c r="E19" s="75">
        <f>ROUND(7.15/1000,3)</f>
        <v>7.0000000000000001E-3</v>
      </c>
      <c r="F19" s="75">
        <f t="shared" si="3"/>
        <v>7.0000000000000007E-2</v>
      </c>
      <c r="G19" s="18">
        <f>ROUND(34700/1.18,2)</f>
        <v>29406.78</v>
      </c>
      <c r="H19" s="11">
        <f t="shared" si="4"/>
        <v>2058.4699999999998</v>
      </c>
      <c r="J19" s="79"/>
    </row>
    <row r="20" spans="1:10" x14ac:dyDescent="0.25">
      <c r="A20" s="3"/>
      <c r="B20" s="5" t="s">
        <v>68</v>
      </c>
      <c r="C20" s="26" t="s">
        <v>6</v>
      </c>
      <c r="D20" s="26"/>
      <c r="E20" s="75">
        <f>(0.571+0.2)/1000</f>
        <v>7.7099999999999988E-4</v>
      </c>
      <c r="F20" s="75">
        <f t="shared" si="3"/>
        <v>7.709999999999999E-3</v>
      </c>
      <c r="G20" s="18">
        <v>49158.97</v>
      </c>
      <c r="H20" s="11">
        <f t="shared" si="4"/>
        <v>379.02</v>
      </c>
      <c r="I20" s="82" t="s">
        <v>72</v>
      </c>
      <c r="J20" s="80"/>
    </row>
    <row r="21" spans="1:10" x14ac:dyDescent="0.25">
      <c r="A21" s="3"/>
      <c r="B21" s="5" t="s">
        <v>66</v>
      </c>
      <c r="C21" s="26" t="s">
        <v>6</v>
      </c>
      <c r="D21" s="26"/>
      <c r="E21" s="75">
        <f>ROUND(53/1000,3)</f>
        <v>5.2999999999999999E-2</v>
      </c>
      <c r="F21" s="75">
        <f t="shared" si="3"/>
        <v>0.53</v>
      </c>
      <c r="G21" s="18">
        <f>ROUND(25200/1.18,2)</f>
        <v>21355.93</v>
      </c>
      <c r="H21" s="11">
        <f t="shared" ref="H21:H22" si="5">ROUND(F21*G21,2)</f>
        <v>11318.64</v>
      </c>
      <c r="J21" s="78"/>
    </row>
    <row r="22" spans="1:10" x14ac:dyDescent="0.25">
      <c r="A22" s="3"/>
      <c r="B22" s="5" t="s">
        <v>67</v>
      </c>
      <c r="C22" s="26" t="s">
        <v>6</v>
      </c>
      <c r="D22" s="26"/>
      <c r="E22" s="75">
        <f>2.26/1000</f>
        <v>2.2599999999999999E-3</v>
      </c>
      <c r="F22" s="75">
        <f>E22*F$13</f>
        <v>2.2599999999999999E-2</v>
      </c>
      <c r="G22" s="18">
        <f>ROUND(39000/1.18,2)</f>
        <v>33050.85</v>
      </c>
      <c r="H22" s="11">
        <f t="shared" si="5"/>
        <v>746.95</v>
      </c>
      <c r="J22" s="81"/>
    </row>
    <row r="23" spans="1:10" x14ac:dyDescent="0.25">
      <c r="A23" s="3"/>
      <c r="B23" s="10" t="s">
        <v>14</v>
      </c>
      <c r="C23" s="8" t="s">
        <v>6</v>
      </c>
      <c r="D23" s="8"/>
      <c r="E23" s="76">
        <f>SUM(E17:E22)</f>
        <v>7.3030999999999999E-2</v>
      </c>
      <c r="F23" s="76">
        <f>SUM(F17:F22)</f>
        <v>0.73031000000000001</v>
      </c>
      <c r="G23" s="25"/>
      <c r="H23" s="69"/>
    </row>
    <row r="24" spans="1:10" x14ac:dyDescent="0.25">
      <c r="A24" s="3"/>
      <c r="B24" s="10"/>
      <c r="C24" s="8"/>
      <c r="D24" s="8"/>
      <c r="E24" s="8"/>
      <c r="F24" s="8"/>
      <c r="G24" s="25"/>
      <c r="H24" s="11"/>
      <c r="J24" s="50"/>
    </row>
    <row r="25" spans="1:10" ht="31.5" x14ac:dyDescent="0.25">
      <c r="A25" s="15" t="s">
        <v>15</v>
      </c>
      <c r="B25" s="10" t="s">
        <v>74</v>
      </c>
      <c r="C25" s="3"/>
      <c r="D25" s="3"/>
      <c r="E25" s="3"/>
      <c r="F25" s="3"/>
      <c r="G25" s="11"/>
      <c r="H25" s="11"/>
    </row>
    <row r="26" spans="1:10" ht="18.75" customHeight="1" x14ac:dyDescent="0.25">
      <c r="A26" s="3"/>
      <c r="B26" s="16" t="s">
        <v>10</v>
      </c>
      <c r="C26" s="17" t="s">
        <v>13</v>
      </c>
      <c r="D26" s="42">
        <v>2.6</v>
      </c>
      <c r="E26" s="17">
        <f t="shared" ref="E26:F29" si="6">ROUND($D26*E$23/1.05,1)</f>
        <v>0.2</v>
      </c>
      <c r="F26" s="17">
        <f t="shared" si="6"/>
        <v>1.8</v>
      </c>
      <c r="G26" s="18">
        <v>36.54</v>
      </c>
      <c r="H26" s="11">
        <f t="shared" ref="H26:H30" si="7">ROUND(F26*G26,2)</f>
        <v>65.77</v>
      </c>
      <c r="I26" s="72" t="s">
        <v>18</v>
      </c>
      <c r="J26" s="107" t="s">
        <v>77</v>
      </c>
    </row>
    <row r="27" spans="1:10" x14ac:dyDescent="0.25">
      <c r="A27" s="3"/>
      <c r="B27" s="16" t="s">
        <v>23</v>
      </c>
      <c r="C27" s="17" t="s">
        <v>5</v>
      </c>
      <c r="D27" s="43">
        <v>23.9</v>
      </c>
      <c r="E27" s="17">
        <f t="shared" si="6"/>
        <v>1.7</v>
      </c>
      <c r="F27" s="17">
        <f t="shared" si="6"/>
        <v>16.600000000000001</v>
      </c>
      <c r="G27" s="18">
        <v>57.77</v>
      </c>
      <c r="H27" s="11">
        <f t="shared" si="7"/>
        <v>958.98</v>
      </c>
      <c r="I27" s="72" t="s">
        <v>60</v>
      </c>
      <c r="J27" s="107"/>
    </row>
    <row r="28" spans="1:10" x14ac:dyDescent="0.25">
      <c r="A28" s="3"/>
      <c r="B28" s="16" t="s">
        <v>9</v>
      </c>
      <c r="C28" s="17" t="s">
        <v>5</v>
      </c>
      <c r="D28" s="42">
        <v>0.5</v>
      </c>
      <c r="E28" s="17">
        <f>ROUND($D28*E$23/1.05,2)</f>
        <v>0.03</v>
      </c>
      <c r="F28" s="17">
        <f>ROUND($D28*F$23/1.05,2)</f>
        <v>0.35</v>
      </c>
      <c r="G28" s="18">
        <v>35.29</v>
      </c>
      <c r="H28" s="11">
        <f t="shared" si="7"/>
        <v>12.35</v>
      </c>
      <c r="I28" s="72" t="s">
        <v>19</v>
      </c>
      <c r="J28" s="107"/>
    </row>
    <row r="29" spans="1:10" x14ac:dyDescent="0.25">
      <c r="A29" s="3"/>
      <c r="B29" s="19" t="s">
        <v>11</v>
      </c>
      <c r="C29" s="17" t="s">
        <v>12</v>
      </c>
      <c r="D29" s="42">
        <v>25</v>
      </c>
      <c r="E29" s="17">
        <f t="shared" si="6"/>
        <v>1.7</v>
      </c>
      <c r="F29" s="17">
        <f t="shared" si="6"/>
        <v>17.399999999999999</v>
      </c>
      <c r="G29" s="18">
        <v>3.86</v>
      </c>
      <c r="H29" s="11">
        <f t="shared" si="7"/>
        <v>67.16</v>
      </c>
      <c r="I29" s="72" t="s">
        <v>70</v>
      </c>
      <c r="J29" s="107"/>
    </row>
    <row r="30" spans="1:10" x14ac:dyDescent="0.25">
      <c r="A30" s="3"/>
      <c r="B30" s="7" t="s">
        <v>27</v>
      </c>
      <c r="C30" s="9" t="s">
        <v>28</v>
      </c>
      <c r="D30" s="42">
        <v>5</v>
      </c>
      <c r="E30" s="17">
        <v>1</v>
      </c>
      <c r="F30" s="17">
        <v>1</v>
      </c>
      <c r="G30" s="25">
        <v>48.65</v>
      </c>
      <c r="H30" s="11">
        <f t="shared" si="7"/>
        <v>48.65</v>
      </c>
      <c r="I30" s="72" t="s">
        <v>71</v>
      </c>
      <c r="J30" s="47"/>
    </row>
    <row r="31" spans="1:10" x14ac:dyDescent="0.25">
      <c r="A31" s="3"/>
      <c r="B31" s="10" t="s">
        <v>16</v>
      </c>
      <c r="C31" s="3"/>
      <c r="D31" s="43"/>
      <c r="E31" s="3"/>
      <c r="F31" s="3"/>
      <c r="G31" s="11"/>
      <c r="H31" s="20">
        <f>SUM(H17:H30)</f>
        <v>18413.440000000002</v>
      </c>
    </row>
    <row r="32" spans="1:10" x14ac:dyDescent="0.25">
      <c r="A32" s="3"/>
      <c r="B32" s="10"/>
      <c r="C32" s="3"/>
      <c r="D32" s="43"/>
      <c r="E32" s="3"/>
      <c r="F32" s="3"/>
      <c r="G32" s="11"/>
      <c r="H32" s="20"/>
      <c r="J32" s="36"/>
    </row>
    <row r="33" spans="1:10" ht="31.5" x14ac:dyDescent="0.25">
      <c r="A33" s="8">
        <v>2</v>
      </c>
      <c r="B33" s="10" t="s">
        <v>75</v>
      </c>
      <c r="C33" s="10"/>
      <c r="D33" s="67"/>
      <c r="E33" s="3"/>
      <c r="F33" s="3"/>
      <c r="G33" s="11"/>
      <c r="H33" s="20"/>
      <c r="J33" s="66"/>
    </row>
    <row r="34" spans="1:10" ht="15.75" customHeight="1" x14ac:dyDescent="0.25">
      <c r="A34" s="15" t="s">
        <v>36</v>
      </c>
      <c r="B34" s="7" t="s">
        <v>37</v>
      </c>
      <c r="C34" s="17" t="s">
        <v>38</v>
      </c>
      <c r="D34" s="43">
        <v>120</v>
      </c>
      <c r="E34" s="17">
        <f>ROUND($D34*E$23/1.05,2)+0.19</f>
        <v>8.5399999999999991</v>
      </c>
      <c r="F34" s="17">
        <f>ROUND($D34*F$23/1.05,2)+0.19</f>
        <v>83.649999999999991</v>
      </c>
      <c r="G34" s="18">
        <f>132.25</f>
        <v>132.25</v>
      </c>
      <c r="H34" s="11">
        <f t="shared" ref="H34:H35" si="8">ROUND(F34*G34,2)</f>
        <v>11062.71</v>
      </c>
      <c r="J34" s="84"/>
    </row>
    <row r="35" spans="1:10" x14ac:dyDescent="0.25">
      <c r="A35" s="15" t="s">
        <v>39</v>
      </c>
      <c r="B35" s="7" t="s">
        <v>40</v>
      </c>
      <c r="C35" s="17" t="s">
        <v>38</v>
      </c>
      <c r="D35" s="43">
        <v>1.34</v>
      </c>
      <c r="E35" s="17">
        <f>ROUND($D35*E$23/1.05,2)</f>
        <v>0.09</v>
      </c>
      <c r="F35" s="17">
        <f>ROUND($D35*F$23/1.05,2)</f>
        <v>0.93</v>
      </c>
      <c r="G35" s="18">
        <f>132.25</f>
        <v>132.25</v>
      </c>
      <c r="H35" s="11">
        <f t="shared" si="8"/>
        <v>122.99</v>
      </c>
      <c r="J35" s="84"/>
    </row>
    <row r="36" spans="1:10" x14ac:dyDescent="0.25">
      <c r="A36" s="67"/>
      <c r="B36" s="10" t="s">
        <v>41</v>
      </c>
      <c r="C36" s="10"/>
      <c r="D36" s="67"/>
      <c r="E36" s="3"/>
      <c r="F36" s="3"/>
      <c r="G36" s="11"/>
      <c r="H36" s="20">
        <f>SUM(H34:H35)</f>
        <v>11185.699999999999</v>
      </c>
      <c r="J36" s="84"/>
    </row>
    <row r="37" spans="1:10" x14ac:dyDescent="0.25">
      <c r="A37" s="3"/>
      <c r="B37" s="10"/>
      <c r="C37" s="3"/>
      <c r="D37" s="43"/>
      <c r="E37" s="3"/>
      <c r="F37" s="3"/>
      <c r="G37" s="11"/>
      <c r="H37" s="20"/>
      <c r="J37" s="84"/>
    </row>
    <row r="38" spans="1:10" x14ac:dyDescent="0.25">
      <c r="A38" s="8">
        <v>3</v>
      </c>
      <c r="B38" s="10" t="s">
        <v>42</v>
      </c>
      <c r="C38" s="3"/>
      <c r="D38" s="43"/>
      <c r="E38" s="3"/>
      <c r="F38" s="3"/>
      <c r="G38" s="68">
        <v>0.66</v>
      </c>
      <c r="H38" s="69">
        <f>ROUND(H36*G38,2)</f>
        <v>7382.56</v>
      </c>
      <c r="J38" s="66"/>
    </row>
    <row r="39" spans="1:10" x14ac:dyDescent="0.25">
      <c r="A39" s="3"/>
      <c r="B39" s="10"/>
      <c r="C39" s="3"/>
      <c r="D39" s="43"/>
      <c r="E39" s="3"/>
      <c r="F39" s="3"/>
      <c r="G39" s="11"/>
      <c r="H39" s="20"/>
      <c r="J39" s="66"/>
    </row>
    <row r="40" spans="1:10" ht="31.5" x14ac:dyDescent="0.25">
      <c r="A40" s="70">
        <v>4</v>
      </c>
      <c r="B40" s="10" t="s">
        <v>76</v>
      </c>
      <c r="C40" s="3"/>
      <c r="D40" s="43"/>
      <c r="E40" s="3"/>
      <c r="F40" s="3"/>
      <c r="G40" s="11"/>
      <c r="H40" s="20"/>
      <c r="J40" s="66"/>
    </row>
    <row r="41" spans="1:10" x14ac:dyDescent="0.25">
      <c r="A41" s="67"/>
      <c r="B41" s="71" t="s">
        <v>43</v>
      </c>
      <c r="C41" s="17" t="s">
        <v>61</v>
      </c>
      <c r="D41" s="43">
        <v>0.5</v>
      </c>
      <c r="E41" s="17">
        <f t="shared" ref="E41:F48" si="9">ROUND($D41*E$23/1.05,2)</f>
        <v>0.03</v>
      </c>
      <c r="F41" s="17">
        <f t="shared" si="9"/>
        <v>0.35</v>
      </c>
      <c r="G41" s="25">
        <f>634.35-161.11</f>
        <v>473.24</v>
      </c>
      <c r="H41" s="11">
        <f t="shared" ref="H41:H48" si="10">ROUND(F41*G41,2)</f>
        <v>165.63</v>
      </c>
      <c r="I41" s="72" t="s">
        <v>52</v>
      </c>
      <c r="J41" s="106" t="s">
        <v>78</v>
      </c>
    </row>
    <row r="42" spans="1:10" x14ac:dyDescent="0.25">
      <c r="A42" s="67"/>
      <c r="B42" s="71" t="s">
        <v>44</v>
      </c>
      <c r="C42" s="17" t="s">
        <v>61</v>
      </c>
      <c r="D42" s="43">
        <v>1.37</v>
      </c>
      <c r="E42" s="17">
        <f t="shared" si="9"/>
        <v>0.1</v>
      </c>
      <c r="F42" s="17">
        <f t="shared" si="9"/>
        <v>0.95</v>
      </c>
      <c r="G42" s="74">
        <v>21.62</v>
      </c>
      <c r="H42" s="11">
        <f t="shared" si="10"/>
        <v>20.54</v>
      </c>
      <c r="I42" s="73" t="s">
        <v>53</v>
      </c>
      <c r="J42" s="106"/>
    </row>
    <row r="43" spans="1:10" ht="31.5" x14ac:dyDescent="0.25">
      <c r="A43" s="67"/>
      <c r="B43" s="71" t="s">
        <v>45</v>
      </c>
      <c r="C43" s="17" t="s">
        <v>61</v>
      </c>
      <c r="D43" s="43">
        <v>30.3</v>
      </c>
      <c r="E43" s="17">
        <f t="shared" si="9"/>
        <v>2.11</v>
      </c>
      <c r="F43" s="17">
        <f t="shared" si="9"/>
        <v>21.07</v>
      </c>
      <c r="G43" s="74">
        <v>28.29</v>
      </c>
      <c r="H43" s="11">
        <f t="shared" si="10"/>
        <v>596.07000000000005</v>
      </c>
      <c r="I43" s="73" t="s">
        <v>54</v>
      </c>
      <c r="J43" s="106"/>
    </row>
    <row r="44" spans="1:10" x14ac:dyDescent="0.25">
      <c r="A44" s="67"/>
      <c r="B44" s="71" t="s">
        <v>46</v>
      </c>
      <c r="C44" s="17" t="s">
        <v>61</v>
      </c>
      <c r="D44" s="43">
        <v>1</v>
      </c>
      <c r="E44" s="17">
        <f t="shared" si="9"/>
        <v>7.0000000000000007E-2</v>
      </c>
      <c r="F44" s="17">
        <f t="shared" si="9"/>
        <v>0.7</v>
      </c>
      <c r="G44" s="74">
        <v>4.5599999999999996</v>
      </c>
      <c r="H44" s="11">
        <f t="shared" si="10"/>
        <v>3.19</v>
      </c>
      <c r="I44" s="73" t="s">
        <v>55</v>
      </c>
      <c r="J44" s="106"/>
    </row>
    <row r="45" spans="1:10" x14ac:dyDescent="0.25">
      <c r="A45" s="67"/>
      <c r="B45" s="71" t="s">
        <v>47</v>
      </c>
      <c r="C45" s="17" t="s">
        <v>61</v>
      </c>
      <c r="D45" s="43">
        <v>0.3</v>
      </c>
      <c r="E45" s="17">
        <f t="shared" si="9"/>
        <v>0.02</v>
      </c>
      <c r="F45" s="17">
        <f t="shared" si="9"/>
        <v>0.21</v>
      </c>
      <c r="G45" s="74">
        <v>6.5</v>
      </c>
      <c r="H45" s="11">
        <f t="shared" si="10"/>
        <v>1.37</v>
      </c>
      <c r="I45" s="73" t="s">
        <v>56</v>
      </c>
      <c r="J45" s="106"/>
    </row>
    <row r="46" spans="1:10" x14ac:dyDescent="0.25">
      <c r="A46" s="67"/>
      <c r="B46" s="71" t="s">
        <v>48</v>
      </c>
      <c r="C46" s="17" t="s">
        <v>61</v>
      </c>
      <c r="D46" s="43">
        <v>1.1000000000000001</v>
      </c>
      <c r="E46" s="17">
        <f t="shared" si="9"/>
        <v>0.08</v>
      </c>
      <c r="F46" s="17">
        <f t="shared" si="9"/>
        <v>0.77</v>
      </c>
      <c r="G46" s="74">
        <v>15.51</v>
      </c>
      <c r="H46" s="11">
        <f t="shared" si="10"/>
        <v>11.94</v>
      </c>
      <c r="I46" s="73" t="s">
        <v>57</v>
      </c>
      <c r="J46" s="106"/>
    </row>
    <row r="47" spans="1:10" x14ac:dyDescent="0.25">
      <c r="A47" s="67"/>
      <c r="B47" s="71" t="s">
        <v>49</v>
      </c>
      <c r="C47" s="17" t="s">
        <v>61</v>
      </c>
      <c r="D47" s="43">
        <v>0.84</v>
      </c>
      <c r="E47" s="17">
        <f t="shared" si="9"/>
        <v>0.06</v>
      </c>
      <c r="F47" s="17">
        <f t="shared" si="9"/>
        <v>0.57999999999999996</v>
      </c>
      <c r="G47" s="74">
        <f>167.41-105.2</f>
        <v>62.209999999999994</v>
      </c>
      <c r="H47" s="11">
        <f t="shared" si="10"/>
        <v>36.08</v>
      </c>
      <c r="I47" s="72" t="s">
        <v>58</v>
      </c>
      <c r="J47" s="106"/>
    </row>
    <row r="48" spans="1:10" x14ac:dyDescent="0.25">
      <c r="A48" s="67"/>
      <c r="B48" s="71" t="s">
        <v>50</v>
      </c>
      <c r="C48" s="17" t="s">
        <v>61</v>
      </c>
      <c r="D48" s="43">
        <v>0.5</v>
      </c>
      <c r="E48" s="17">
        <f t="shared" si="9"/>
        <v>0.03</v>
      </c>
      <c r="F48" s="17">
        <f t="shared" si="9"/>
        <v>0.35</v>
      </c>
      <c r="G48" s="25">
        <v>606.27</v>
      </c>
      <c r="H48" s="11">
        <f t="shared" si="10"/>
        <v>212.19</v>
      </c>
      <c r="I48" s="72" t="s">
        <v>59</v>
      </c>
      <c r="J48" s="106"/>
    </row>
    <row r="49" spans="1:11" x14ac:dyDescent="0.25">
      <c r="A49" s="67"/>
      <c r="B49" s="10" t="s">
        <v>51</v>
      </c>
      <c r="C49" s="3"/>
      <c r="D49" s="43"/>
      <c r="E49" s="3"/>
      <c r="F49" s="3"/>
      <c r="G49" s="11"/>
      <c r="H49" s="20">
        <f>SUM(H41:H48)</f>
        <v>1047.0100000000002</v>
      </c>
      <c r="J49" s="66"/>
    </row>
    <row r="50" spans="1:11" x14ac:dyDescent="0.25">
      <c r="A50" s="3"/>
      <c r="B50" s="10"/>
      <c r="C50" s="3"/>
      <c r="D50" s="43"/>
      <c r="E50" s="3"/>
      <c r="F50" s="3"/>
      <c r="G50" s="11"/>
      <c r="H50" s="20"/>
      <c r="J50" s="66"/>
    </row>
    <row r="51" spans="1:11" x14ac:dyDescent="0.25">
      <c r="A51" s="31">
        <v>5</v>
      </c>
      <c r="B51" s="32" t="s">
        <v>22</v>
      </c>
      <c r="C51" s="31"/>
      <c r="D51" s="31"/>
      <c r="E51" s="33"/>
      <c r="F51" s="31"/>
      <c r="G51" s="33"/>
      <c r="H51" s="33">
        <f>H31+H36+H38+H49</f>
        <v>38028.71</v>
      </c>
    </row>
    <row r="52" spans="1:11" x14ac:dyDescent="0.25">
      <c r="A52" s="31">
        <v>6</v>
      </c>
      <c r="B52" s="32" t="s">
        <v>17</v>
      </c>
      <c r="C52" s="31"/>
      <c r="D52" s="31"/>
      <c r="E52" s="33"/>
      <c r="F52" s="31"/>
      <c r="G52" s="33"/>
      <c r="H52" s="33">
        <f>ROUND(H51*118%,2)</f>
        <v>44873.88</v>
      </c>
    </row>
    <row r="53" spans="1:11" x14ac:dyDescent="0.25">
      <c r="A53" s="86"/>
      <c r="B53" s="87"/>
      <c r="C53" s="86"/>
      <c r="D53" s="86"/>
      <c r="E53" s="88"/>
      <c r="F53" s="86"/>
      <c r="G53" s="88"/>
      <c r="H53" s="88"/>
      <c r="J53" s="84"/>
    </row>
    <row r="54" spans="1:11" customFormat="1" x14ac:dyDescent="0.25">
      <c r="A54" s="56"/>
      <c r="B54" s="57" t="s">
        <v>29</v>
      </c>
      <c r="C54" s="58" t="s">
        <v>28</v>
      </c>
      <c r="D54" s="58"/>
      <c r="E54" s="58">
        <f>F13</f>
        <v>10</v>
      </c>
      <c r="F54" s="58"/>
      <c r="G54" s="55"/>
      <c r="H54" s="55"/>
      <c r="I54" s="85"/>
      <c r="J54" s="59"/>
    </row>
    <row r="55" spans="1:11" customFormat="1" x14ac:dyDescent="0.25">
      <c r="A55" s="56"/>
      <c r="B55" s="57" t="s">
        <v>30</v>
      </c>
      <c r="C55" s="58" t="s">
        <v>6</v>
      </c>
      <c r="D55" s="58"/>
      <c r="E55" s="60">
        <f>ROUND(F23/1.05,3)</f>
        <v>0.69599999999999995</v>
      </c>
      <c r="F55" s="60"/>
      <c r="G55" s="55"/>
      <c r="H55" s="55"/>
      <c r="I55" s="85"/>
      <c r="J55" s="59"/>
    </row>
    <row r="56" spans="1:11" x14ac:dyDescent="0.25">
      <c r="A56" s="51"/>
      <c r="B56" s="52"/>
      <c r="C56" s="58"/>
      <c r="D56" s="53"/>
      <c r="E56" s="64" t="s">
        <v>32</v>
      </c>
      <c r="F56" s="65" t="s">
        <v>33</v>
      </c>
      <c r="G56" s="54"/>
      <c r="H56" s="55"/>
      <c r="I56" s="51"/>
      <c r="J56" s="29"/>
    </row>
    <row r="57" spans="1:11" x14ac:dyDescent="0.25">
      <c r="A57" s="51"/>
      <c r="B57" s="52" t="s">
        <v>62</v>
      </c>
      <c r="C57" s="53" t="s">
        <v>31</v>
      </c>
      <c r="D57" s="53"/>
      <c r="E57" s="61">
        <f>ROUND(H51/E54,2)</f>
        <v>3802.87</v>
      </c>
      <c r="F57" s="61">
        <f>ROUND(H52/E54,2)</f>
        <v>4487.3900000000003</v>
      </c>
      <c r="G57" s="62"/>
      <c r="H57" s="55"/>
      <c r="I57" s="51"/>
      <c r="J57" s="29"/>
    </row>
    <row r="58" spans="1:11" x14ac:dyDescent="0.25">
      <c r="A58" s="51"/>
      <c r="B58" s="52" t="s">
        <v>34</v>
      </c>
      <c r="C58" s="53" t="s">
        <v>31</v>
      </c>
      <c r="D58" s="53"/>
      <c r="E58" s="61">
        <f>ROUND(H51/E55,2)</f>
        <v>54638.95</v>
      </c>
      <c r="F58" s="61">
        <f>ROUND(H52/E55,2)</f>
        <v>64473.97</v>
      </c>
      <c r="G58" s="62"/>
      <c r="H58" s="55"/>
      <c r="I58" s="51"/>
      <c r="J58" s="29"/>
    </row>
    <row r="59" spans="1:11" x14ac:dyDescent="0.25">
      <c r="A59" s="51"/>
      <c r="B59" s="52"/>
      <c r="C59" s="53"/>
      <c r="D59" s="53"/>
      <c r="E59" s="53"/>
      <c r="F59" s="53"/>
      <c r="G59" s="54"/>
      <c r="H59" s="55"/>
      <c r="I59" s="51"/>
      <c r="J59" s="29"/>
    </row>
    <row r="60" spans="1:11" x14ac:dyDescent="0.25">
      <c r="A60" s="51"/>
      <c r="B60" s="52"/>
      <c r="C60" s="53"/>
      <c r="D60" s="53"/>
      <c r="E60" s="53"/>
      <c r="F60" s="53"/>
      <c r="G60" s="62"/>
      <c r="H60" s="55"/>
      <c r="I60" s="51"/>
      <c r="J60" s="29"/>
    </row>
    <row r="61" spans="1:11" x14ac:dyDescent="0.25">
      <c r="A61" s="104" t="s">
        <v>83</v>
      </c>
      <c r="B61" s="105"/>
      <c r="C61" s="105"/>
      <c r="D61" s="105"/>
      <c r="E61" s="105"/>
      <c r="F61" s="105"/>
      <c r="G61" s="105"/>
      <c r="H61" s="105"/>
      <c r="I61" s="63"/>
      <c r="J61" s="29"/>
      <c r="K61" s="30"/>
    </row>
    <row r="62" spans="1:11" x14ac:dyDescent="0.25">
      <c r="A62" s="89"/>
      <c r="B62" s="22"/>
      <c r="C62" s="23"/>
      <c r="D62" s="23"/>
      <c r="E62" s="23"/>
      <c r="F62" s="23"/>
      <c r="G62" s="38"/>
      <c r="I62" s="27"/>
      <c r="J62" s="90"/>
      <c r="K62" s="30"/>
    </row>
    <row r="63" spans="1:11" x14ac:dyDescent="0.25">
      <c r="A63" s="89"/>
      <c r="B63" s="89"/>
      <c r="C63" s="89"/>
      <c r="D63" s="89"/>
      <c r="E63" s="89"/>
      <c r="F63" s="89"/>
      <c r="I63" s="2"/>
      <c r="J63" s="90"/>
    </row>
    <row r="64" spans="1:11" x14ac:dyDescent="0.25">
      <c r="A64" s="102" t="s">
        <v>84</v>
      </c>
      <c r="B64" s="103"/>
      <c r="C64" s="103"/>
      <c r="D64" s="103"/>
      <c r="E64" s="103"/>
      <c r="F64" s="103"/>
      <c r="G64" s="103"/>
      <c r="H64" s="103"/>
      <c r="I64" s="2"/>
      <c r="J64" s="90"/>
    </row>
    <row r="66" spans="8:8" x14ac:dyDescent="0.25">
      <c r="H66" s="28"/>
    </row>
    <row r="67" spans="8:8" x14ac:dyDescent="0.25">
      <c r="H67" s="28"/>
    </row>
  </sheetData>
  <mergeCells count="19">
    <mergeCell ref="A64:H64"/>
    <mergeCell ref="A61:H61"/>
    <mergeCell ref="J41:J48"/>
    <mergeCell ref="J26:J29"/>
    <mergeCell ref="E11:F11"/>
    <mergeCell ref="E12:E13"/>
    <mergeCell ref="A8:H8"/>
    <mergeCell ref="A9:H9"/>
    <mergeCell ref="D11:D13"/>
    <mergeCell ref="H11:H13"/>
    <mergeCell ref="G11:G13"/>
    <mergeCell ref="C11:C13"/>
    <mergeCell ref="B11:B13"/>
    <mergeCell ref="A11:A13"/>
    <mergeCell ref="E1:H1"/>
    <mergeCell ref="E2:H2"/>
    <mergeCell ref="E4:H4"/>
    <mergeCell ref="E5:H5"/>
    <mergeCell ref="A7:H7"/>
  </mergeCells>
  <phoneticPr fontId="0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Калькуляция</vt:lpstr>
      <vt:lpstr>Калькуляция!Заголовки_для_печати</vt:lpstr>
      <vt:lpstr>Калькуляция!Область_печати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2012-01-30T10:03:48Z</cp:lastPrinted>
  <dcterms:created xsi:type="dcterms:W3CDTF">2011-05-03T05:25:49Z</dcterms:created>
  <dcterms:modified xsi:type="dcterms:W3CDTF">2012-04-24T11:33:26Z</dcterms:modified>
</cp:coreProperties>
</file>