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19" yWindow="26" windowWidth="24310" windowHeight="10787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42" i="1" l="1"/>
  <c r="E41" i="1"/>
  <c r="E31" i="1" l="1"/>
  <c r="E30" i="1"/>
  <c r="E18" i="1"/>
  <c r="E20" i="1" l="1"/>
  <c r="E22" i="1" s="1"/>
  <c r="E23" i="1"/>
  <c r="E32" i="1"/>
  <c r="E34" i="1" l="1"/>
  <c r="E24" i="1"/>
  <c r="E25" i="1" s="1"/>
  <c r="E26" i="1" s="1"/>
  <c r="E21" i="1"/>
  <c r="E33" i="1"/>
  <c r="E35" i="1" s="1"/>
  <c r="E36" i="1" s="1"/>
  <c r="E37" i="1" l="1"/>
  <c r="E38" i="1" l="1"/>
  <c r="E40" i="1" s="1"/>
</calcChain>
</file>

<file path=xl/sharedStrings.xml><?xml version="1.0" encoding="utf-8"?>
<sst xmlns="http://schemas.openxmlformats.org/spreadsheetml/2006/main" count="65" uniqueCount="62">
  <si>
    <t>№ п/п</t>
  </si>
  <si>
    <t>Характеристика предприятия, здания, сооружения или виды работ</t>
  </si>
  <si>
    <t>Номер частей, глав, таблиц, процентов, параграфов и пунктов указаний к разделу Справочника базовых цен на проектные и изыскательские работы для строительства</t>
  </si>
  <si>
    <t>Расчет стоимости: (a + bx) x Ki, или (объем строительно-монтажных работ) х проц.</t>
  </si>
  <si>
    <t>100 или количество х цена</t>
  </si>
  <si>
    <t xml:space="preserve">Приложение № </t>
  </si>
  <si>
    <t>к договору</t>
  </si>
  <si>
    <t>Смета №</t>
  </si>
  <si>
    <t>Согласовано</t>
  </si>
  <si>
    <t>Утверждаю</t>
  </si>
  <si>
    <t>Директор ООО "СК Карельские электрические сети"</t>
  </si>
  <si>
    <t>_______________________ С. А. Сёмкин</t>
  </si>
  <si>
    <t>"_____" ___________________ 20 ___ г.</t>
  </si>
  <si>
    <t xml:space="preserve">_______________________ </t>
  </si>
  <si>
    <t>Составил: _________________________</t>
  </si>
  <si>
    <t>Проектные работы</t>
  </si>
  <si>
    <t>Реконструкция ВЛ 35 кВ согласно расчету по УПС</t>
  </si>
  <si>
    <t>СБЦ "Объекты энергетики. Электросетевые объекты", 2016г, таб.2 п.1</t>
  </si>
  <si>
    <t>Составлена в ценах 3кв. 2016г.</t>
  </si>
  <si>
    <t>Разработка документации на реконструкцию К=1,3</t>
  </si>
  <si>
    <t>СБЦ "Объекты энергетики. Электросетевые объекты", 2016г, ОП п.1.10</t>
  </si>
  <si>
    <t>Индекс изменения стоимости проектных работ = 3,92</t>
  </si>
  <si>
    <t>письмо Минстроя РФ № 31523-ХМ/09 от 27.09.2016, прил.3</t>
  </si>
  <si>
    <t>60% - рабочая документация</t>
  </si>
  <si>
    <t>40% - проектная документация</t>
  </si>
  <si>
    <t xml:space="preserve">Изыскательские работы </t>
  </si>
  <si>
    <t>Изыскания трасс ВЛЭ 35 кВ (категория II, 0,517 км)</t>
  </si>
  <si>
    <t>полевые работы</t>
  </si>
  <si>
    <t>камеральные работы</t>
  </si>
  <si>
    <r>
      <t xml:space="preserve">СБЦ "Инженерно-геодезические изыскания", таб. 15 </t>
    </r>
    <r>
      <rPr>
        <sz val="10"/>
        <color theme="1"/>
        <rFont val="Arial"/>
        <family val="2"/>
        <charset val="204"/>
      </rPr>
      <t>§</t>
    </r>
    <r>
      <rPr>
        <sz val="10"/>
        <color theme="1"/>
        <rFont val="Arial Narrow"/>
        <family val="2"/>
        <charset val="204"/>
      </rPr>
      <t xml:space="preserve"> 2; К=1,7 - районный коэффициент (п.8 д, е); К=1,5 - длина трассы до 10 км (глава 3, п.4)</t>
    </r>
  </si>
  <si>
    <t>Расходы по внутреннему транспорту</t>
  </si>
  <si>
    <t>СБЦ "Инженерно-геодезические изыскания", таб. 4 § 2</t>
  </si>
  <si>
    <t>9,327 х 11,25%</t>
  </si>
  <si>
    <t>Расходы по внешнему транспорту</t>
  </si>
  <si>
    <t>СБЦ "Инженерно-геодезические изыскания", таб. 5 § 4</t>
  </si>
  <si>
    <t>(9,327+1,049) х 30,8%</t>
  </si>
  <si>
    <t>Итого</t>
  </si>
  <si>
    <t>Индекс изменения стоимости изыскательских работ = 3,93</t>
  </si>
  <si>
    <t>Итого изыскательские работы в текущих ценах</t>
  </si>
  <si>
    <t xml:space="preserve">Итого проектные работы в текущих ценах: </t>
  </si>
  <si>
    <t xml:space="preserve">на проектные (изыскательские) работы </t>
  </si>
  <si>
    <t>Итого по смете</t>
  </si>
  <si>
    <t>в ценах 2001г = 1232,605 тыс.руб.</t>
  </si>
  <si>
    <t>Методические указания по применению СБЦ на проектирование, раздел 1 п.1.4</t>
  </si>
  <si>
    <t>СБЦ "Инженерно-геодезические изыскания", ОУ п.18</t>
  </si>
  <si>
    <t>Непредвиденные затраты - 10%</t>
  </si>
  <si>
    <t>(1232,605 х 5,82%) х 1000</t>
  </si>
  <si>
    <t>0,517 х 7075 х 1,7 х 1,5</t>
  </si>
  <si>
    <t>0,517 х 3410 х 1,7</t>
  </si>
  <si>
    <t>Стоимость, руб.</t>
  </si>
  <si>
    <t>СБЦ "Объекты энергетики. Электросетевые объекты", 2016г, ОП п.1.8</t>
  </si>
  <si>
    <t>Стоимость работ по выбору земельного участка для линейных сооружений К= 0,35</t>
  </si>
  <si>
    <t>28695 х 0,35</t>
  </si>
  <si>
    <t>81781 х 1,3</t>
  </si>
  <si>
    <t>106315 х 3,92</t>
  </si>
  <si>
    <t>Расходы по организации и ликвидации работ на объекте</t>
  </si>
  <si>
    <t>СБЦ "Инженерно-геодезические изыскания", ОУ п.13</t>
  </si>
  <si>
    <t>(9327+2997+1049) х 6%</t>
  </si>
  <si>
    <t>17372 х 1,10</t>
  </si>
  <si>
    <t>19109 х 3,93</t>
  </si>
  <si>
    <t>НДС 18%</t>
  </si>
  <si>
    <t>Всего по смете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</si>
</sst>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 shrinkToFit="1"/>
    </xf>
    <xf numFmtId="0" fontId="0" fillId="0" borderId="3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Fill="1"/>
    <xf numFmtId="0" fontId="2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0" fillId="2" borderId="0" xfId="0" applyFill="1"/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10" workbookViewId="0">
      <selection activeCell="D22" sqref="D22"/>
    </sheetView>
  </sheetViews>
  <sheetFormatPr defaultRowHeight="14.4" x14ac:dyDescent="0.3"/>
  <cols>
    <col min="1" max="1" width="4.5703125" customWidth="1"/>
    <col min="2" max="2" width="40.140625" customWidth="1"/>
    <col min="3" max="3" width="29.7109375" customWidth="1"/>
    <col min="4" max="4" width="25.7109375" customWidth="1"/>
    <col min="5" max="5" width="13.5703125" customWidth="1"/>
  </cols>
  <sheetData>
    <row r="1" spans="1:5" x14ac:dyDescent="0.3">
      <c r="D1" s="15" t="s">
        <v>5</v>
      </c>
    </row>
    <row r="2" spans="1:5" x14ac:dyDescent="0.3">
      <c r="D2" s="15" t="s">
        <v>6</v>
      </c>
    </row>
    <row r="4" spans="1:5" x14ac:dyDescent="0.3">
      <c r="A4" s="3" t="s">
        <v>8</v>
      </c>
      <c r="D4" s="3" t="s">
        <v>9</v>
      </c>
    </row>
    <row r="5" spans="1:5" x14ac:dyDescent="0.3">
      <c r="A5" s="33" t="s">
        <v>10</v>
      </c>
      <c r="B5" s="33"/>
    </row>
    <row r="7" spans="1:5" x14ac:dyDescent="0.3">
      <c r="A7" t="s">
        <v>11</v>
      </c>
      <c r="B7" s="33"/>
      <c r="D7" t="s">
        <v>13</v>
      </c>
    </row>
    <row r="8" spans="1:5" x14ac:dyDescent="0.3">
      <c r="A8" t="s">
        <v>12</v>
      </c>
      <c r="D8" t="s">
        <v>12</v>
      </c>
    </row>
    <row r="10" spans="1:5" ht="15.75" x14ac:dyDescent="0.3">
      <c r="A10" s="23" t="s">
        <v>7</v>
      </c>
      <c r="B10" s="23"/>
      <c r="C10" s="23"/>
      <c r="D10" s="23"/>
      <c r="E10" s="23"/>
    </row>
    <row r="11" spans="1:5" ht="15.75" x14ac:dyDescent="0.3">
      <c r="A11" s="24" t="s">
        <v>40</v>
      </c>
      <c r="B11" s="24"/>
      <c r="C11" s="24"/>
      <c r="D11" s="24"/>
      <c r="E11" s="24"/>
    </row>
    <row r="13" spans="1:5" x14ac:dyDescent="0.3">
      <c r="A13" s="14" t="s">
        <v>18</v>
      </c>
    </row>
    <row r="14" spans="1:5" ht="45.2" customHeight="1" x14ac:dyDescent="0.3">
      <c r="A14" s="34" t="s">
        <v>0</v>
      </c>
      <c r="B14" s="34" t="s">
        <v>1</v>
      </c>
      <c r="C14" s="34" t="s">
        <v>2</v>
      </c>
      <c r="D14" s="32" t="s">
        <v>3</v>
      </c>
      <c r="E14" s="34" t="s">
        <v>49</v>
      </c>
    </row>
    <row r="15" spans="1:5" ht="26.2" customHeight="1" x14ac:dyDescent="0.3">
      <c r="A15" s="34"/>
      <c r="B15" s="34"/>
      <c r="C15" s="34"/>
      <c r="D15" s="32" t="s">
        <v>4</v>
      </c>
      <c r="E15" s="34"/>
    </row>
    <row r="16" spans="1:5" x14ac:dyDescent="0.3">
      <c r="A16" s="35">
        <v>1</v>
      </c>
      <c r="B16" s="35">
        <v>2</v>
      </c>
      <c r="C16" s="35">
        <v>3</v>
      </c>
      <c r="D16" s="35">
        <v>4</v>
      </c>
      <c r="E16" s="35">
        <v>5</v>
      </c>
    </row>
    <row r="17" spans="1:5" x14ac:dyDescent="0.3">
      <c r="A17" s="2"/>
      <c r="B17" s="8" t="s">
        <v>15</v>
      </c>
      <c r="C17" s="2"/>
      <c r="D17" s="4"/>
      <c r="E17" s="2"/>
    </row>
    <row r="18" spans="1:5" ht="31.45" customHeight="1" x14ac:dyDescent="0.3">
      <c r="A18" s="20">
        <v>1</v>
      </c>
      <c r="B18" s="5" t="s">
        <v>16</v>
      </c>
      <c r="C18" s="29" t="s">
        <v>17</v>
      </c>
      <c r="D18" s="18" t="s">
        <v>46</v>
      </c>
      <c r="E18" s="27">
        <f>(1232.605*5.82%)*1000</f>
        <v>71737.611000000004</v>
      </c>
    </row>
    <row r="19" spans="1:5" x14ac:dyDescent="0.3">
      <c r="A19" s="21"/>
      <c r="B19" s="5" t="s">
        <v>42</v>
      </c>
      <c r="C19" s="30"/>
      <c r="D19" s="19"/>
      <c r="E19" s="28"/>
    </row>
    <row r="20" spans="1:5" x14ac:dyDescent="0.3">
      <c r="A20" s="6"/>
      <c r="B20" s="5" t="s">
        <v>24</v>
      </c>
      <c r="C20" s="25" t="s">
        <v>43</v>
      </c>
      <c r="D20" s="4"/>
      <c r="E20" s="13">
        <f>E18*40%</f>
        <v>28695.044400000002</v>
      </c>
    </row>
    <row r="21" spans="1:5" x14ac:dyDescent="0.3">
      <c r="A21" s="6"/>
      <c r="B21" s="5" t="s">
        <v>23</v>
      </c>
      <c r="C21" s="26"/>
      <c r="D21" s="4"/>
      <c r="E21" s="13">
        <f>E18-E20</f>
        <v>43042.566600000006</v>
      </c>
    </row>
    <row r="22" spans="1:5" ht="35.35" x14ac:dyDescent="0.3">
      <c r="A22" s="6">
        <v>2</v>
      </c>
      <c r="B22" s="5" t="s">
        <v>51</v>
      </c>
      <c r="C22" s="31" t="s">
        <v>50</v>
      </c>
      <c r="D22" s="4" t="s">
        <v>52</v>
      </c>
      <c r="E22" s="13">
        <f>E20*0.35</f>
        <v>10043.26554</v>
      </c>
    </row>
    <row r="23" spans="1:5" x14ac:dyDescent="0.3">
      <c r="A23" s="6"/>
      <c r="B23" s="5" t="s">
        <v>36</v>
      </c>
      <c r="C23" s="31"/>
      <c r="D23" s="4"/>
      <c r="E23" s="13">
        <f>E18+E22</f>
        <v>81780.876539999997</v>
      </c>
    </row>
    <row r="24" spans="1:5" ht="35.35" x14ac:dyDescent="0.3">
      <c r="A24" s="2">
        <v>3</v>
      </c>
      <c r="B24" s="5" t="s">
        <v>19</v>
      </c>
      <c r="C24" s="32" t="s">
        <v>20</v>
      </c>
      <c r="D24" s="4" t="s">
        <v>53</v>
      </c>
      <c r="E24" s="11">
        <f>E23*1.3</f>
        <v>106315.13950200001</v>
      </c>
    </row>
    <row r="25" spans="1:5" ht="28.8" x14ac:dyDescent="0.3">
      <c r="A25" s="2">
        <v>4</v>
      </c>
      <c r="B25" s="5" t="s">
        <v>21</v>
      </c>
      <c r="C25" s="1" t="s">
        <v>22</v>
      </c>
      <c r="D25" s="4" t="s">
        <v>54</v>
      </c>
      <c r="E25" s="11">
        <f>E24*3.92</f>
        <v>416755.34684784</v>
      </c>
    </row>
    <row r="26" spans="1:5" ht="14.4" customHeight="1" x14ac:dyDescent="0.3">
      <c r="A26" s="2"/>
      <c r="B26" s="8" t="s">
        <v>39</v>
      </c>
      <c r="C26" s="9"/>
      <c r="D26" s="10"/>
      <c r="E26" s="12">
        <f>E25</f>
        <v>416755.34684784</v>
      </c>
    </row>
    <row r="27" spans="1:5" x14ac:dyDescent="0.3">
      <c r="A27" s="2"/>
      <c r="B27" s="5"/>
      <c r="C27" s="1"/>
      <c r="D27" s="4"/>
      <c r="E27" s="7"/>
    </row>
    <row r="28" spans="1:5" x14ac:dyDescent="0.3">
      <c r="A28" s="2"/>
      <c r="B28" s="8" t="s">
        <v>25</v>
      </c>
      <c r="C28" s="1"/>
      <c r="D28" s="4"/>
      <c r="E28" s="7"/>
    </row>
    <row r="29" spans="1:5" ht="28.8" x14ac:dyDescent="0.3">
      <c r="A29" s="2">
        <v>5</v>
      </c>
      <c r="B29" s="5" t="s">
        <v>26</v>
      </c>
      <c r="C29" s="16" t="s">
        <v>29</v>
      </c>
      <c r="D29" s="4"/>
      <c r="E29" s="7"/>
    </row>
    <row r="30" spans="1:5" ht="24.25" customHeight="1" x14ac:dyDescent="0.3">
      <c r="A30" s="2"/>
      <c r="B30" s="5" t="s">
        <v>27</v>
      </c>
      <c r="C30" s="22"/>
      <c r="D30" s="4" t="s">
        <v>47</v>
      </c>
      <c r="E30" s="11">
        <f>0.517*7075*1.7*1.5</f>
        <v>9327.3262500000001</v>
      </c>
    </row>
    <row r="31" spans="1:5" ht="24.25" customHeight="1" x14ac:dyDescent="0.3">
      <c r="A31" s="2"/>
      <c r="B31" s="5" t="s">
        <v>28</v>
      </c>
      <c r="C31" s="17"/>
      <c r="D31" s="4" t="s">
        <v>48</v>
      </c>
      <c r="E31" s="11">
        <f>0.517*3410*1.7</f>
        <v>2997.049</v>
      </c>
    </row>
    <row r="32" spans="1:5" ht="28.8" x14ac:dyDescent="0.3">
      <c r="A32" s="2">
        <v>6</v>
      </c>
      <c r="B32" s="5" t="s">
        <v>30</v>
      </c>
      <c r="C32" s="1" t="s">
        <v>31</v>
      </c>
      <c r="D32" s="4" t="s">
        <v>32</v>
      </c>
      <c r="E32" s="11">
        <f>E30*11.25%</f>
        <v>1049.3242031249999</v>
      </c>
    </row>
    <row r="33" spans="1:5" ht="28.8" x14ac:dyDescent="0.3">
      <c r="A33" s="2">
        <v>7</v>
      </c>
      <c r="B33" s="5" t="s">
        <v>33</v>
      </c>
      <c r="C33" s="1" t="s">
        <v>34</v>
      </c>
      <c r="D33" s="4" t="s">
        <v>35</v>
      </c>
      <c r="E33" s="11">
        <f>(E30+E32)*30.8%</f>
        <v>3196.0083395624997</v>
      </c>
    </row>
    <row r="34" spans="1:5" ht="28.8" x14ac:dyDescent="0.3">
      <c r="A34" s="2">
        <v>8</v>
      </c>
      <c r="B34" s="5" t="s">
        <v>55</v>
      </c>
      <c r="C34" s="1" t="s">
        <v>56</v>
      </c>
      <c r="D34" s="4" t="s">
        <v>57</v>
      </c>
      <c r="E34" s="11">
        <f>(E30+E31+E32)*6%</f>
        <v>802.42196718749994</v>
      </c>
    </row>
    <row r="35" spans="1:5" x14ac:dyDescent="0.3">
      <c r="A35" s="2"/>
      <c r="B35" s="5" t="s">
        <v>36</v>
      </c>
      <c r="C35" s="1"/>
      <c r="D35" s="4"/>
      <c r="E35" s="11">
        <f>SUM(E30:E34)</f>
        <v>17372.129759874999</v>
      </c>
    </row>
    <row r="36" spans="1:5" ht="28.8" x14ac:dyDescent="0.3">
      <c r="A36" s="2">
        <v>8</v>
      </c>
      <c r="B36" s="5" t="s">
        <v>45</v>
      </c>
      <c r="C36" s="1" t="s">
        <v>44</v>
      </c>
      <c r="D36" s="4" t="s">
        <v>58</v>
      </c>
      <c r="E36" s="11">
        <f>E35*1.1</f>
        <v>19109.342735862501</v>
      </c>
    </row>
    <row r="37" spans="1:5" ht="28.8" x14ac:dyDescent="0.3">
      <c r="A37" s="2">
        <v>8</v>
      </c>
      <c r="B37" s="5" t="s">
        <v>37</v>
      </c>
      <c r="C37" s="1" t="s">
        <v>22</v>
      </c>
      <c r="D37" s="4" t="s">
        <v>59</v>
      </c>
      <c r="E37" s="11">
        <f>E36*3.93</f>
        <v>75099.716951939627</v>
      </c>
    </row>
    <row r="38" spans="1:5" ht="28.8" x14ac:dyDescent="0.3">
      <c r="A38" s="2"/>
      <c r="B38" s="8" t="s">
        <v>38</v>
      </c>
      <c r="C38" s="9"/>
      <c r="D38" s="10"/>
      <c r="E38" s="12">
        <f>E37</f>
        <v>75099.716951939627</v>
      </c>
    </row>
    <row r="39" spans="1:5" x14ac:dyDescent="0.3">
      <c r="A39" s="2"/>
      <c r="B39" s="5"/>
      <c r="C39" s="1"/>
      <c r="D39" s="4"/>
      <c r="E39" s="7"/>
    </row>
    <row r="40" spans="1:5" x14ac:dyDescent="0.3">
      <c r="A40" s="2"/>
      <c r="B40" s="5" t="s">
        <v>41</v>
      </c>
      <c r="C40" s="1"/>
      <c r="D40" s="4"/>
      <c r="E40" s="11">
        <f>E26+E38</f>
        <v>491855.06379977963</v>
      </c>
    </row>
    <row r="41" spans="1:5" x14ac:dyDescent="0.3">
      <c r="A41" s="2"/>
      <c r="B41" s="5" t="s">
        <v>60</v>
      </c>
      <c r="C41" s="1"/>
      <c r="D41" s="4"/>
      <c r="E41" s="11">
        <f>ROUND(E40*18%,0)</f>
        <v>88534</v>
      </c>
    </row>
    <row r="42" spans="1:5" x14ac:dyDescent="0.3">
      <c r="A42" s="2"/>
      <c r="B42" s="5" t="s">
        <v>61</v>
      </c>
      <c r="C42" s="1"/>
      <c r="D42" s="4"/>
      <c r="E42" s="11">
        <f>E40+E41</f>
        <v>580389.06379977963</v>
      </c>
    </row>
    <row r="45" spans="1:5" x14ac:dyDescent="0.3">
      <c r="A45" t="s">
        <v>14</v>
      </c>
    </row>
  </sheetData>
  <mergeCells count="12">
    <mergeCell ref="A10:E10"/>
    <mergeCell ref="A11:E11"/>
    <mergeCell ref="C20:C21"/>
    <mergeCell ref="C29:C31"/>
    <mergeCell ref="A14:A15"/>
    <mergeCell ref="B14:B15"/>
    <mergeCell ref="C14:C15"/>
    <mergeCell ref="E14:E15"/>
    <mergeCell ref="C18:C19"/>
    <mergeCell ref="D18:D19"/>
    <mergeCell ref="E18:E19"/>
    <mergeCell ref="A18:A19"/>
  </mergeCells>
  <pageMargins left="0.59055118110236227" right="0.31496062992125984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филиал ОАО "МРСК Северо - Запада" "Колэнерго"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Сергиенко Александра Валерьевна</dc:creator>
  <cp:lastModifiedBy>Сергиенко Александра Валерьевна</cp:lastModifiedBy>
  <cp:lastPrinted>2017-05-03T11:52:35Z</cp:lastPrinted>
  <dcterms:created xsi:type="dcterms:W3CDTF">2017-05-02T06:59:26Z</dcterms:created>
  <dcterms:modified xsi:type="dcterms:W3CDTF">2017-05-03T11:55:19Z</dcterms:modified>
</cp:coreProperties>
</file>