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11-графка c показом НР и СП " sheetId="1" r:id="rId1"/>
  </sheets>
  <externalReferences>
    <externalReference r:id="rId2"/>
    <externalReference r:id="rId3"/>
  </externalReferences>
  <definedNames>
    <definedName name="_xlnm.Print_Area" localSheetId="0">'11-графка c показом НР и СП '!$A$1:$K$177</definedName>
  </definedNames>
  <calcPr calcId="145621" refMode="R1C1"/>
</workbook>
</file>

<file path=xl/calcChain.xml><?xml version="1.0" encoding="utf-8"?>
<calcChain xmlns="http://schemas.openxmlformats.org/spreadsheetml/2006/main">
  <c r="I175" i="1" l="1"/>
  <c r="I172" i="1"/>
  <c r="C168" i="1"/>
  <c r="G167" i="1"/>
  <c r="C167" i="1"/>
  <c r="G166" i="1"/>
  <c r="C166" i="1"/>
  <c r="G165" i="1"/>
  <c r="C165" i="1"/>
  <c r="G164" i="1"/>
  <c r="C164" i="1"/>
  <c r="G163" i="1"/>
  <c r="C163" i="1"/>
  <c r="G162" i="1"/>
  <c r="C162" i="1"/>
  <c r="G161" i="1"/>
  <c r="C161" i="1"/>
  <c r="G160" i="1"/>
  <c r="C160" i="1"/>
  <c r="G159" i="1"/>
  <c r="C159" i="1"/>
  <c r="G158" i="1"/>
  <c r="C158" i="1"/>
  <c r="G157" i="1"/>
  <c r="C157" i="1"/>
  <c r="G156" i="1"/>
  <c r="C156" i="1"/>
  <c r="G155" i="1"/>
  <c r="C155" i="1"/>
  <c r="D154" i="1"/>
  <c r="G152" i="1"/>
  <c r="E152" i="1"/>
  <c r="H151" i="1"/>
  <c r="G151" i="1"/>
  <c r="F151" i="1"/>
  <c r="E151" i="1"/>
  <c r="D151" i="1"/>
  <c r="H150" i="1"/>
  <c r="G150" i="1"/>
  <c r="F150" i="1"/>
  <c r="E150" i="1"/>
  <c r="D150" i="1"/>
  <c r="K149" i="1"/>
  <c r="J149" i="1"/>
  <c r="I149" i="1"/>
  <c r="F149" i="1"/>
  <c r="E149" i="1"/>
  <c r="C149" i="1"/>
  <c r="K148" i="1"/>
  <c r="J148" i="1"/>
  <c r="I148" i="1"/>
  <c r="H148" i="1"/>
  <c r="G148" i="1"/>
  <c r="F148" i="1"/>
  <c r="E148" i="1"/>
  <c r="D148" i="1"/>
  <c r="C148" i="1"/>
  <c r="B148" i="1"/>
  <c r="A148" i="1"/>
  <c r="G147" i="1"/>
  <c r="E147" i="1"/>
  <c r="H146" i="1"/>
  <c r="G146" i="1"/>
  <c r="F146" i="1"/>
  <c r="E146" i="1"/>
  <c r="D146" i="1"/>
  <c r="H145" i="1"/>
  <c r="G145" i="1"/>
  <c r="F145" i="1"/>
  <c r="E145" i="1"/>
  <c r="D145" i="1"/>
  <c r="K144" i="1"/>
  <c r="J144" i="1"/>
  <c r="I144" i="1"/>
  <c r="F144" i="1"/>
  <c r="E144" i="1"/>
  <c r="C144" i="1"/>
  <c r="K143" i="1"/>
  <c r="J143" i="1"/>
  <c r="I143" i="1"/>
  <c r="H143" i="1"/>
  <c r="G143" i="1"/>
  <c r="F143" i="1"/>
  <c r="E143" i="1"/>
  <c r="D143" i="1"/>
  <c r="C143" i="1"/>
  <c r="B143" i="1"/>
  <c r="A143" i="1"/>
  <c r="G142" i="1"/>
  <c r="E142" i="1"/>
  <c r="H141" i="1"/>
  <c r="G141" i="1"/>
  <c r="F141" i="1"/>
  <c r="E141" i="1"/>
  <c r="D141" i="1"/>
  <c r="H140" i="1"/>
  <c r="G140" i="1"/>
  <c r="F140" i="1"/>
  <c r="E140" i="1"/>
  <c r="D140" i="1"/>
  <c r="K139" i="1"/>
  <c r="J139" i="1"/>
  <c r="I139" i="1"/>
  <c r="F139" i="1"/>
  <c r="E139" i="1"/>
  <c r="C139" i="1"/>
  <c r="K138" i="1"/>
  <c r="J138" i="1"/>
  <c r="I138" i="1"/>
  <c r="H138" i="1"/>
  <c r="G138" i="1"/>
  <c r="F138" i="1"/>
  <c r="E138" i="1"/>
  <c r="D138" i="1"/>
  <c r="C138" i="1"/>
  <c r="B138" i="1"/>
  <c r="A138" i="1"/>
  <c r="G137" i="1"/>
  <c r="E137" i="1"/>
  <c r="H136" i="1"/>
  <c r="G136" i="1"/>
  <c r="F136" i="1"/>
  <c r="E136" i="1"/>
  <c r="D136" i="1"/>
  <c r="H135" i="1"/>
  <c r="G135" i="1"/>
  <c r="F135" i="1"/>
  <c r="E135" i="1"/>
  <c r="D135" i="1"/>
  <c r="K133" i="1"/>
  <c r="J133" i="1"/>
  <c r="I133" i="1"/>
  <c r="F133" i="1"/>
  <c r="E133" i="1"/>
  <c r="C133" i="1"/>
  <c r="K132" i="1"/>
  <c r="J132" i="1"/>
  <c r="I132" i="1"/>
  <c r="H132" i="1"/>
  <c r="G132" i="1"/>
  <c r="F132" i="1"/>
  <c r="E132" i="1"/>
  <c r="D132" i="1"/>
  <c r="C132" i="1"/>
  <c r="B132" i="1"/>
  <c r="A132" i="1"/>
  <c r="G131" i="1"/>
  <c r="E131" i="1"/>
  <c r="H130" i="1"/>
  <c r="G130" i="1"/>
  <c r="F130" i="1"/>
  <c r="E130" i="1"/>
  <c r="D130" i="1"/>
  <c r="H129" i="1"/>
  <c r="G129" i="1"/>
  <c r="F129" i="1"/>
  <c r="E129" i="1"/>
  <c r="D129" i="1"/>
  <c r="K127" i="1"/>
  <c r="J127" i="1"/>
  <c r="I127" i="1"/>
  <c r="F127" i="1"/>
  <c r="E127" i="1"/>
  <c r="C127" i="1"/>
  <c r="K126" i="1"/>
  <c r="J126" i="1"/>
  <c r="I126" i="1"/>
  <c r="H126" i="1"/>
  <c r="G126" i="1"/>
  <c r="F126" i="1"/>
  <c r="E126" i="1"/>
  <c r="D126" i="1"/>
  <c r="C126" i="1"/>
  <c r="B126" i="1"/>
  <c r="A126" i="1"/>
  <c r="K124" i="1"/>
  <c r="J124" i="1"/>
  <c r="I124" i="1"/>
  <c r="F124" i="1"/>
  <c r="E124" i="1"/>
  <c r="C124" i="1"/>
  <c r="K123" i="1"/>
  <c r="J123" i="1"/>
  <c r="I123" i="1"/>
  <c r="H123" i="1"/>
  <c r="G123" i="1"/>
  <c r="F123" i="1"/>
  <c r="E123" i="1"/>
  <c r="D123" i="1"/>
  <c r="C123" i="1"/>
  <c r="B123" i="1"/>
  <c r="A123" i="1"/>
  <c r="G122" i="1"/>
  <c r="E122" i="1"/>
  <c r="H121" i="1"/>
  <c r="G121" i="1"/>
  <c r="F121" i="1"/>
  <c r="E121" i="1"/>
  <c r="D121" i="1"/>
  <c r="H120" i="1"/>
  <c r="G120" i="1"/>
  <c r="F120" i="1"/>
  <c r="E120" i="1"/>
  <c r="D120" i="1"/>
  <c r="K119" i="1"/>
  <c r="J119" i="1"/>
  <c r="I119" i="1"/>
  <c r="F119" i="1"/>
  <c r="E119" i="1"/>
  <c r="C119" i="1"/>
  <c r="K118" i="1"/>
  <c r="J118" i="1"/>
  <c r="I118" i="1"/>
  <c r="H118" i="1"/>
  <c r="G118" i="1"/>
  <c r="F118" i="1"/>
  <c r="E118" i="1"/>
  <c r="D118" i="1"/>
  <c r="C118" i="1"/>
  <c r="B118" i="1"/>
  <c r="A118" i="1"/>
  <c r="G117" i="1"/>
  <c r="E117" i="1"/>
  <c r="H116" i="1"/>
  <c r="G116" i="1"/>
  <c r="F116" i="1"/>
  <c r="E116" i="1"/>
  <c r="D116" i="1"/>
  <c r="H115" i="1"/>
  <c r="G115" i="1"/>
  <c r="F115" i="1"/>
  <c r="E115" i="1"/>
  <c r="D115" i="1"/>
  <c r="K114" i="1"/>
  <c r="J114" i="1"/>
  <c r="I114" i="1"/>
  <c r="F114" i="1"/>
  <c r="E114" i="1"/>
  <c r="C114" i="1"/>
  <c r="K113" i="1"/>
  <c r="J113" i="1"/>
  <c r="I113" i="1"/>
  <c r="H113" i="1"/>
  <c r="G113" i="1"/>
  <c r="F113" i="1"/>
  <c r="E113" i="1"/>
  <c r="D113" i="1"/>
  <c r="C113" i="1"/>
  <c r="B113" i="1"/>
  <c r="A113" i="1"/>
  <c r="G112" i="1"/>
  <c r="E112" i="1"/>
  <c r="H111" i="1"/>
  <c r="G111" i="1"/>
  <c r="F111" i="1"/>
  <c r="E111" i="1"/>
  <c r="D111" i="1"/>
  <c r="H110" i="1"/>
  <c r="G110" i="1"/>
  <c r="F110" i="1"/>
  <c r="E110" i="1"/>
  <c r="D110" i="1"/>
  <c r="K109" i="1"/>
  <c r="J109" i="1"/>
  <c r="I109" i="1"/>
  <c r="F109" i="1"/>
  <c r="E109" i="1"/>
  <c r="C109" i="1"/>
  <c r="K108" i="1"/>
  <c r="J108" i="1"/>
  <c r="I108" i="1"/>
  <c r="H108" i="1"/>
  <c r="G108" i="1"/>
  <c r="F108" i="1"/>
  <c r="E108" i="1"/>
  <c r="D108" i="1"/>
  <c r="C108" i="1"/>
  <c r="B108" i="1"/>
  <c r="A108" i="1"/>
  <c r="G107" i="1"/>
  <c r="E107" i="1"/>
  <c r="H106" i="1"/>
  <c r="G106" i="1"/>
  <c r="F106" i="1"/>
  <c r="E106" i="1"/>
  <c r="D106" i="1"/>
  <c r="H105" i="1"/>
  <c r="G105" i="1"/>
  <c r="F105" i="1"/>
  <c r="E105" i="1"/>
  <c r="D105" i="1"/>
  <c r="K103" i="1"/>
  <c r="J103" i="1"/>
  <c r="I103" i="1"/>
  <c r="F103" i="1"/>
  <c r="E103" i="1"/>
  <c r="C103" i="1"/>
  <c r="K102" i="1"/>
  <c r="J102" i="1"/>
  <c r="I102" i="1"/>
  <c r="H102" i="1"/>
  <c r="G102" i="1"/>
  <c r="F102" i="1"/>
  <c r="E102" i="1"/>
  <c r="D102" i="1"/>
  <c r="C102" i="1"/>
  <c r="B102" i="1"/>
  <c r="A102" i="1"/>
  <c r="G101" i="1"/>
  <c r="E101" i="1"/>
  <c r="H100" i="1"/>
  <c r="G100" i="1"/>
  <c r="F100" i="1"/>
  <c r="E100" i="1"/>
  <c r="D100" i="1"/>
  <c r="H99" i="1"/>
  <c r="G99" i="1"/>
  <c r="F99" i="1"/>
  <c r="E99" i="1"/>
  <c r="D99" i="1"/>
  <c r="K98" i="1"/>
  <c r="J98" i="1"/>
  <c r="I98" i="1"/>
  <c r="F98" i="1"/>
  <c r="E98" i="1"/>
  <c r="C98" i="1"/>
  <c r="K97" i="1"/>
  <c r="J97" i="1"/>
  <c r="I97" i="1"/>
  <c r="H97" i="1"/>
  <c r="G97" i="1"/>
  <c r="F97" i="1"/>
  <c r="E97" i="1"/>
  <c r="D97" i="1"/>
  <c r="C97" i="1"/>
  <c r="B97" i="1"/>
  <c r="A97" i="1"/>
  <c r="G96" i="1"/>
  <c r="E96" i="1"/>
  <c r="H95" i="1"/>
  <c r="G95" i="1"/>
  <c r="F95" i="1"/>
  <c r="E95" i="1"/>
  <c r="D95" i="1"/>
  <c r="H94" i="1"/>
  <c r="G94" i="1"/>
  <c r="F94" i="1"/>
  <c r="E94" i="1"/>
  <c r="D94" i="1"/>
  <c r="K92" i="1"/>
  <c r="J92" i="1"/>
  <c r="I92" i="1"/>
  <c r="F92" i="1"/>
  <c r="E92" i="1"/>
  <c r="C92" i="1"/>
  <c r="K91" i="1"/>
  <c r="J91" i="1"/>
  <c r="I91" i="1"/>
  <c r="H91" i="1"/>
  <c r="G91" i="1"/>
  <c r="F91" i="1"/>
  <c r="E91" i="1"/>
  <c r="D91" i="1"/>
  <c r="C91" i="1"/>
  <c r="B91" i="1"/>
  <c r="A91" i="1"/>
  <c r="G90" i="1"/>
  <c r="E90" i="1"/>
  <c r="H89" i="1"/>
  <c r="G89" i="1"/>
  <c r="F89" i="1"/>
  <c r="E89" i="1"/>
  <c r="D89" i="1"/>
  <c r="H88" i="1"/>
  <c r="G88" i="1"/>
  <c r="F88" i="1"/>
  <c r="E88" i="1"/>
  <c r="D88" i="1"/>
  <c r="K87" i="1"/>
  <c r="J87" i="1"/>
  <c r="I87" i="1"/>
  <c r="F87" i="1"/>
  <c r="E87" i="1"/>
  <c r="C87" i="1"/>
  <c r="K86" i="1"/>
  <c r="J86" i="1"/>
  <c r="I86" i="1"/>
  <c r="H86" i="1"/>
  <c r="G86" i="1"/>
  <c r="F86" i="1"/>
  <c r="E86" i="1"/>
  <c r="D86" i="1"/>
  <c r="C86" i="1"/>
  <c r="B86" i="1"/>
  <c r="A86" i="1"/>
  <c r="G85" i="1"/>
  <c r="E85" i="1"/>
  <c r="H84" i="1"/>
  <c r="G84" i="1"/>
  <c r="F84" i="1"/>
  <c r="E84" i="1"/>
  <c r="D84" i="1"/>
  <c r="H83" i="1"/>
  <c r="G83" i="1"/>
  <c r="F83" i="1"/>
  <c r="E83" i="1"/>
  <c r="D83" i="1"/>
  <c r="K82" i="1"/>
  <c r="J82" i="1"/>
  <c r="I82" i="1"/>
  <c r="F82" i="1"/>
  <c r="E82" i="1"/>
  <c r="C82" i="1"/>
  <c r="K81" i="1"/>
  <c r="J81" i="1"/>
  <c r="I81" i="1"/>
  <c r="H81" i="1"/>
  <c r="G81" i="1"/>
  <c r="F81" i="1"/>
  <c r="E81" i="1"/>
  <c r="D81" i="1"/>
  <c r="C81" i="1"/>
  <c r="B81" i="1"/>
  <c r="A81" i="1"/>
  <c r="G80" i="1"/>
  <c r="E80" i="1"/>
  <c r="H79" i="1"/>
  <c r="G79" i="1"/>
  <c r="F79" i="1"/>
  <c r="E79" i="1"/>
  <c r="D79" i="1"/>
  <c r="H78" i="1"/>
  <c r="G78" i="1"/>
  <c r="F78" i="1"/>
  <c r="E78" i="1"/>
  <c r="D78" i="1"/>
  <c r="K77" i="1"/>
  <c r="J77" i="1"/>
  <c r="I77" i="1"/>
  <c r="F77" i="1"/>
  <c r="E77" i="1"/>
  <c r="C77" i="1"/>
  <c r="K76" i="1"/>
  <c r="J76" i="1"/>
  <c r="I76" i="1"/>
  <c r="H76" i="1"/>
  <c r="G76" i="1"/>
  <c r="F76" i="1"/>
  <c r="E76" i="1"/>
  <c r="D76" i="1"/>
  <c r="C76" i="1"/>
  <c r="B76" i="1"/>
  <c r="A76" i="1"/>
  <c r="G75" i="1"/>
  <c r="E75" i="1"/>
  <c r="H74" i="1"/>
  <c r="G74" i="1"/>
  <c r="F74" i="1"/>
  <c r="E74" i="1"/>
  <c r="D74" i="1"/>
  <c r="H73" i="1"/>
  <c r="G73" i="1"/>
  <c r="F73" i="1"/>
  <c r="E73" i="1"/>
  <c r="D73" i="1"/>
  <c r="K72" i="1"/>
  <c r="J72" i="1"/>
  <c r="I72" i="1"/>
  <c r="F72" i="1"/>
  <c r="E72" i="1"/>
  <c r="C72" i="1"/>
  <c r="K71" i="1"/>
  <c r="J71" i="1"/>
  <c r="I71" i="1"/>
  <c r="H71" i="1"/>
  <c r="G71" i="1"/>
  <c r="F71" i="1"/>
  <c r="E71" i="1"/>
  <c r="D71" i="1"/>
  <c r="C71" i="1"/>
  <c r="B71" i="1"/>
  <c r="A71" i="1"/>
  <c r="K69" i="1"/>
  <c r="J69" i="1"/>
  <c r="I69" i="1"/>
  <c r="F69" i="1"/>
  <c r="E69" i="1"/>
  <c r="C69" i="1"/>
  <c r="K68" i="1"/>
  <c r="J68" i="1"/>
  <c r="I68" i="1"/>
  <c r="H68" i="1"/>
  <c r="G68" i="1"/>
  <c r="F68" i="1"/>
  <c r="E68" i="1"/>
  <c r="D68" i="1"/>
  <c r="C68" i="1"/>
  <c r="B68" i="1"/>
  <c r="A68" i="1"/>
  <c r="G67" i="1"/>
  <c r="E67" i="1"/>
  <c r="H66" i="1"/>
  <c r="G66" i="1"/>
  <c r="F66" i="1"/>
  <c r="E66" i="1"/>
  <c r="D66" i="1"/>
  <c r="H65" i="1"/>
  <c r="G65" i="1"/>
  <c r="F65" i="1"/>
  <c r="E65" i="1"/>
  <c r="D65" i="1"/>
  <c r="K64" i="1"/>
  <c r="J64" i="1"/>
  <c r="I64" i="1"/>
  <c r="F64" i="1"/>
  <c r="E64" i="1"/>
  <c r="C64" i="1"/>
  <c r="K63" i="1"/>
  <c r="J63" i="1"/>
  <c r="I63" i="1"/>
  <c r="H63" i="1"/>
  <c r="G63" i="1"/>
  <c r="F63" i="1"/>
  <c r="E63" i="1"/>
  <c r="D63" i="1"/>
  <c r="C63" i="1"/>
  <c r="B63" i="1"/>
  <c r="A63" i="1"/>
  <c r="K62" i="1"/>
  <c r="J62" i="1"/>
  <c r="I62" i="1"/>
  <c r="F62" i="1"/>
  <c r="E62" i="1"/>
  <c r="C62" i="1"/>
  <c r="K61" i="1"/>
  <c r="J61" i="1"/>
  <c r="I61" i="1"/>
  <c r="H61" i="1"/>
  <c r="G61" i="1"/>
  <c r="F61" i="1"/>
  <c r="E61" i="1"/>
  <c r="D61" i="1"/>
  <c r="C61" i="1"/>
  <c r="B61" i="1"/>
  <c r="A61" i="1"/>
  <c r="K60" i="1"/>
  <c r="J60" i="1"/>
  <c r="I60" i="1"/>
  <c r="F60" i="1"/>
  <c r="E60" i="1"/>
  <c r="C60" i="1"/>
  <c r="K59" i="1"/>
  <c r="J59" i="1"/>
  <c r="I59" i="1"/>
  <c r="H59" i="1"/>
  <c r="G59" i="1"/>
  <c r="F59" i="1"/>
  <c r="E59" i="1"/>
  <c r="D59" i="1"/>
  <c r="C59" i="1"/>
  <c r="B59" i="1"/>
  <c r="A59" i="1"/>
  <c r="G58" i="1"/>
  <c r="E58" i="1"/>
  <c r="H57" i="1"/>
  <c r="G57" i="1"/>
  <c r="F57" i="1"/>
  <c r="E57" i="1"/>
  <c r="D57" i="1"/>
  <c r="H56" i="1"/>
  <c r="G56" i="1"/>
  <c r="F56" i="1"/>
  <c r="E56" i="1"/>
  <c r="D56" i="1"/>
  <c r="K55" i="1"/>
  <c r="J55" i="1"/>
  <c r="I55" i="1"/>
  <c r="F55" i="1"/>
  <c r="E55" i="1"/>
  <c r="C55" i="1"/>
  <c r="K54" i="1"/>
  <c r="J54" i="1"/>
  <c r="I54" i="1"/>
  <c r="H54" i="1"/>
  <c r="G54" i="1"/>
  <c r="F54" i="1"/>
  <c r="E54" i="1"/>
  <c r="D54" i="1"/>
  <c r="C54" i="1"/>
  <c r="B54" i="1"/>
  <c r="A54" i="1"/>
  <c r="G53" i="1"/>
  <c r="E53" i="1"/>
  <c r="H52" i="1"/>
  <c r="G52" i="1"/>
  <c r="E52" i="1"/>
  <c r="D52" i="1"/>
  <c r="H51" i="1"/>
  <c r="G51" i="1"/>
  <c r="E51" i="1"/>
  <c r="D51" i="1"/>
  <c r="K50" i="1"/>
  <c r="J50" i="1"/>
  <c r="I50" i="1"/>
  <c r="F50" i="1"/>
  <c r="E50" i="1"/>
  <c r="C50" i="1"/>
  <c r="K49" i="1"/>
  <c r="J49" i="1"/>
  <c r="I49" i="1"/>
  <c r="H49" i="1"/>
  <c r="G49" i="1"/>
  <c r="F49" i="1"/>
  <c r="E49" i="1"/>
  <c r="D49" i="1"/>
  <c r="C49" i="1"/>
  <c r="B49" i="1"/>
  <c r="A49" i="1"/>
  <c r="G48" i="1"/>
  <c r="E48" i="1"/>
  <c r="H47" i="1"/>
  <c r="G47" i="1"/>
  <c r="F47" i="1"/>
  <c r="E47" i="1"/>
  <c r="D47" i="1"/>
  <c r="H46" i="1"/>
  <c r="G46" i="1"/>
  <c r="F46" i="1"/>
  <c r="E46" i="1"/>
  <c r="D46" i="1"/>
  <c r="K45" i="1"/>
  <c r="J45" i="1"/>
  <c r="I45" i="1"/>
  <c r="F45" i="1"/>
  <c r="E45" i="1"/>
  <c r="C45" i="1"/>
  <c r="K44" i="1"/>
  <c r="J44" i="1"/>
  <c r="I44" i="1"/>
  <c r="H44" i="1"/>
  <c r="G44" i="1"/>
  <c r="F44" i="1"/>
  <c r="E44" i="1"/>
  <c r="D44" i="1"/>
  <c r="C44" i="1"/>
  <c r="B44" i="1"/>
  <c r="A44" i="1"/>
  <c r="G43" i="1"/>
  <c r="E43" i="1"/>
  <c r="H42" i="1"/>
  <c r="G42" i="1"/>
  <c r="F42" i="1"/>
  <c r="E42" i="1"/>
  <c r="D42" i="1"/>
  <c r="H41" i="1"/>
  <c r="G41" i="1"/>
  <c r="F41" i="1"/>
  <c r="E41" i="1"/>
  <c r="D41" i="1"/>
  <c r="K40" i="1"/>
  <c r="J40" i="1"/>
  <c r="I40" i="1"/>
  <c r="F40" i="1"/>
  <c r="E40" i="1"/>
  <c r="C40" i="1"/>
  <c r="K39" i="1"/>
  <c r="J39" i="1"/>
  <c r="I39" i="1"/>
  <c r="H39" i="1"/>
  <c r="G39" i="1"/>
  <c r="F39" i="1"/>
  <c r="E39" i="1"/>
  <c r="D39" i="1"/>
  <c r="C39" i="1"/>
  <c r="B39" i="1"/>
  <c r="A39" i="1"/>
  <c r="G38" i="1"/>
  <c r="E38" i="1"/>
  <c r="H37" i="1"/>
  <c r="G37" i="1"/>
  <c r="F37" i="1"/>
  <c r="E37" i="1"/>
  <c r="D37" i="1"/>
  <c r="H36" i="1"/>
  <c r="G36" i="1"/>
  <c r="F36" i="1"/>
  <c r="E36" i="1"/>
  <c r="D36" i="1"/>
  <c r="K35" i="1"/>
  <c r="J35" i="1"/>
  <c r="I35" i="1"/>
  <c r="F35" i="1"/>
  <c r="E35" i="1"/>
  <c r="C35" i="1"/>
  <c r="K34" i="1"/>
  <c r="J34" i="1"/>
  <c r="I34" i="1"/>
  <c r="H34" i="1"/>
  <c r="G34" i="1"/>
  <c r="F34" i="1"/>
  <c r="E34" i="1"/>
  <c r="D34" i="1"/>
  <c r="C34" i="1"/>
  <c r="B34" i="1"/>
  <c r="A34" i="1"/>
  <c r="G33" i="1"/>
  <c r="E33" i="1"/>
  <c r="H32" i="1"/>
  <c r="G32" i="1"/>
  <c r="F32" i="1"/>
  <c r="E32" i="1"/>
  <c r="D32" i="1"/>
  <c r="H31" i="1"/>
  <c r="G31" i="1"/>
  <c r="F31" i="1"/>
  <c r="E31" i="1"/>
  <c r="D31" i="1"/>
  <c r="K30" i="1"/>
  <c r="J30" i="1"/>
  <c r="I30" i="1"/>
  <c r="F30" i="1"/>
  <c r="E30" i="1"/>
  <c r="C30" i="1"/>
  <c r="K29" i="1"/>
  <c r="J29" i="1"/>
  <c r="I29" i="1"/>
  <c r="H29" i="1"/>
  <c r="G29" i="1"/>
  <c r="F29" i="1"/>
  <c r="E29" i="1"/>
  <c r="D29" i="1"/>
  <c r="C29" i="1"/>
  <c r="B29" i="1"/>
  <c r="A29" i="1"/>
  <c r="G28" i="1"/>
  <c r="E28" i="1"/>
  <c r="H27" i="1"/>
  <c r="G27" i="1"/>
  <c r="F27" i="1"/>
  <c r="E27" i="1"/>
  <c r="D27" i="1"/>
  <c r="H26" i="1"/>
  <c r="G26" i="1"/>
  <c r="F26" i="1"/>
  <c r="E26" i="1"/>
  <c r="D26" i="1"/>
  <c r="K25" i="1"/>
  <c r="J25" i="1"/>
  <c r="I25" i="1"/>
  <c r="F25" i="1"/>
  <c r="E25" i="1"/>
  <c r="C25" i="1"/>
  <c r="K24" i="1"/>
  <c r="J24" i="1"/>
  <c r="I24" i="1"/>
  <c r="H24" i="1"/>
  <c r="G24" i="1"/>
  <c r="F24" i="1"/>
  <c r="E24" i="1"/>
  <c r="D24" i="1"/>
  <c r="C24" i="1"/>
  <c r="B24" i="1"/>
  <c r="A24" i="1"/>
  <c r="G23" i="1"/>
  <c r="E23" i="1"/>
  <c r="H22" i="1"/>
  <c r="G22" i="1"/>
  <c r="F22" i="1"/>
  <c r="E22" i="1"/>
  <c r="D22" i="1"/>
  <c r="H21" i="1"/>
  <c r="G21" i="1"/>
  <c r="F21" i="1"/>
  <c r="E21" i="1"/>
  <c r="D21" i="1"/>
  <c r="K20" i="1"/>
  <c r="J20" i="1"/>
  <c r="I20" i="1"/>
  <c r="F20" i="1"/>
  <c r="E20" i="1"/>
  <c r="C20" i="1"/>
  <c r="K19" i="1"/>
  <c r="J19" i="1"/>
  <c r="I19" i="1"/>
  <c r="H19" i="1"/>
  <c r="G19" i="1"/>
  <c r="F19" i="1"/>
  <c r="E19" i="1"/>
  <c r="D19" i="1"/>
  <c r="C19" i="1"/>
  <c r="B19" i="1"/>
  <c r="A19" i="1"/>
  <c r="J9" i="1"/>
  <c r="AA6" i="1"/>
  <c r="C6" i="1"/>
  <c r="AA4" i="1"/>
  <c r="AA3" i="1"/>
  <c r="A1" i="1"/>
  <c r="G168" i="1" l="1"/>
</calcChain>
</file>

<file path=xl/sharedStrings.xml><?xml version="1.0" encoding="utf-8"?>
<sst xmlns="http://schemas.openxmlformats.org/spreadsheetml/2006/main" count="118" uniqueCount="42">
  <si>
    <t>Форма 4</t>
  </si>
  <si>
    <t>Локальная смета.</t>
  </si>
  <si>
    <t>Основание:</t>
  </si>
  <si>
    <t>Составлена в ценах</t>
  </si>
  <si>
    <t>ТЕР Рязанской области 2001г. (редакция 2009г.)</t>
  </si>
  <si>
    <t>Сметная стоимость</t>
  </si>
  <si>
    <t>тыс.руб</t>
  </si>
  <si>
    <t>Нормативная трудоемкость</t>
  </si>
  <si>
    <t>чел.-ч</t>
  </si>
  <si>
    <t>Стоимость ед, руб.</t>
  </si>
  <si>
    <t>Общая стоимость, руб.</t>
  </si>
  <si>
    <t>Затраты труда рабо-</t>
  </si>
  <si>
    <t>№</t>
  </si>
  <si>
    <t>Шифр и №</t>
  </si>
  <si>
    <t>Наименование работ и затрат,</t>
  </si>
  <si>
    <t>Коли-</t>
  </si>
  <si>
    <t>Экспл.</t>
  </si>
  <si>
    <t>чих, чел.-ч., не заня-</t>
  </si>
  <si>
    <t>п/п</t>
  </si>
  <si>
    <t>позиции</t>
  </si>
  <si>
    <t>единица измерения</t>
  </si>
  <si>
    <t>чество</t>
  </si>
  <si>
    <t>Всего</t>
  </si>
  <si>
    <t>машин</t>
  </si>
  <si>
    <t>зар.платы</t>
  </si>
  <si>
    <t>тых обсл. машин</t>
  </si>
  <si>
    <t>норматива</t>
  </si>
  <si>
    <t>Основной</t>
  </si>
  <si>
    <t>в т.ч.</t>
  </si>
  <si>
    <t>обслуж. машины</t>
  </si>
  <si>
    <t>зарплаты</t>
  </si>
  <si>
    <t>на един.</t>
  </si>
  <si>
    <t>всего</t>
  </si>
  <si>
    <t>Применен К-1,15на стесненные условия, 1,15, 1,25 - ремонтные работы</t>
  </si>
  <si>
    <t xml:space="preserve">% НР </t>
  </si>
  <si>
    <t xml:space="preserve">% СП </t>
  </si>
  <si>
    <t xml:space="preserve">Итого с НР и СП </t>
  </si>
  <si>
    <t xml:space="preserve">Итого по локальной смете  </t>
  </si>
  <si>
    <t>Составил</t>
  </si>
  <si>
    <t>[должность,подпись(инициалы,фамилия)]</t>
  </si>
  <si>
    <t>Проверил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</si>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</sst>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"/>
    <numFmt numFmtId="165" formatCode="#,##0.00;[Red]\-\ #,##0.00"/>
  </numFmts>
  <fonts count="10" x14ac:knownFonts="1">
    <font>
      <sz val="10"/>
      <name val="Arial"/>
      <charset val="204"/>
    </font>
    <font>
      <b/>
      <sz val="8"/>
      <name val="Arial"/>
      <family val="2"/>
      <charset val="204"/>
    </font>
    <font>
      <b/>
      <sz val="11"/>
      <name val="Arial"/>
      <family val="2"/>
      <charset val="204"/>
    </font>
    <font>
      <b/>
      <u/>
      <sz val="14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Times New Roman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5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5" fillId="0" borderId="1" xfId="0" applyFont="1" applyBorder="1"/>
    <xf numFmtId="0" fontId="0" fillId="0" borderId="3" xfId="0" applyBorder="1"/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/>
    <xf numFmtId="0" fontId="0" fillId="0" borderId="5" xfId="0" applyBorder="1"/>
    <xf numFmtId="0" fontId="0" fillId="0" borderId="4" xfId="0" applyBorder="1"/>
    <xf numFmtId="0" fontId="5" fillId="0" borderId="3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 shrinkToFit="1"/>
    </xf>
    <xf numFmtId="0" fontId="5" fillId="0" borderId="8" xfId="0" applyNumberFormat="1" applyFont="1" applyBorder="1"/>
    <xf numFmtId="165" fontId="5" fillId="0" borderId="8" xfId="0" applyNumberFormat="1" applyFont="1" applyBorder="1"/>
    <xf numFmtId="0" fontId="5" fillId="0" borderId="8" xfId="0" applyFont="1" applyBorder="1"/>
    <xf numFmtId="0" fontId="6" fillId="0" borderId="0" xfId="0" applyFont="1" applyAlignment="1">
      <alignment horizontal="right" wrapText="1" shrinkToFit="1"/>
    </xf>
    <xf numFmtId="0" fontId="5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right"/>
    </xf>
    <xf numFmtId="0" fontId="0" fillId="0" borderId="8" xfId="0" applyBorder="1"/>
    <xf numFmtId="0" fontId="8" fillId="0" borderId="0" xfId="0" applyFont="1"/>
    <xf numFmtId="0" fontId="8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/&#1056;&#1040;&#1041;&#1054;&#1058;&#1040;/c&#1084;&#1077;&#1090;&#1099;/2014/&#1089;&#1072;&#1096;&#1072;/&#1084;&#1072;&#1081;/&#1041;&#1083;&#1072;&#1075;&#1086;&#1091;&#1089;&#1090;&#1088;&#1086;&#1081;&#1089;&#1090;&#1074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c&#1084;&#1077;&#1090;&#1099;/2012/&#1086;&#1083;&#1077;&#1075;/&#1042;&#1099;&#1085;&#1086;&#1089;%20&#1042;&#1051;&#1048;%20-%200,4%20&#1082;&#1042;,%20&#1087;&#1088;&#1086;&#1093;&#1086;&#1076;&#1103;&#1097;&#1077;&#1081;%20&#1087;&#1086;%20&#1090;&#1077;&#1088;&#1088;&#1080;&#1090;&#1086;&#1088;&#1080;&#1080;%20&#1089;&#1090;&#1088;&#1086;&#1080;&#1090;&#1077;&#1083;&#1100;&#1085;&#1086;&#1081;%20&#1087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кет формы-3"/>
      <sheetName val="Ресурсный расчёт"/>
      <sheetName val="Лист1"/>
      <sheetName val="11-графка с показом НР и СП "/>
      <sheetName val="11-графка c показом НР и СП "/>
      <sheetName val="Source"/>
      <sheetName val="SmtRes"/>
      <sheetName val="EtalonRes"/>
      <sheetName val="ClcRes"/>
    </sheetNames>
    <sheetDataSet>
      <sheetData sheetId="0"/>
      <sheetData sheetId="1"/>
      <sheetData sheetId="2">
        <row r="38">
          <cell r="E38">
            <v>1165940.8511021535</v>
          </cell>
        </row>
        <row r="39">
          <cell r="E39">
            <v>209869.35319838763</v>
          </cell>
        </row>
      </sheetData>
      <sheetData sheetId="3"/>
      <sheetData sheetId="4"/>
      <sheetData sheetId="5">
        <row r="1">
          <cell r="B1" t="str">
            <v>Smeta.ru  (495) 974-1589</v>
          </cell>
        </row>
        <row r="12">
          <cell r="C12">
            <v>0</v>
          </cell>
          <cell r="L12" t="str">
            <v/>
          </cell>
          <cell r="S12" t="str">
            <v/>
          </cell>
        </row>
        <row r="20">
          <cell r="G20" t="str">
            <v xml:space="preserve">Благоустройство территории расположенной по адресу: г.Скопин, ул Карла Маркса, д. 271 </v>
          </cell>
          <cell r="J20" t="str">
            <v/>
          </cell>
        </row>
        <row r="24">
          <cell r="E24" t="str">
            <v>1</v>
          </cell>
          <cell r="F24" t="str">
            <v>27-06-001-02</v>
          </cell>
          <cell r="G24" t="str">
            <v>Демонтаж дорожных покрытий из сборных прямоугольных железобетонных плит площадью до 3 м2</v>
          </cell>
          <cell r="I24">
            <v>0.34</v>
          </cell>
          <cell r="O24">
            <v>2885.44</v>
          </cell>
          <cell r="Q24">
            <v>2567.34</v>
          </cell>
          <cell r="R24">
            <v>219.93</v>
          </cell>
          <cell r="S24">
            <v>318.10000000000002</v>
          </cell>
          <cell r="U24">
            <v>37.291624999999996</v>
          </cell>
          <cell r="V24">
            <v>16.931082</v>
          </cell>
          <cell r="X24">
            <v>586.45000000000005</v>
          </cell>
          <cell r="Y24">
            <v>349.72</v>
          </cell>
          <cell r="AB24">
            <v>8486.5676000000003</v>
          </cell>
          <cell r="AD24">
            <v>7550.98855</v>
          </cell>
          <cell r="AE24">
            <v>646.86579999999992</v>
          </cell>
          <cell r="AF24">
            <v>935.57904999999994</v>
          </cell>
          <cell r="AH24">
            <v>109.68124999999999</v>
          </cell>
          <cell r="AI24">
            <v>49.797299999999993</v>
          </cell>
          <cell r="AT24">
            <v>109</v>
          </cell>
          <cell r="AU24">
            <v>65</v>
          </cell>
          <cell r="BZ24">
            <v>142</v>
          </cell>
          <cell r="CA24">
            <v>95</v>
          </cell>
          <cell r="DL24" t="str">
            <v/>
          </cell>
          <cell r="DM24" t="str">
            <v/>
          </cell>
          <cell r="DW24" t="str">
            <v>100 м3 сборных железобетонных плит</v>
          </cell>
          <cell r="FT24" t="str">
            <v>*0.9</v>
          </cell>
          <cell r="FU24" t="str">
            <v>*0.85</v>
          </cell>
          <cell r="FV24" t="str">
            <v>((*0.85))</v>
          </cell>
          <cell r="FW24" t="str">
            <v>((*0.8))</v>
          </cell>
          <cell r="FX24">
            <v>127.8</v>
          </cell>
          <cell r="FY24">
            <v>80.75</v>
          </cell>
        </row>
        <row r="25">
          <cell r="E25" t="str">
            <v>2</v>
          </cell>
          <cell r="F25" t="str">
            <v>01-02-057-02</v>
          </cell>
          <cell r="G25" t="str">
            <v>Разработка грунта вручную в траншеях глубиной до 2 м без креплений с откосами, группа грунтов 2</v>
          </cell>
          <cell r="I25">
            <v>0.08</v>
          </cell>
          <cell r="O25">
            <v>127.09</v>
          </cell>
          <cell r="Q25">
            <v>0</v>
          </cell>
          <cell r="R25">
            <v>0</v>
          </cell>
          <cell r="S25">
            <v>127.09</v>
          </cell>
          <cell r="U25">
            <v>16.293199999999999</v>
          </cell>
          <cell r="V25">
            <v>0</v>
          </cell>
          <cell r="X25">
            <v>77.52</v>
          </cell>
          <cell r="Y25">
            <v>39.4</v>
          </cell>
          <cell r="AB25">
            <v>1588.5869999999998</v>
          </cell>
          <cell r="AD25">
            <v>0</v>
          </cell>
          <cell r="AE25">
            <v>0</v>
          </cell>
          <cell r="AF25">
            <v>1588.5869999999998</v>
          </cell>
          <cell r="AH25">
            <v>203.66499999999996</v>
          </cell>
          <cell r="AI25">
            <v>0</v>
          </cell>
          <cell r="AT25">
            <v>61</v>
          </cell>
          <cell r="AU25">
            <v>31</v>
          </cell>
          <cell r="BZ25">
            <v>80</v>
          </cell>
          <cell r="CA25">
            <v>45</v>
          </cell>
          <cell r="DL25" t="str">
            <v/>
          </cell>
          <cell r="DM25" t="str">
            <v/>
          </cell>
          <cell r="DW25" t="str">
            <v>100 м3 грунта</v>
          </cell>
          <cell r="FT25" t="str">
            <v>*0.9</v>
          </cell>
          <cell r="FU25" t="str">
            <v>*0.85</v>
          </cell>
          <cell r="FV25" t="str">
            <v>((*0.85))</v>
          </cell>
          <cell r="FW25" t="str">
            <v>((*0.8))</v>
          </cell>
          <cell r="FX25">
            <v>72</v>
          </cell>
          <cell r="FY25">
            <v>38.25</v>
          </cell>
        </row>
        <row r="26">
          <cell r="E26" t="str">
            <v>3</v>
          </cell>
          <cell r="F26" t="str">
            <v>01-01-004-02</v>
          </cell>
          <cell r="G26" t="str">
            <v>Разработка грунта в отвал экскаваторами &lt;драглайн&gt; или &lt;обратная лопата&gt; с ковшом вместимостью 0,4 (0,3-0,45) м3, группа грунтов 2</v>
          </cell>
          <cell r="I26">
            <v>0.63100000000000001</v>
          </cell>
          <cell r="O26">
            <v>3528.29</v>
          </cell>
          <cell r="Q26">
            <v>3472.7</v>
          </cell>
          <cell r="R26">
            <v>455.16</v>
          </cell>
          <cell r="S26">
            <v>55.59</v>
          </cell>
          <cell r="U26">
            <v>7.1266086499999979</v>
          </cell>
          <cell r="V26">
            <v>33.715513125000001</v>
          </cell>
          <cell r="X26">
            <v>372.85</v>
          </cell>
          <cell r="Y26">
            <v>173.66</v>
          </cell>
          <cell r="AB26">
            <v>5591.5748500000009</v>
          </cell>
          <cell r="AD26">
            <v>5503.4831250000007</v>
          </cell>
          <cell r="AE26">
            <v>721.33749999999998</v>
          </cell>
          <cell r="AF26">
            <v>88.091724999999983</v>
          </cell>
          <cell r="AH26">
            <v>11.294149999999997</v>
          </cell>
          <cell r="AI26">
            <v>53.431875000000005</v>
          </cell>
          <cell r="AT26">
            <v>73</v>
          </cell>
          <cell r="AU26">
            <v>34</v>
          </cell>
          <cell r="BZ26">
            <v>95</v>
          </cell>
          <cell r="CA26">
            <v>50</v>
          </cell>
          <cell r="DL26" t="str">
            <v/>
          </cell>
          <cell r="DM26" t="str">
            <v/>
          </cell>
          <cell r="DW26" t="str">
            <v>1000 м3 грунта</v>
          </cell>
          <cell r="FT26" t="str">
            <v>*0.9</v>
          </cell>
          <cell r="FU26" t="str">
            <v>*0.85</v>
          </cell>
          <cell r="FV26" t="str">
            <v>((*0.85))</v>
          </cell>
          <cell r="FW26" t="str">
            <v>((*0.8))</v>
          </cell>
          <cell r="FX26">
            <v>85.5</v>
          </cell>
          <cell r="FY26">
            <v>42.5</v>
          </cell>
        </row>
        <row r="27">
          <cell r="E27" t="str">
            <v>4</v>
          </cell>
          <cell r="F27" t="str">
            <v>01-02-005-01</v>
          </cell>
          <cell r="G27" t="str">
            <v>Дополнительное уплотнение грунта пневматическими трамбовками, группа грунтов 1-2</v>
          </cell>
          <cell r="I27">
            <v>0.1225</v>
          </cell>
          <cell r="O27">
            <v>72.040000000000006</v>
          </cell>
          <cell r="Q27">
            <v>54.72</v>
          </cell>
          <cell r="R27">
            <v>5.38</v>
          </cell>
          <cell r="S27">
            <v>17.32</v>
          </cell>
          <cell r="U27">
            <v>2.0299383124999992</v>
          </cell>
          <cell r="V27">
            <v>0.53532499999999994</v>
          </cell>
          <cell r="X27">
            <v>16.57</v>
          </cell>
          <cell r="Y27">
            <v>7.72</v>
          </cell>
          <cell r="AB27">
            <v>588.02317500000004</v>
          </cell>
          <cell r="AD27">
            <v>446.674375</v>
          </cell>
          <cell r="AE27">
            <v>43.958749999999988</v>
          </cell>
          <cell r="AF27">
            <v>141.34879999999998</v>
          </cell>
          <cell r="AH27">
            <v>16.570924999999995</v>
          </cell>
          <cell r="AI27">
            <v>4.3699999999999992</v>
          </cell>
          <cell r="AT27">
            <v>73</v>
          </cell>
          <cell r="AU27">
            <v>34</v>
          </cell>
          <cell r="BZ27">
            <v>95</v>
          </cell>
          <cell r="CA27">
            <v>50</v>
          </cell>
          <cell r="DL27" t="str">
            <v/>
          </cell>
          <cell r="DM27" t="str">
            <v/>
          </cell>
          <cell r="DW27" t="str">
            <v>100 м3 уплотненного грунта</v>
          </cell>
          <cell r="FT27" t="str">
            <v>*0.9</v>
          </cell>
          <cell r="FU27" t="str">
            <v>*0.85</v>
          </cell>
          <cell r="FV27" t="str">
            <v>((*0.85))</v>
          </cell>
          <cell r="FW27" t="str">
            <v>((*0.8))</v>
          </cell>
          <cell r="FX27">
            <v>85.5</v>
          </cell>
          <cell r="FY27">
            <v>42.5</v>
          </cell>
        </row>
        <row r="28">
          <cell r="E28" t="str">
            <v>5</v>
          </cell>
          <cell r="F28" t="str">
            <v>01-02-003-02</v>
          </cell>
          <cell r="G28" t="str">
            <v>Дополнительное уплотнение грунта вибрационными катками 2,2 т на первый проход по одному следу при толщине слоя 30 см</v>
          </cell>
          <cell r="I28">
            <v>0.16188</v>
          </cell>
          <cell r="O28">
            <v>232.47</v>
          </cell>
          <cell r="Q28">
            <v>232.47</v>
          </cell>
          <cell r="R28">
            <v>43.52</v>
          </cell>
          <cell r="S28">
            <v>0</v>
          </cell>
          <cell r="U28">
            <v>0</v>
          </cell>
          <cell r="V28">
            <v>3.1647539999999994</v>
          </cell>
          <cell r="X28">
            <v>31.77</v>
          </cell>
          <cell r="Y28">
            <v>14.8</v>
          </cell>
          <cell r="AB28">
            <v>1436.0912499999999</v>
          </cell>
          <cell r="AD28">
            <v>1436.0912499999999</v>
          </cell>
          <cell r="AE28">
            <v>268.8125</v>
          </cell>
          <cell r="AF28">
            <v>0</v>
          </cell>
          <cell r="AH28">
            <v>0</v>
          </cell>
          <cell r="AI28">
            <v>19.549999999999997</v>
          </cell>
          <cell r="AT28">
            <v>73</v>
          </cell>
          <cell r="AU28">
            <v>34</v>
          </cell>
          <cell r="BZ28">
            <v>95</v>
          </cell>
          <cell r="CA28">
            <v>50</v>
          </cell>
          <cell r="DL28" t="str">
            <v/>
          </cell>
          <cell r="DM28" t="str">
            <v/>
          </cell>
          <cell r="DW28" t="str">
            <v>1000 м3 уплотненного грунта</v>
          </cell>
          <cell r="FT28" t="str">
            <v>*0.9</v>
          </cell>
          <cell r="FU28" t="str">
            <v>*0.85</v>
          </cell>
          <cell r="FV28" t="str">
            <v>((*0.85))</v>
          </cell>
          <cell r="FW28" t="str">
            <v>((*0.8))</v>
          </cell>
          <cell r="FX28">
            <v>85.5</v>
          </cell>
          <cell r="FY28">
            <v>42.5</v>
          </cell>
        </row>
        <row r="29">
          <cell r="E29" t="str">
            <v>6</v>
          </cell>
          <cell r="F29" t="str">
            <v>27-04-001-01</v>
          </cell>
          <cell r="G29" t="str">
            <v>Устройство подстилающих и выравнивающих слоев оснований из песка</v>
          </cell>
          <cell r="I29">
            <v>2.4</v>
          </cell>
          <cell r="O29">
            <v>7825.26</v>
          </cell>
          <cell r="Q29">
            <v>7395.83</v>
          </cell>
          <cell r="R29">
            <v>612.48</v>
          </cell>
          <cell r="S29">
            <v>400.15</v>
          </cell>
          <cell r="U29">
            <v>49.895279999999993</v>
          </cell>
          <cell r="V29">
            <v>47.886000000000003</v>
          </cell>
          <cell r="X29">
            <v>1103.77</v>
          </cell>
          <cell r="Y29">
            <v>658.21</v>
          </cell>
          <cell r="AB29">
            <v>3260.5250749999991</v>
          </cell>
          <cell r="AD29">
            <v>3081.5974999999994</v>
          </cell>
          <cell r="AE29">
            <v>255.19937499999997</v>
          </cell>
          <cell r="AF29">
            <v>166.72757499999997</v>
          </cell>
          <cell r="AH29">
            <v>20.789699999999996</v>
          </cell>
          <cell r="AI29">
            <v>19.952500000000001</v>
          </cell>
          <cell r="AT29">
            <v>109</v>
          </cell>
          <cell r="AU29">
            <v>65</v>
          </cell>
          <cell r="BZ29">
            <v>142</v>
          </cell>
          <cell r="CA29">
            <v>95</v>
          </cell>
          <cell r="DL29" t="str">
            <v/>
          </cell>
          <cell r="DM29" t="str">
            <v/>
          </cell>
          <cell r="DW29" t="str">
            <v>100 м3 материала основания (в плотном теле)</v>
          </cell>
          <cell r="FT29" t="str">
            <v>*0.9</v>
          </cell>
          <cell r="FU29" t="str">
            <v>*0.85</v>
          </cell>
          <cell r="FV29" t="str">
            <v>((*0.85))</v>
          </cell>
          <cell r="FW29" t="str">
            <v>((*0.8))</v>
          </cell>
          <cell r="FX29">
            <v>127.8</v>
          </cell>
          <cell r="FY29">
            <v>80.75</v>
          </cell>
        </row>
        <row r="30">
          <cell r="E30" t="str">
            <v>7</v>
          </cell>
          <cell r="F30" t="str">
            <v>69-11-4</v>
          </cell>
          <cell r="G30" t="str">
            <v>Механизированное приготовление растворов в построечных условиях: цементно-известковых тяжелых</v>
          </cell>
          <cell r="I30">
            <v>12</v>
          </cell>
          <cell r="O30">
            <v>414</v>
          </cell>
          <cell r="Q30">
            <v>117.99</v>
          </cell>
          <cell r="R30">
            <v>95.77</v>
          </cell>
          <cell r="S30">
            <v>296.01</v>
          </cell>
          <cell r="U30">
            <v>37.949999999999996</v>
          </cell>
          <cell r="V30">
            <v>9.5219999999999985</v>
          </cell>
          <cell r="X30">
            <v>258.57</v>
          </cell>
          <cell r="Y30">
            <v>156.71</v>
          </cell>
          <cell r="AB30">
            <v>34.5</v>
          </cell>
          <cell r="AD30">
            <v>9.8324999999999996</v>
          </cell>
          <cell r="AE30">
            <v>7.9809999999999999</v>
          </cell>
          <cell r="AF30">
            <v>24.667499999999997</v>
          </cell>
          <cell r="AH30">
            <v>3.1624999999999996</v>
          </cell>
          <cell r="AI30">
            <v>0.79349999999999987</v>
          </cell>
          <cell r="AT30">
            <v>66</v>
          </cell>
          <cell r="AU30">
            <v>40</v>
          </cell>
          <cell r="BZ30">
            <v>66</v>
          </cell>
          <cell r="CA30">
            <v>40</v>
          </cell>
          <cell r="DW30" t="str">
            <v>1 м3 раствора</v>
          </cell>
          <cell r="FX30">
            <v>66</v>
          </cell>
          <cell r="FY30">
            <v>40</v>
          </cell>
        </row>
        <row r="31">
          <cell r="E31" t="str">
            <v>8</v>
          </cell>
          <cell r="F31" t="str">
            <v>27-02-010-02</v>
          </cell>
          <cell r="G31" t="str">
            <v>Установка бортовых камней бетонных при других видах покрытий</v>
          </cell>
          <cell r="I31">
            <v>2.48</v>
          </cell>
          <cell r="O31">
            <v>11263.01</v>
          </cell>
          <cell r="Q31">
            <v>283.92</v>
          </cell>
          <cell r="R31">
            <v>32.729999999999997</v>
          </cell>
          <cell r="S31">
            <v>2111.0100000000002</v>
          </cell>
          <cell r="U31">
            <v>249.52718399999995</v>
          </cell>
          <cell r="V31">
            <v>2.4241999999999999</v>
          </cell>
          <cell r="X31">
            <v>2336.6799999999998</v>
          </cell>
          <cell r="Y31">
            <v>1393.43</v>
          </cell>
          <cell r="AB31">
            <v>4541.5364</v>
          </cell>
          <cell r="AD31">
            <v>114.48249999999999</v>
          </cell>
          <cell r="AE31">
            <v>13.196249999999999</v>
          </cell>
          <cell r="AF31">
            <v>851.21389999999985</v>
          </cell>
          <cell r="AH31">
            <v>100.61579999999998</v>
          </cell>
          <cell r="AI31">
            <v>0.97750000000000004</v>
          </cell>
          <cell r="AT31">
            <v>109</v>
          </cell>
          <cell r="AU31">
            <v>65</v>
          </cell>
          <cell r="BZ31">
            <v>142</v>
          </cell>
          <cell r="CA31">
            <v>95</v>
          </cell>
          <cell r="DL31" t="str">
            <v/>
          </cell>
          <cell r="DM31" t="str">
            <v/>
          </cell>
          <cell r="DW31" t="str">
            <v>100 м бортового камня</v>
          </cell>
          <cell r="FT31" t="str">
            <v>*0.9</v>
          </cell>
          <cell r="FU31" t="str">
            <v>*0.85</v>
          </cell>
          <cell r="FV31" t="str">
            <v>((*0.85))</v>
          </cell>
          <cell r="FW31" t="str">
            <v>((*0.8))</v>
          </cell>
          <cell r="FX31">
            <v>127.8</v>
          </cell>
          <cell r="FY31">
            <v>80.75</v>
          </cell>
        </row>
        <row r="32">
          <cell r="E32" t="str">
            <v>9</v>
          </cell>
          <cell r="F32" t="str">
            <v>403-8024</v>
          </cell>
          <cell r="G32" t="str">
            <v>Камни бортовые БВ 100.30.15 / бетон В30 (М400), объем 0,042 м3/ (ГОСТ 6665-91)</v>
          </cell>
          <cell r="I32">
            <v>138</v>
          </cell>
          <cell r="O32">
            <v>11454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AB32">
            <v>83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  <cell r="AI32">
            <v>0</v>
          </cell>
          <cell r="DW32" t="str">
            <v>шт.</v>
          </cell>
        </row>
        <row r="33">
          <cell r="E33" t="str">
            <v>10</v>
          </cell>
          <cell r="F33" t="str">
            <v>403-8023</v>
          </cell>
          <cell r="G33" t="str">
            <v>Камни бортовые БР 100.20.8 / бетон В22,5 (М300), объем 0,016 м3/ (ГОСТ 6665-91)</v>
          </cell>
          <cell r="I33">
            <v>140</v>
          </cell>
          <cell r="O33">
            <v>4340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AB33">
            <v>31</v>
          </cell>
          <cell r="AD33">
            <v>0</v>
          </cell>
          <cell r="AE33">
            <v>0</v>
          </cell>
          <cell r="AF33">
            <v>0</v>
          </cell>
          <cell r="AH33">
            <v>0</v>
          </cell>
          <cell r="AI33">
            <v>0</v>
          </cell>
          <cell r="DW33" t="str">
            <v>шт.</v>
          </cell>
        </row>
        <row r="34">
          <cell r="E34" t="str">
            <v>11</v>
          </cell>
          <cell r="F34" t="str">
            <v>27-02-010-03 прим.</v>
          </cell>
          <cell r="G34" t="str">
            <v>Установка БР.100.30.15 с запилом радиуса</v>
          </cell>
          <cell r="I34">
            <v>0.3</v>
          </cell>
          <cell r="O34">
            <v>12970.26</v>
          </cell>
          <cell r="Q34">
            <v>34.340000000000003</v>
          </cell>
          <cell r="R34">
            <v>3.96</v>
          </cell>
          <cell r="S34">
            <v>359.37</v>
          </cell>
          <cell r="U34">
            <v>43.245749999999994</v>
          </cell>
          <cell r="V34">
            <v>0.29325000000000001</v>
          </cell>
          <cell r="X34">
            <v>396.03</v>
          </cell>
          <cell r="Y34">
            <v>236.16</v>
          </cell>
          <cell r="AB34">
            <v>43234.229774999993</v>
          </cell>
          <cell r="AD34">
            <v>114.48249999999999</v>
          </cell>
          <cell r="AE34">
            <v>13.196249999999999</v>
          </cell>
          <cell r="AF34">
            <v>1197.9072749999996</v>
          </cell>
          <cell r="AH34">
            <v>144.15249999999997</v>
          </cell>
          <cell r="AI34">
            <v>0.97750000000000004</v>
          </cell>
          <cell r="AT34">
            <v>109</v>
          </cell>
          <cell r="AU34">
            <v>65</v>
          </cell>
          <cell r="BZ34">
            <v>142</v>
          </cell>
          <cell r="CA34">
            <v>95</v>
          </cell>
          <cell r="DL34" t="str">
            <v/>
          </cell>
          <cell r="DM34" t="str">
            <v/>
          </cell>
          <cell r="DW34" t="str">
            <v>100 м бортового камня</v>
          </cell>
          <cell r="FT34" t="str">
            <v>*0.9</v>
          </cell>
          <cell r="FU34" t="str">
            <v>*0.85</v>
          </cell>
          <cell r="FV34" t="str">
            <v>((*0.85))</v>
          </cell>
          <cell r="FW34" t="str">
            <v>((*0.8))</v>
          </cell>
          <cell r="FX34">
            <v>127.8</v>
          </cell>
          <cell r="FY34">
            <v>80.75</v>
          </cell>
        </row>
        <row r="35">
          <cell r="E35" t="str">
            <v>11,1</v>
          </cell>
          <cell r="F35" t="str">
            <v>413-0001</v>
          </cell>
          <cell r="G35" t="str">
            <v>Камни бортовые из горных пород, марка 1ГП</v>
          </cell>
          <cell r="I35">
            <v>-30</v>
          </cell>
          <cell r="O35">
            <v>-11850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AB35">
            <v>395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  <cell r="AI35">
            <v>0</v>
          </cell>
          <cell r="DW35" t="str">
            <v>П.М</v>
          </cell>
        </row>
        <row r="36">
          <cell r="E36" t="str">
            <v>12</v>
          </cell>
          <cell r="F36" t="str">
            <v>01-02-027-02</v>
          </cell>
          <cell r="G36" t="str">
            <v>Планировка площадей механизированным способом, группа грунтов 2</v>
          </cell>
          <cell r="I36">
            <v>0.28999999999999998</v>
          </cell>
          <cell r="O36">
            <v>44.4</v>
          </cell>
          <cell r="Q36">
            <v>44.4</v>
          </cell>
          <cell r="R36">
            <v>6.44</v>
          </cell>
          <cell r="S36">
            <v>0</v>
          </cell>
          <cell r="U36">
            <v>0</v>
          </cell>
          <cell r="V36">
            <v>0.45856249999999993</v>
          </cell>
          <cell r="X36">
            <v>3.93</v>
          </cell>
          <cell r="Y36">
            <v>2</v>
          </cell>
          <cell r="AB36">
            <v>153.09375</v>
          </cell>
          <cell r="AD36">
            <v>153.09375</v>
          </cell>
          <cell r="AE36">
            <v>22.223750000000003</v>
          </cell>
          <cell r="AF36">
            <v>0</v>
          </cell>
          <cell r="AH36">
            <v>0</v>
          </cell>
          <cell r="AI36">
            <v>1.5812499999999998</v>
          </cell>
          <cell r="AT36">
            <v>61</v>
          </cell>
          <cell r="AU36">
            <v>31</v>
          </cell>
          <cell r="BZ36">
            <v>80</v>
          </cell>
          <cell r="CA36">
            <v>45</v>
          </cell>
          <cell r="DL36" t="str">
            <v/>
          </cell>
          <cell r="DM36" t="str">
            <v/>
          </cell>
          <cell r="DW36" t="str">
            <v>1000 м2 спланированной площади</v>
          </cell>
          <cell r="FT36" t="str">
            <v>*0.9</v>
          </cell>
          <cell r="FU36" t="str">
            <v>*0.85</v>
          </cell>
          <cell r="FV36" t="str">
            <v>((*0.85))</v>
          </cell>
          <cell r="FW36" t="str">
            <v>((*0.8))</v>
          </cell>
          <cell r="FX36">
            <v>72</v>
          </cell>
          <cell r="FY36">
            <v>38.25</v>
          </cell>
        </row>
        <row r="37">
          <cell r="E37" t="str">
            <v>13</v>
          </cell>
          <cell r="F37" t="str">
            <v>01-02-027-05</v>
          </cell>
          <cell r="G37" t="str">
            <v>Планировка площадей ручным способом, группа грунтов 2</v>
          </cell>
          <cell r="I37">
            <v>0.04</v>
          </cell>
          <cell r="O37">
            <v>55.5</v>
          </cell>
          <cell r="Q37">
            <v>0</v>
          </cell>
          <cell r="R37">
            <v>0</v>
          </cell>
          <cell r="S37">
            <v>55.5</v>
          </cell>
          <cell r="U37">
            <v>6.5066999999999986</v>
          </cell>
          <cell r="V37">
            <v>0</v>
          </cell>
          <cell r="X37">
            <v>33.86</v>
          </cell>
          <cell r="Y37">
            <v>17.21</v>
          </cell>
          <cell r="AB37">
            <v>1387.5537749999996</v>
          </cell>
          <cell r="AD37">
            <v>0</v>
          </cell>
          <cell r="AE37">
            <v>0</v>
          </cell>
          <cell r="AF37">
            <v>1387.5537749999996</v>
          </cell>
          <cell r="AH37">
            <v>162.66749999999996</v>
          </cell>
          <cell r="AI37">
            <v>0</v>
          </cell>
          <cell r="AT37">
            <v>61</v>
          </cell>
          <cell r="AU37">
            <v>31</v>
          </cell>
          <cell r="BZ37">
            <v>80</v>
          </cell>
          <cell r="CA37">
            <v>45</v>
          </cell>
          <cell r="DL37" t="str">
            <v/>
          </cell>
          <cell r="DM37" t="str">
            <v/>
          </cell>
          <cell r="DW37" t="str">
            <v>1000 м2 спланированной площади</v>
          </cell>
          <cell r="FT37" t="str">
            <v>*0.9</v>
          </cell>
          <cell r="FU37" t="str">
            <v>*0.85</v>
          </cell>
          <cell r="FV37" t="str">
            <v>((*0.85))</v>
          </cell>
          <cell r="FW37" t="str">
            <v>((*0.8))</v>
          </cell>
          <cell r="FX37">
            <v>72</v>
          </cell>
          <cell r="FY37">
            <v>38.25</v>
          </cell>
        </row>
        <row r="38">
          <cell r="E38" t="str">
            <v>14</v>
          </cell>
          <cell r="F38" t="str">
            <v>27-04-001-01</v>
          </cell>
          <cell r="G38" t="str">
            <v>Устройство подстилающих и выравнивающих слоев оснований из песка</v>
          </cell>
          <cell r="I38">
            <v>0.89300000000000002</v>
          </cell>
          <cell r="O38">
            <v>2911.65</v>
          </cell>
          <cell r="Q38">
            <v>2751.87</v>
          </cell>
          <cell r="R38">
            <v>227.89</v>
          </cell>
          <cell r="S38">
            <v>148.88999999999999</v>
          </cell>
          <cell r="U38">
            <v>18.565202099999997</v>
          </cell>
          <cell r="V38">
            <v>17.8175825</v>
          </cell>
          <cell r="X38">
            <v>410.69</v>
          </cell>
          <cell r="Y38">
            <v>244.91</v>
          </cell>
          <cell r="AB38">
            <v>3260.5250749999991</v>
          </cell>
          <cell r="AD38">
            <v>3081.5974999999994</v>
          </cell>
          <cell r="AE38">
            <v>255.19937499999997</v>
          </cell>
          <cell r="AF38">
            <v>166.72757499999997</v>
          </cell>
          <cell r="AH38">
            <v>20.789699999999996</v>
          </cell>
          <cell r="AI38">
            <v>19.952500000000001</v>
          </cell>
          <cell r="AT38">
            <v>109</v>
          </cell>
          <cell r="AU38">
            <v>65</v>
          </cell>
          <cell r="BZ38">
            <v>142</v>
          </cell>
          <cell r="CA38">
            <v>95</v>
          </cell>
          <cell r="DL38" t="str">
            <v/>
          </cell>
          <cell r="DM38" t="str">
            <v/>
          </cell>
          <cell r="DW38" t="str">
            <v>100 м3 материала основания (в плотном теле)</v>
          </cell>
          <cell r="FT38" t="str">
            <v>*0.9</v>
          </cell>
          <cell r="FU38" t="str">
            <v>*0.85</v>
          </cell>
          <cell r="FV38" t="str">
            <v>((*0.85))</v>
          </cell>
          <cell r="FW38" t="str">
            <v>((*0.8))</v>
          </cell>
          <cell r="FX38">
            <v>127.8</v>
          </cell>
          <cell r="FY38">
            <v>80.75</v>
          </cell>
        </row>
        <row r="39">
          <cell r="E39" t="str">
            <v>15</v>
          </cell>
          <cell r="F39" t="str">
            <v>11-01-002-01</v>
          </cell>
          <cell r="G39" t="str">
            <v>Устройство подстилающих слоев песчаных вручную</v>
          </cell>
          <cell r="I39">
            <v>12.25</v>
          </cell>
          <cell r="O39">
            <v>1812.52</v>
          </cell>
          <cell r="Q39">
            <v>518.41999999999996</v>
          </cell>
          <cell r="R39">
            <v>53.18</v>
          </cell>
          <cell r="S39">
            <v>477.27</v>
          </cell>
          <cell r="U39">
            <v>55.244131249999995</v>
          </cell>
          <cell r="V39">
            <v>5.2828124999999995</v>
          </cell>
          <cell r="X39">
            <v>498.62</v>
          </cell>
          <cell r="Y39">
            <v>270.52999999999997</v>
          </cell>
          <cell r="AB39">
            <v>147.96084999999999</v>
          </cell>
          <cell r="AD39">
            <v>42.32</v>
          </cell>
          <cell r="AE39">
            <v>4.3412499999999996</v>
          </cell>
          <cell r="AF39">
            <v>38.960849999999994</v>
          </cell>
          <cell r="AH39">
            <v>4.5097249999999995</v>
          </cell>
          <cell r="AI39">
            <v>0.43124999999999997</v>
          </cell>
          <cell r="AT39">
            <v>94</v>
          </cell>
          <cell r="AU39">
            <v>51</v>
          </cell>
          <cell r="BZ39">
            <v>123</v>
          </cell>
          <cell r="CA39">
            <v>75</v>
          </cell>
          <cell r="DL39" t="str">
            <v/>
          </cell>
          <cell r="DM39" t="str">
            <v/>
          </cell>
          <cell r="DW39" t="str">
            <v>1 м3 подстилающего слоя</v>
          </cell>
          <cell r="FT39" t="str">
            <v>*0.9</v>
          </cell>
          <cell r="FU39" t="str">
            <v>*0.85</v>
          </cell>
          <cell r="FV39" t="str">
            <v>((*0.85))</v>
          </cell>
          <cell r="FW39" t="str">
            <v>((*0.8))</v>
          </cell>
          <cell r="FX39">
            <v>110.7</v>
          </cell>
          <cell r="FY39">
            <v>63.75</v>
          </cell>
        </row>
        <row r="40">
          <cell r="E40" t="str">
            <v>16</v>
          </cell>
          <cell r="F40" t="str">
            <v>27-04-006-02</v>
          </cell>
          <cell r="G40" t="str">
            <v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 верхнего слоя двухслойных</v>
          </cell>
          <cell r="I40">
            <v>0.53959999999999997</v>
          </cell>
          <cell r="O40">
            <v>17282.29</v>
          </cell>
          <cell r="Q40">
            <v>2530.6999999999998</v>
          </cell>
          <cell r="R40">
            <v>308.83999999999997</v>
          </cell>
          <cell r="S40">
            <v>161.49</v>
          </cell>
          <cell r="U40">
            <v>19.765547999999999</v>
          </cell>
          <cell r="V40">
            <v>24.147099999999998</v>
          </cell>
          <cell r="X40">
            <v>512.66</v>
          </cell>
          <cell r="Y40">
            <v>305.70999999999998</v>
          </cell>
          <cell r="AB40">
            <v>32027.96</v>
          </cell>
          <cell r="AD40">
            <v>4689.96</v>
          </cell>
          <cell r="AE40">
            <v>572.35</v>
          </cell>
          <cell r="AF40">
            <v>299.27</v>
          </cell>
          <cell r="AH40">
            <v>36.630000000000003</v>
          </cell>
          <cell r="AI40">
            <v>44.75</v>
          </cell>
          <cell r="AT40">
            <v>109</v>
          </cell>
          <cell r="AU40">
            <v>65</v>
          </cell>
          <cell r="BZ40">
            <v>142</v>
          </cell>
          <cell r="CA40">
            <v>95</v>
          </cell>
          <cell r="DL40" t="str">
            <v/>
          </cell>
          <cell r="DM40" t="str">
            <v/>
          </cell>
          <cell r="DW40" t="str">
            <v>1000 м2 основания</v>
          </cell>
          <cell r="FT40" t="str">
            <v>*0.9</v>
          </cell>
          <cell r="FU40" t="str">
            <v>*0.85</v>
          </cell>
          <cell r="FV40" t="str">
            <v>((*0.85))</v>
          </cell>
          <cell r="FW40" t="str">
            <v>((*0.8))</v>
          </cell>
          <cell r="FX40">
            <v>127.8</v>
          </cell>
          <cell r="FY40">
            <v>80.75</v>
          </cell>
        </row>
        <row r="41">
          <cell r="E41" t="str">
            <v>17</v>
          </cell>
          <cell r="F41" t="str">
            <v>27-04-006-04</v>
          </cell>
          <cell r="G41" t="str">
            <v>На каждый 1 см изменения толщины слоя добавлять или исключать к расценкам 27-04-006-01, 27-04-006-02, 27-04-006-03</v>
          </cell>
          <cell r="I41">
            <v>-0.53959999999999997</v>
          </cell>
          <cell r="O41">
            <v>-10414.08</v>
          </cell>
          <cell r="Q41">
            <v>-1608.08</v>
          </cell>
          <cell r="R41">
            <v>-203.36</v>
          </cell>
          <cell r="S41">
            <v>0</v>
          </cell>
          <cell r="U41">
            <v>0</v>
          </cell>
          <cell r="V41">
            <v>-16.929949999999998</v>
          </cell>
          <cell r="X41">
            <v>-221.66</v>
          </cell>
          <cell r="Y41">
            <v>-132.18</v>
          </cell>
          <cell r="AB41">
            <v>19299.625</v>
          </cell>
          <cell r="AD41">
            <v>2980.125</v>
          </cell>
          <cell r="AE41">
            <v>376.875</v>
          </cell>
          <cell r="AF41">
            <v>0</v>
          </cell>
          <cell r="AH41">
            <v>0</v>
          </cell>
          <cell r="AI41">
            <v>31.374999999999996</v>
          </cell>
          <cell r="AT41">
            <v>109</v>
          </cell>
          <cell r="AU41">
            <v>65</v>
          </cell>
          <cell r="BZ41">
            <v>142</v>
          </cell>
          <cell r="CA41">
            <v>95</v>
          </cell>
          <cell r="DL41" t="str">
            <v/>
          </cell>
          <cell r="DM41" t="str">
            <v/>
          </cell>
          <cell r="DW41" t="str">
            <v>1000 м2 основания</v>
          </cell>
          <cell r="FT41" t="str">
            <v>*0.9</v>
          </cell>
          <cell r="FU41" t="str">
            <v>*0.85</v>
          </cell>
          <cell r="FV41" t="str">
            <v>((*0.85))</v>
          </cell>
          <cell r="FW41" t="str">
            <v>((*0.8))</v>
          </cell>
          <cell r="FX41">
            <v>127.8</v>
          </cell>
          <cell r="FY41">
            <v>80.75</v>
          </cell>
        </row>
        <row r="42">
          <cell r="E42" t="str">
            <v>18</v>
          </cell>
          <cell r="F42" t="str">
            <v>27-04-006-03</v>
          </cell>
          <cell r="G42" t="str">
            <v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 нижнего слоя двухслойных</v>
          </cell>
          <cell r="I42">
            <v>0.53959999999999997</v>
          </cell>
          <cell r="O42">
            <v>15011.07</v>
          </cell>
          <cell r="Q42">
            <v>1629.57</v>
          </cell>
          <cell r="R42">
            <v>206.19</v>
          </cell>
          <cell r="S42">
            <v>146.15</v>
          </cell>
          <cell r="U42">
            <v>17.887739999999997</v>
          </cell>
          <cell r="V42">
            <v>15.934388</v>
          </cell>
          <cell r="X42">
            <v>384.05</v>
          </cell>
          <cell r="Y42">
            <v>229.02</v>
          </cell>
          <cell r="AB42">
            <v>27818.880000000001</v>
          </cell>
          <cell r="AD42">
            <v>3019.96</v>
          </cell>
          <cell r="AE42">
            <v>382.12</v>
          </cell>
          <cell r="AF42">
            <v>270.83999999999997</v>
          </cell>
          <cell r="AH42">
            <v>33.15</v>
          </cell>
          <cell r="AI42">
            <v>29.53</v>
          </cell>
          <cell r="AT42">
            <v>109</v>
          </cell>
          <cell r="AU42">
            <v>65</v>
          </cell>
          <cell r="BZ42">
            <v>142</v>
          </cell>
          <cell r="CA42">
            <v>95</v>
          </cell>
          <cell r="DL42" t="str">
            <v/>
          </cell>
          <cell r="DM42" t="str">
            <v/>
          </cell>
          <cell r="DW42" t="str">
            <v>1000 м2 основания</v>
          </cell>
          <cell r="FT42" t="str">
            <v>*0.9</v>
          </cell>
          <cell r="FU42" t="str">
            <v>*0.85</v>
          </cell>
          <cell r="FV42" t="str">
            <v>((*0.85))</v>
          </cell>
          <cell r="FW42" t="str">
            <v>((*0.8))</v>
          </cell>
          <cell r="FX42">
            <v>127.8</v>
          </cell>
          <cell r="FY42">
            <v>80.75</v>
          </cell>
        </row>
        <row r="43">
          <cell r="E43" t="str">
            <v>19</v>
          </cell>
          <cell r="F43" t="str">
            <v>27-04-006-04</v>
          </cell>
          <cell r="G43" t="str">
            <v>На каждый 1 см изменения толщины слоя добавлять или исключать к расценкам 27-04-006-01, 27-04-006-02, 27-04-006-03</v>
          </cell>
          <cell r="I43">
            <v>0.16719999999999999</v>
          </cell>
          <cell r="O43">
            <v>1650.82</v>
          </cell>
          <cell r="Q43">
            <v>286.51</v>
          </cell>
          <cell r="R43">
            <v>36.229999999999997</v>
          </cell>
          <cell r="S43">
            <v>0</v>
          </cell>
          <cell r="U43">
            <v>0</v>
          </cell>
          <cell r="V43">
            <v>3.0163924999999989</v>
          </cell>
          <cell r="X43">
            <v>39.49</v>
          </cell>
          <cell r="Y43">
            <v>23.55</v>
          </cell>
          <cell r="AB43">
            <v>9873.3218749999996</v>
          </cell>
          <cell r="AD43">
            <v>1713.5718749999999</v>
          </cell>
          <cell r="AE43">
            <v>216.70312499999997</v>
          </cell>
          <cell r="AF43">
            <v>0</v>
          </cell>
          <cell r="AH43">
            <v>0</v>
          </cell>
          <cell r="AI43">
            <v>18.040624999999995</v>
          </cell>
          <cell r="AT43">
            <v>109</v>
          </cell>
          <cell r="AU43">
            <v>65</v>
          </cell>
          <cell r="BZ43">
            <v>142</v>
          </cell>
          <cell r="CA43">
            <v>95</v>
          </cell>
          <cell r="DL43" t="str">
            <v/>
          </cell>
          <cell r="DM43" t="str">
            <v/>
          </cell>
          <cell r="DW43" t="str">
            <v>1000 м2 основания</v>
          </cell>
          <cell r="FT43" t="str">
            <v>*0.9</v>
          </cell>
          <cell r="FU43" t="str">
            <v>*0.85</v>
          </cell>
          <cell r="FV43" t="str">
            <v>((*0.85))</v>
          </cell>
          <cell r="FW43" t="str">
            <v>((*0.8))</v>
          </cell>
          <cell r="FX43">
            <v>127.8</v>
          </cell>
          <cell r="FY43">
            <v>80.75</v>
          </cell>
        </row>
        <row r="44">
          <cell r="E44" t="str">
            <v>20</v>
          </cell>
          <cell r="F44" t="str">
            <v>11-01-002-04</v>
          </cell>
          <cell r="G44" t="str">
            <v>Устройство подстилающих слоев щебеночных вручную</v>
          </cell>
          <cell r="I44">
            <v>14.7</v>
          </cell>
          <cell r="O44">
            <v>5093.92</v>
          </cell>
          <cell r="Q44">
            <v>1154.19</v>
          </cell>
          <cell r="R44">
            <v>116.86</v>
          </cell>
          <cell r="S44">
            <v>642.52</v>
          </cell>
          <cell r="U44">
            <v>72.513997499999988</v>
          </cell>
          <cell r="V44">
            <v>11.622187499999999</v>
          </cell>
          <cell r="X44">
            <v>713.82</v>
          </cell>
          <cell r="Y44">
            <v>387.28</v>
          </cell>
          <cell r="AB44">
            <v>346.52487499999995</v>
          </cell>
          <cell r="AD44">
            <v>78.516249999999985</v>
          </cell>
          <cell r="AE44">
            <v>7.9493749999999999</v>
          </cell>
          <cell r="AF44">
            <v>43.708624999999991</v>
          </cell>
          <cell r="AH44">
            <v>4.9329249999999991</v>
          </cell>
          <cell r="AI44">
            <v>0.79062499999999991</v>
          </cell>
          <cell r="AT44">
            <v>94</v>
          </cell>
          <cell r="AU44">
            <v>51</v>
          </cell>
          <cell r="BZ44">
            <v>123</v>
          </cell>
          <cell r="CA44">
            <v>75</v>
          </cell>
          <cell r="DL44" t="str">
            <v/>
          </cell>
          <cell r="DM44" t="str">
            <v/>
          </cell>
          <cell r="DW44" t="str">
            <v>1 м3 подстилающего слоя</v>
          </cell>
          <cell r="FT44" t="str">
            <v>*0.9</v>
          </cell>
          <cell r="FU44" t="str">
            <v>*0.85</v>
          </cell>
          <cell r="FV44" t="str">
            <v>((*0.85))</v>
          </cell>
          <cell r="FW44" t="str">
            <v>((*0.8))</v>
          </cell>
          <cell r="FX44">
            <v>110.7</v>
          </cell>
          <cell r="FY44">
            <v>63.75</v>
          </cell>
        </row>
        <row r="45">
          <cell r="E45" t="str">
            <v>21</v>
          </cell>
          <cell r="F45" t="str">
            <v>27-04-001-01</v>
          </cell>
          <cell r="G45" t="str">
            <v>Устройство подстилающих и выравнивающих слоев оснований из пескоцементной смеси</v>
          </cell>
          <cell r="I45">
            <v>1.5E-3</v>
          </cell>
          <cell r="O45">
            <v>4.8899999999999997</v>
          </cell>
          <cell r="Q45">
            <v>4.62</v>
          </cell>
          <cell r="R45">
            <v>0.38</v>
          </cell>
          <cell r="S45">
            <v>0.25</v>
          </cell>
          <cell r="U45">
            <v>3.1184549999999995E-2</v>
          </cell>
          <cell r="V45">
            <v>2.992875E-2</v>
          </cell>
          <cell r="X45">
            <v>0.69</v>
          </cell>
          <cell r="Y45">
            <v>0.41</v>
          </cell>
          <cell r="AB45">
            <v>3260.5250749999991</v>
          </cell>
          <cell r="AD45">
            <v>3081.5974999999994</v>
          </cell>
          <cell r="AE45">
            <v>255.19937499999997</v>
          </cell>
          <cell r="AF45">
            <v>166.72757499999997</v>
          </cell>
          <cell r="AH45">
            <v>20.789699999999996</v>
          </cell>
          <cell r="AI45">
            <v>19.952500000000001</v>
          </cell>
          <cell r="AT45">
            <v>109</v>
          </cell>
          <cell r="AU45">
            <v>65</v>
          </cell>
          <cell r="BZ45">
            <v>142</v>
          </cell>
          <cell r="CA45">
            <v>95</v>
          </cell>
          <cell r="DL45" t="str">
            <v/>
          </cell>
          <cell r="DM45" t="str">
            <v/>
          </cell>
          <cell r="DW45" t="str">
            <v>100 м3 материала основания (в плотном теле)</v>
          </cell>
          <cell r="FT45" t="str">
            <v>*0.9</v>
          </cell>
          <cell r="FU45" t="str">
            <v>*0.85</v>
          </cell>
          <cell r="FV45" t="str">
            <v>((*0.85))</v>
          </cell>
          <cell r="FW45" t="str">
            <v>((*0.8))</v>
          </cell>
          <cell r="FX45">
            <v>127.8</v>
          </cell>
          <cell r="FY45">
            <v>80.75</v>
          </cell>
        </row>
        <row r="46">
          <cell r="E46" t="str">
            <v>21,1</v>
          </cell>
          <cell r="F46" t="str">
            <v>407-0028</v>
          </cell>
          <cell r="G46" t="str">
            <v>Смесь пескоцементная (цемент М 400)</v>
          </cell>
          <cell r="I46">
            <v>1.5E-3</v>
          </cell>
          <cell r="O46">
            <v>0.42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AB46">
            <v>280.60000000000002</v>
          </cell>
          <cell r="AD46">
            <v>0</v>
          </cell>
          <cell r="AE46">
            <v>0</v>
          </cell>
          <cell r="AF46">
            <v>0</v>
          </cell>
          <cell r="AH46">
            <v>0</v>
          </cell>
          <cell r="AI46">
            <v>0</v>
          </cell>
          <cell r="DW46" t="str">
            <v>м3</v>
          </cell>
        </row>
        <row r="47">
          <cell r="E47" t="str">
            <v>22</v>
          </cell>
          <cell r="F47" t="str">
            <v>11-01-025-01</v>
          </cell>
          <cell r="G47" t="str">
            <v>Устройство покрытий из брусчатки по готовому подстилающему слою с заполнением швов песком</v>
          </cell>
          <cell r="I47">
            <v>0.03</v>
          </cell>
          <cell r="O47">
            <v>888.45</v>
          </cell>
          <cell r="Q47">
            <v>7.64</v>
          </cell>
          <cell r="R47">
            <v>0.85</v>
          </cell>
          <cell r="S47">
            <v>25.51</v>
          </cell>
          <cell r="U47">
            <v>2.8439999999999999</v>
          </cell>
          <cell r="V47">
            <v>8.4900000000000003E-2</v>
          </cell>
          <cell r="X47">
            <v>24.78</v>
          </cell>
          <cell r="Y47">
            <v>13.44</v>
          </cell>
          <cell r="AB47">
            <v>29614.89</v>
          </cell>
          <cell r="AD47">
            <v>254.67</v>
          </cell>
          <cell r="AE47">
            <v>28.47</v>
          </cell>
          <cell r="AF47">
            <v>850.36</v>
          </cell>
          <cell r="AH47">
            <v>94.8</v>
          </cell>
          <cell r="AI47">
            <v>2.83</v>
          </cell>
          <cell r="AT47">
            <v>94</v>
          </cell>
          <cell r="AU47">
            <v>51</v>
          </cell>
          <cell r="BZ47">
            <v>123</v>
          </cell>
          <cell r="CA47">
            <v>75</v>
          </cell>
          <cell r="DL47" t="str">
            <v/>
          </cell>
          <cell r="DM47" t="str">
            <v/>
          </cell>
          <cell r="DW47" t="str">
            <v>100 м2 покрытия</v>
          </cell>
          <cell r="FT47" t="str">
            <v>*0.9</v>
          </cell>
          <cell r="FU47" t="str">
            <v>*0.85</v>
          </cell>
          <cell r="FV47" t="str">
            <v>((*0.85))</v>
          </cell>
          <cell r="FW47" t="str">
            <v>((*0.8))</v>
          </cell>
          <cell r="FX47">
            <v>110.7</v>
          </cell>
          <cell r="FY47">
            <v>63.75</v>
          </cell>
        </row>
        <row r="48">
          <cell r="E48" t="str">
            <v>23</v>
          </cell>
          <cell r="F48" t="str">
            <v>27-06-026-01</v>
          </cell>
          <cell r="G48" t="str">
            <v>Розлив вяжущих материалов</v>
          </cell>
          <cell r="I48">
            <v>0.08</v>
          </cell>
          <cell r="O48">
            <v>125.75</v>
          </cell>
          <cell r="Q48">
            <v>3.17</v>
          </cell>
          <cell r="R48">
            <v>0.61</v>
          </cell>
          <cell r="S48">
            <v>0</v>
          </cell>
          <cell r="U48">
            <v>0</v>
          </cell>
          <cell r="V48">
            <v>5.2800000000000007E-2</v>
          </cell>
          <cell r="X48">
            <v>0.66</v>
          </cell>
          <cell r="Y48">
            <v>0.4</v>
          </cell>
          <cell r="AB48">
            <v>1571.83</v>
          </cell>
          <cell r="AD48">
            <v>39.6</v>
          </cell>
          <cell r="AE48">
            <v>7.66</v>
          </cell>
          <cell r="AF48">
            <v>0</v>
          </cell>
          <cell r="AH48">
            <v>0</v>
          </cell>
          <cell r="AI48">
            <v>0.66</v>
          </cell>
          <cell r="AT48">
            <v>109</v>
          </cell>
          <cell r="AU48">
            <v>65</v>
          </cell>
          <cell r="BZ48">
            <v>142</v>
          </cell>
          <cell r="CA48">
            <v>95</v>
          </cell>
          <cell r="DL48" t="str">
            <v/>
          </cell>
          <cell r="DM48" t="str">
            <v/>
          </cell>
          <cell r="DW48" t="str">
            <v>1 Т</v>
          </cell>
          <cell r="FT48" t="str">
            <v>*0.9</v>
          </cell>
          <cell r="FU48" t="str">
            <v>*0.85</v>
          </cell>
          <cell r="FV48" t="str">
            <v>((*0.85))</v>
          </cell>
          <cell r="FW48" t="str">
            <v>((*0.8))</v>
          </cell>
          <cell r="FX48">
            <v>127.8</v>
          </cell>
          <cell r="FY48">
            <v>80.75</v>
          </cell>
        </row>
        <row r="49">
          <cell r="E49" t="str">
            <v>24</v>
          </cell>
          <cell r="F49" t="str">
            <v>27-07-001-01</v>
          </cell>
          <cell r="G49" t="str">
            <v>Устройство асфальтобетонных покрытий дорожек и тротуаров однослойных из литой мелкозернистой асфальто-бетонной смеси толщиной 3 см</v>
          </cell>
          <cell r="I49">
            <v>6.6210000000000004</v>
          </cell>
          <cell r="O49">
            <v>22833.34</v>
          </cell>
          <cell r="Q49">
            <v>548.98</v>
          </cell>
          <cell r="R49">
            <v>5.43</v>
          </cell>
          <cell r="S49">
            <v>1229.9100000000001</v>
          </cell>
          <cell r="U49">
            <v>132.39484019999998</v>
          </cell>
          <cell r="V49">
            <v>0.47588437499999997</v>
          </cell>
          <cell r="X49">
            <v>1346.52</v>
          </cell>
          <cell r="Y49">
            <v>802.97</v>
          </cell>
          <cell r="AB49">
            <v>3448.6233500000003</v>
          </cell>
          <cell r="AD49">
            <v>82.914999999999992</v>
          </cell>
          <cell r="AE49">
            <v>0.81937499999999985</v>
          </cell>
          <cell r="AF49">
            <v>185.75834999999998</v>
          </cell>
          <cell r="AH49">
            <v>19.996199999999995</v>
          </cell>
          <cell r="AI49">
            <v>7.1874999999999994E-2</v>
          </cell>
          <cell r="AT49">
            <v>109</v>
          </cell>
          <cell r="AU49">
            <v>65</v>
          </cell>
          <cell r="BZ49">
            <v>142</v>
          </cell>
          <cell r="CA49">
            <v>95</v>
          </cell>
          <cell r="DL49" t="str">
            <v/>
          </cell>
          <cell r="DM49" t="str">
            <v/>
          </cell>
          <cell r="DW49" t="str">
            <v>100 м2 покрытия</v>
          </cell>
          <cell r="FT49" t="str">
            <v>*0.9</v>
          </cell>
          <cell r="FU49" t="str">
            <v>*0.85</v>
          </cell>
          <cell r="FV49" t="str">
            <v>((*0.85))</v>
          </cell>
          <cell r="FW49" t="str">
            <v>((*0.8))</v>
          </cell>
          <cell r="FX49">
            <v>127.8</v>
          </cell>
          <cell r="FY49">
            <v>80.75</v>
          </cell>
        </row>
        <row r="50">
          <cell r="E50" t="str">
            <v>25</v>
          </cell>
          <cell r="F50" t="str">
            <v>27-07-001-02</v>
          </cell>
          <cell r="G50" t="str">
            <v>На каждые 0,5 см изменения толщины покрытия добавлять к расценке 27-07-001-01</v>
          </cell>
          <cell r="I50">
            <v>6.6210000000000004</v>
          </cell>
          <cell r="O50">
            <v>14822.16</v>
          </cell>
          <cell r="Q50">
            <v>319.79000000000002</v>
          </cell>
          <cell r="R50">
            <v>0</v>
          </cell>
          <cell r="S50">
            <v>754.79</v>
          </cell>
          <cell r="U50">
            <v>81.258208799999991</v>
          </cell>
          <cell r="V50">
            <v>0</v>
          </cell>
          <cell r="X50">
            <v>822.72</v>
          </cell>
          <cell r="Y50">
            <v>490.61</v>
          </cell>
          <cell r="AB50">
            <v>2238.6595000000002</v>
          </cell>
          <cell r="AD50">
            <v>48.3</v>
          </cell>
          <cell r="AE50">
            <v>0</v>
          </cell>
          <cell r="AF50">
            <v>113.99949999999998</v>
          </cell>
          <cell r="AH50">
            <v>12.272799999999998</v>
          </cell>
          <cell r="AI50">
            <v>0</v>
          </cell>
          <cell r="AT50">
            <v>109</v>
          </cell>
          <cell r="AU50">
            <v>65</v>
          </cell>
          <cell r="BZ50">
            <v>142</v>
          </cell>
          <cell r="CA50">
            <v>95</v>
          </cell>
          <cell r="DL50" t="str">
            <v/>
          </cell>
          <cell r="DM50" t="str">
            <v/>
          </cell>
          <cell r="DW50" t="str">
            <v>100 м2 покрытия</v>
          </cell>
          <cell r="FT50" t="str">
            <v>*0.9</v>
          </cell>
          <cell r="FU50" t="str">
            <v>*0.85</v>
          </cell>
          <cell r="FV50" t="str">
            <v>((*0.85))</v>
          </cell>
          <cell r="FW50" t="str">
            <v>((*0.8))</v>
          </cell>
          <cell r="FX50">
            <v>127.8</v>
          </cell>
          <cell r="FY50">
            <v>80.75</v>
          </cell>
        </row>
        <row r="51">
          <cell r="E51" t="str">
            <v>26</v>
          </cell>
          <cell r="F51" t="str">
            <v>27-02-001-01 прим.</v>
          </cell>
          <cell r="G51" t="str">
            <v>Устройство дренажей продольных по краям проезжей части или вдоль укрепительных полос из асбестоцементных труб</v>
          </cell>
          <cell r="I51">
            <v>0.4</v>
          </cell>
          <cell r="O51">
            <v>1314.24</v>
          </cell>
          <cell r="Q51">
            <v>107.54</v>
          </cell>
          <cell r="R51">
            <v>36.21</v>
          </cell>
          <cell r="S51">
            <v>109.88</v>
          </cell>
          <cell r="U51">
            <v>13.701099999999997</v>
          </cell>
          <cell r="V51">
            <v>3.1567500000000006</v>
          </cell>
          <cell r="X51">
            <v>159.24</v>
          </cell>
          <cell r="Y51">
            <v>94.96</v>
          </cell>
          <cell r="AB51">
            <v>3285.5909500000002</v>
          </cell>
          <cell r="AD51">
            <v>268.84125</v>
          </cell>
          <cell r="AE51">
            <v>90.519374999999997</v>
          </cell>
          <cell r="AF51">
            <v>274.70969999999994</v>
          </cell>
          <cell r="AH51">
            <v>34.252749999999992</v>
          </cell>
          <cell r="AI51">
            <v>7.8918750000000006</v>
          </cell>
          <cell r="AT51">
            <v>109</v>
          </cell>
          <cell r="AU51">
            <v>65</v>
          </cell>
          <cell r="BZ51">
            <v>142</v>
          </cell>
          <cell r="CA51">
            <v>95</v>
          </cell>
          <cell r="DL51" t="str">
            <v/>
          </cell>
          <cell r="DM51" t="str">
            <v/>
          </cell>
          <cell r="DW51" t="str">
            <v>100 м дренажа</v>
          </cell>
          <cell r="FT51" t="str">
            <v>*0.9</v>
          </cell>
          <cell r="FU51" t="str">
            <v>*0.85</v>
          </cell>
          <cell r="FV51" t="str">
            <v>((*0.85))</v>
          </cell>
          <cell r="FW51" t="str">
            <v>((*0.8))</v>
          </cell>
          <cell r="FX51">
            <v>127.8</v>
          </cell>
          <cell r="FY51">
            <v>80.75</v>
          </cell>
        </row>
        <row r="53">
          <cell r="F53" t="str">
            <v>Новая локальная смета</v>
          </cell>
          <cell r="G53" t="str">
            <v xml:space="preserve">Благоустройство территории расположенной по адресу: г.Скопин, ул Карла Маркса, д. 271 </v>
          </cell>
        </row>
        <row r="55">
          <cell r="F55">
            <v>116699.2</v>
          </cell>
          <cell r="H55" t="str">
            <v>Прямые затраты</v>
          </cell>
        </row>
        <row r="56">
          <cell r="F56">
            <v>86803.77</v>
          </cell>
          <cell r="H56" t="str">
            <v>Стоимость материальных ресурсов</v>
          </cell>
        </row>
        <row r="59">
          <cell r="F59">
            <v>22458.63</v>
          </cell>
          <cell r="H59" t="str">
            <v>Эксплуатация машин</v>
          </cell>
        </row>
        <row r="60">
          <cell r="F60">
            <v>2264.6799999999998</v>
          </cell>
          <cell r="H60" t="str">
            <v>ЗП машинистов</v>
          </cell>
        </row>
        <row r="61">
          <cell r="F61">
            <v>7436.8</v>
          </cell>
          <cell r="H61" t="str">
            <v>Основная ЗП рабочих</v>
          </cell>
        </row>
        <row r="63">
          <cell r="F63">
            <v>864.07</v>
          </cell>
          <cell r="H63" t="str">
            <v>Трудозатраты строителей</v>
          </cell>
        </row>
        <row r="64">
          <cell r="F64">
            <v>179.62</v>
          </cell>
          <cell r="H64" t="str">
            <v>Трудозатраты машинистов</v>
          </cell>
        </row>
        <row r="65">
          <cell r="F65">
            <v>313.95999999999998</v>
          </cell>
          <cell r="H65" t="str">
            <v>Транспорт материалов</v>
          </cell>
        </row>
        <row r="66">
          <cell r="F66">
            <v>9910.2800000000007</v>
          </cell>
          <cell r="H66" t="str">
            <v>Накладные расходы</v>
          </cell>
        </row>
        <row r="67">
          <cell r="F67">
            <v>5780.63</v>
          </cell>
          <cell r="H67" t="str">
            <v>Сметная прибыль</v>
          </cell>
        </row>
        <row r="68">
          <cell r="F68">
            <v>132390.10999999999</v>
          </cell>
          <cell r="H68" t="str">
            <v>Итого в 2001г.</v>
          </cell>
        </row>
        <row r="69">
          <cell r="H69" t="str">
            <v>Рынок</v>
          </cell>
        </row>
        <row r="70">
          <cell r="H70" t="str">
            <v>НДС</v>
          </cell>
        </row>
        <row r="71">
          <cell r="H71" t="str">
            <v>Итого с НДС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кет формы-3"/>
      <sheetName val="11-графка с показом НР и СП "/>
      <sheetName val="11-графка c показом НР и СП "/>
      <sheetName val="Source"/>
      <sheetName val="SmtRes"/>
      <sheetName val="EtalonRes"/>
      <sheetName val="ClcRes"/>
    </sheetNames>
    <sheetDataSet>
      <sheetData sheetId="0" refreshError="1"/>
      <sheetData sheetId="1" refreshError="1"/>
      <sheetData sheetId="2" refreshError="1"/>
      <sheetData sheetId="3" refreshError="1">
        <row r="12">
          <cell r="F12" t="str">
            <v>Новый объект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6"/>
  <sheetViews>
    <sheetView tabSelected="1" topLeftCell="A160" zoomScaleNormal="100" workbookViewId="0">
      <selection activeCell="C8" sqref="C8"/>
    </sheetView>
  </sheetViews>
  <sheetFormatPr defaultRowHeight="12.75" x14ac:dyDescent="0.2"/>
  <cols>
    <col min="1" max="1" width="5.28515625" customWidth="1"/>
    <col min="2" max="2" width="12.7109375" customWidth="1"/>
    <col min="3" max="3" width="30.7109375" customWidth="1"/>
    <col min="4" max="5" width="9.7109375" customWidth="1"/>
    <col min="6" max="6" width="10.7109375" customWidth="1"/>
    <col min="7" max="8" width="11.7109375" customWidth="1"/>
    <col min="9" max="13" width="9.7109375" customWidth="1"/>
    <col min="27" max="27" width="104.7109375" hidden="1" customWidth="1"/>
    <col min="28" max="28" width="0" hidden="1" customWidth="1"/>
  </cols>
  <sheetData>
    <row r="1" spans="1:27" s="1" customFormat="1" ht="11.25" x14ac:dyDescent="0.2">
      <c r="A1" s="1" t="str">
        <f>[1]Source!B1</f>
        <v>Smeta.ru  (495) 974-1589</v>
      </c>
      <c r="K1" s="1" t="s">
        <v>0</v>
      </c>
    </row>
    <row r="3" spans="1:27" ht="1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AA3" s="3" t="str">
        <f>CONCATENATE( "Локальная смета   ", [2]Source!F12)</f>
        <v>Локальная смета   Новый объект</v>
      </c>
    </row>
    <row r="4" spans="1:27" ht="37.5" x14ac:dyDescent="0.3">
      <c r="A4" s="4" t="s">
        <v>41</v>
      </c>
      <c r="B4" s="4"/>
      <c r="C4" s="4"/>
      <c r="D4" s="4"/>
      <c r="E4" s="4"/>
      <c r="F4" s="4"/>
      <c r="G4" s="4"/>
      <c r="H4" s="4"/>
      <c r="I4" s="4"/>
      <c r="J4" s="4"/>
      <c r="K4" s="4"/>
      <c r="AA4" s="5" t="str">
        <f>[1]Source!G20</f>
        <v xml:space="preserve">Благоустройство территории расположенной по адресу: г.Скопин, ул Карла Маркса, д. 271 </v>
      </c>
    </row>
    <row r="6" spans="1:27" x14ac:dyDescent="0.2">
      <c r="A6" s="6" t="s">
        <v>2</v>
      </c>
      <c r="C6" s="7" t="str">
        <f>[1]Source!J20</f>
        <v/>
      </c>
      <c r="D6" s="7"/>
      <c r="E6" s="7"/>
      <c r="F6" s="7"/>
      <c r="G6" s="7"/>
      <c r="H6" s="7"/>
      <c r="I6" s="7"/>
      <c r="J6" s="7"/>
      <c r="K6" s="7"/>
      <c r="AA6" s="8" t="str">
        <f>[1]Source!J20</f>
        <v/>
      </c>
    </row>
    <row r="7" spans="1:27" x14ac:dyDescent="0.2">
      <c r="A7" s="6" t="s">
        <v>3</v>
      </c>
      <c r="C7" s="9" t="s">
        <v>4</v>
      </c>
      <c r="D7" s="9"/>
      <c r="E7" s="9"/>
    </row>
    <row r="8" spans="1:27" x14ac:dyDescent="0.2">
      <c r="G8" s="6" t="s">
        <v>5</v>
      </c>
      <c r="J8" s="10">
        <v>1375.81</v>
      </c>
      <c r="K8" s="11" t="s">
        <v>6</v>
      </c>
    </row>
    <row r="9" spans="1:27" x14ac:dyDescent="0.2">
      <c r="G9" s="6" t="s">
        <v>7</v>
      </c>
      <c r="J9" s="10">
        <f>[1]Source!F63</f>
        <v>864.07</v>
      </c>
      <c r="K9" s="11" t="s">
        <v>8</v>
      </c>
    </row>
    <row r="10" spans="1:27" x14ac:dyDescent="0.2">
      <c r="A10" s="12"/>
      <c r="B10" s="12"/>
      <c r="C10" s="12"/>
      <c r="D10" s="12"/>
      <c r="E10" s="13" t="s">
        <v>9</v>
      </c>
      <c r="F10" s="14"/>
      <c r="G10" s="15" t="s">
        <v>10</v>
      </c>
      <c r="H10" s="16"/>
      <c r="I10" s="17"/>
      <c r="J10" s="18" t="s">
        <v>11</v>
      </c>
      <c r="K10" s="19"/>
    </row>
    <row r="11" spans="1:27" x14ac:dyDescent="0.2">
      <c r="A11" s="20" t="s">
        <v>12</v>
      </c>
      <c r="B11" s="20" t="s">
        <v>13</v>
      </c>
      <c r="C11" s="20" t="s">
        <v>14</v>
      </c>
      <c r="D11" s="20" t="s">
        <v>15</v>
      </c>
      <c r="E11" s="21"/>
      <c r="F11" s="21" t="s">
        <v>16</v>
      </c>
      <c r="G11" s="12"/>
      <c r="H11" s="12"/>
      <c r="I11" s="21" t="s">
        <v>16</v>
      </c>
      <c r="J11" s="22" t="s">
        <v>17</v>
      </c>
      <c r="K11" s="23"/>
    </row>
    <row r="12" spans="1:27" x14ac:dyDescent="0.2">
      <c r="A12" s="20" t="s">
        <v>18</v>
      </c>
      <c r="B12" s="20" t="s">
        <v>19</v>
      </c>
      <c r="C12" s="20" t="s">
        <v>20</v>
      </c>
      <c r="D12" s="20" t="s">
        <v>21</v>
      </c>
      <c r="E12" s="20" t="s">
        <v>22</v>
      </c>
      <c r="F12" s="20" t="s">
        <v>23</v>
      </c>
      <c r="G12" s="20" t="s">
        <v>22</v>
      </c>
      <c r="H12" s="20" t="s">
        <v>24</v>
      </c>
      <c r="I12" s="20" t="s">
        <v>23</v>
      </c>
      <c r="J12" s="22" t="s">
        <v>25</v>
      </c>
      <c r="K12" s="23"/>
    </row>
    <row r="13" spans="1:27" x14ac:dyDescent="0.2">
      <c r="A13" s="24"/>
      <c r="B13" s="20" t="s">
        <v>26</v>
      </c>
      <c r="C13" s="24"/>
      <c r="D13" s="20"/>
      <c r="E13" s="21" t="s">
        <v>27</v>
      </c>
      <c r="F13" s="21" t="s">
        <v>28</v>
      </c>
      <c r="G13" s="20"/>
      <c r="H13" s="20"/>
      <c r="I13" s="21" t="s">
        <v>28</v>
      </c>
      <c r="J13" s="18" t="s">
        <v>29</v>
      </c>
      <c r="K13" s="25"/>
    </row>
    <row r="14" spans="1:27" x14ac:dyDescent="0.2">
      <c r="A14" s="24"/>
      <c r="B14" s="24"/>
      <c r="C14" s="24"/>
      <c r="D14" s="24"/>
      <c r="E14" s="20" t="s">
        <v>24</v>
      </c>
      <c r="F14" s="20" t="s">
        <v>30</v>
      </c>
      <c r="G14" s="24"/>
      <c r="H14" s="24"/>
      <c r="I14" s="20" t="s">
        <v>30</v>
      </c>
      <c r="J14" s="21" t="s">
        <v>31</v>
      </c>
      <c r="K14" s="26" t="s">
        <v>32</v>
      </c>
    </row>
    <row r="15" spans="1:27" x14ac:dyDescent="0.2">
      <c r="A15" s="27">
        <v>1</v>
      </c>
      <c r="B15" s="27">
        <v>2</v>
      </c>
      <c r="C15" s="27">
        <v>3</v>
      </c>
      <c r="D15" s="27">
        <v>4</v>
      </c>
      <c r="E15" s="27">
        <v>5</v>
      </c>
      <c r="F15" s="27">
        <v>6</v>
      </c>
      <c r="G15" s="27">
        <v>7</v>
      </c>
      <c r="H15" s="27">
        <v>8</v>
      </c>
      <c r="I15" s="27">
        <v>9</v>
      </c>
      <c r="J15" s="27">
        <v>10</v>
      </c>
      <c r="K15" s="27">
        <v>11</v>
      </c>
    </row>
    <row r="16" spans="1:27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">
      <c r="A17" s="29" t="s">
        <v>33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ht="48" x14ac:dyDescent="0.2">
      <c r="A19" s="31" t="str">
        <f>[1]Source!E24</f>
        <v>1</v>
      </c>
      <c r="B19" s="31" t="str">
        <f>[1]Source!F24</f>
        <v>27-06-001-02</v>
      </c>
      <c r="C19" s="32" t="str">
        <f>[1]Source!G24</f>
        <v>Демонтаж дорожных покрытий из сборных прямоугольных железобетонных плит площадью до 3 м2</v>
      </c>
      <c r="D19" s="11">
        <f>[1]Source!I24</f>
        <v>0.34</v>
      </c>
      <c r="E19" s="33">
        <f>[1]Source!AB24</f>
        <v>8486.5676000000003</v>
      </c>
      <c r="F19" s="33">
        <f>[1]Source!AD24</f>
        <v>7550.98855</v>
      </c>
      <c r="G19" s="10">
        <f>[1]Source!O24</f>
        <v>2885.44</v>
      </c>
      <c r="H19" s="10">
        <f>[1]Source!S24</f>
        <v>318.10000000000002</v>
      </c>
      <c r="I19" s="34">
        <f>[1]Source!Q24</f>
        <v>2567.34</v>
      </c>
      <c r="J19" s="35">
        <f>[1]Source!AH24</f>
        <v>109.68124999999999</v>
      </c>
      <c r="K19" s="35">
        <f>[1]Source!U24</f>
        <v>37.291624999999996</v>
      </c>
    </row>
    <row r="20" spans="1:11" ht="24" x14ac:dyDescent="0.2">
      <c r="C20" s="36" t="str">
        <f>[1]Source!DW24</f>
        <v>100 м3 сборных железобетонных плит</v>
      </c>
      <c r="D20" s="11"/>
      <c r="E20" s="37">
        <f>[1]Source!AF24</f>
        <v>935.57904999999994</v>
      </c>
      <c r="F20" s="37">
        <f>[1]Source!AE24</f>
        <v>646.86579999999992</v>
      </c>
      <c r="G20" s="10"/>
      <c r="H20" s="10"/>
      <c r="I20" s="10">
        <f>[1]Source!R24</f>
        <v>219.93</v>
      </c>
      <c r="J20" s="11">
        <f>[1]Source!AI24</f>
        <v>49.797299999999993</v>
      </c>
      <c r="K20" s="11">
        <f>[1]Source!V24</f>
        <v>16.931082</v>
      </c>
    </row>
    <row r="21" spans="1:11" x14ac:dyDescent="0.2">
      <c r="C21" s="6" t="s">
        <v>34</v>
      </c>
      <c r="D21" s="38" t="str">
        <f>CONCATENATE([1]Source!BZ24,"%")</f>
        <v>142%</v>
      </c>
      <c r="E21" s="39">
        <f>([1]Source!AF24+[1]Source!AE24)*[1]Source!FX24/100</f>
        <v>2022.3645182999999</v>
      </c>
      <c r="F21" s="38" t="str">
        <f>CONCATENATE([1]Source!DL24,[1]Source!FT24, "=", [1]Source!FX24,"%")</f>
        <v>*0.9=127,8%</v>
      </c>
      <c r="G21" s="40">
        <f>[1]Source!X24</f>
        <v>586.45000000000005</v>
      </c>
      <c r="H21" s="38" t="str">
        <f>CONCATENATE([1]Source!FV24, "=", [1]Source!AT24,"%")</f>
        <v>((*0.85))=109%</v>
      </c>
      <c r="I21" s="38"/>
      <c r="J21" s="38"/>
      <c r="K21" s="38"/>
    </row>
    <row r="22" spans="1:11" x14ac:dyDescent="0.2">
      <c r="C22" s="6" t="s">
        <v>35</v>
      </c>
      <c r="D22" s="38" t="str">
        <f>CONCATENATE([1]Source!CA24,"%")</f>
        <v>95%</v>
      </c>
      <c r="E22" s="39">
        <f>([1]Source!AF24+[1]Source!AE24)*[1]Source!FY24/100</f>
        <v>1277.8242163749999</v>
      </c>
      <c r="F22" s="38" t="str">
        <f>CONCATENATE([1]Source!DM24,[1]Source!FU24, "=", [1]Source!FY24,"%")</f>
        <v>*0.85=80,75%</v>
      </c>
      <c r="G22" s="40">
        <f>[1]Source!Y24</f>
        <v>349.72</v>
      </c>
      <c r="H22" s="38" t="str">
        <f>CONCATENATE([1]Source!FW24, "=", [1]Source!AU24,"%")</f>
        <v>((*0.8))=65%</v>
      </c>
      <c r="I22" s="38"/>
      <c r="J22" s="38"/>
      <c r="K22" s="38"/>
    </row>
    <row r="23" spans="1:11" x14ac:dyDescent="0.2">
      <c r="C23" s="6" t="s">
        <v>36</v>
      </c>
      <c r="D23" s="38"/>
      <c r="E23" s="39">
        <f>(([1]Source!AF24+[1]Source!AE24)*[1]Source!FX24/100)+(([1]Source!AF24+[1]Source!AE24)*[1]Source!FY24/100)+[1]Source!AB24</f>
        <v>11786.756334674999</v>
      </c>
      <c r="F23" s="38"/>
      <c r="G23" s="40">
        <f>[1]Source!O24+[1]Source!X24+[1]Source!Y24</f>
        <v>3821.6100000000006</v>
      </c>
      <c r="H23" s="41"/>
      <c r="I23" s="41"/>
      <c r="J23" s="41"/>
      <c r="K23" s="41"/>
    </row>
    <row r="24" spans="1:11" ht="48" x14ac:dyDescent="0.2">
      <c r="A24" s="31" t="str">
        <f>[1]Source!E25</f>
        <v>2</v>
      </c>
      <c r="B24" s="31" t="str">
        <f>[1]Source!F25</f>
        <v>01-02-057-02</v>
      </c>
      <c r="C24" s="32" t="str">
        <f>[1]Source!G25</f>
        <v>Разработка грунта вручную в траншеях глубиной до 2 м без креплений с откосами, группа грунтов 2</v>
      </c>
      <c r="D24" s="11">
        <f>[1]Source!I25</f>
        <v>0.08</v>
      </c>
      <c r="E24" s="33">
        <f>[1]Source!AB25</f>
        <v>1588.5869999999998</v>
      </c>
      <c r="F24" s="33">
        <f>[1]Source!AD25</f>
        <v>0</v>
      </c>
      <c r="G24" s="10">
        <f>[1]Source!O25</f>
        <v>127.09</v>
      </c>
      <c r="H24" s="10">
        <f>[1]Source!S25</f>
        <v>127.09</v>
      </c>
      <c r="I24" s="34">
        <f>[1]Source!Q25</f>
        <v>0</v>
      </c>
      <c r="J24" s="35">
        <f>[1]Source!AH25</f>
        <v>203.66499999999996</v>
      </c>
      <c r="K24" s="35">
        <f>[1]Source!U25</f>
        <v>16.293199999999999</v>
      </c>
    </row>
    <row r="25" spans="1:11" x14ac:dyDescent="0.2">
      <c r="C25" s="36" t="str">
        <f>[1]Source!DW25</f>
        <v>100 м3 грунта</v>
      </c>
      <c r="D25" s="11"/>
      <c r="E25" s="37">
        <f>[1]Source!AF25</f>
        <v>1588.5869999999998</v>
      </c>
      <c r="F25" s="37">
        <f>[1]Source!AE25</f>
        <v>0</v>
      </c>
      <c r="G25" s="10"/>
      <c r="H25" s="10"/>
      <c r="I25" s="10">
        <f>[1]Source!R25</f>
        <v>0</v>
      </c>
      <c r="J25" s="11">
        <f>[1]Source!AI25</f>
        <v>0</v>
      </c>
      <c r="K25" s="11">
        <f>[1]Source!V25</f>
        <v>0</v>
      </c>
    </row>
    <row r="26" spans="1:11" x14ac:dyDescent="0.2">
      <c r="C26" s="6" t="s">
        <v>34</v>
      </c>
      <c r="D26" s="38" t="str">
        <f>CONCATENATE([1]Source!BZ25,"%")</f>
        <v>80%</v>
      </c>
      <c r="E26" s="39">
        <f>([1]Source!AF25+[1]Source!AE25)*[1]Source!FX25/100</f>
        <v>1143.7826399999999</v>
      </c>
      <c r="F26" s="38" t="str">
        <f>CONCATENATE([1]Source!DL25,[1]Source!FT25, "=", [1]Source!FX25,"%")</f>
        <v>*0.9=72%</v>
      </c>
      <c r="G26" s="40">
        <f>[1]Source!X25</f>
        <v>77.52</v>
      </c>
      <c r="H26" s="38" t="str">
        <f>CONCATENATE([1]Source!FV25, "=", [1]Source!AT25,"%")</f>
        <v>((*0.85))=61%</v>
      </c>
      <c r="I26" s="38"/>
      <c r="J26" s="38"/>
      <c r="K26" s="38"/>
    </row>
    <row r="27" spans="1:11" x14ac:dyDescent="0.2">
      <c r="C27" s="6" t="s">
        <v>35</v>
      </c>
      <c r="D27" s="38" t="str">
        <f>CONCATENATE([1]Source!CA25,"%")</f>
        <v>45%</v>
      </c>
      <c r="E27" s="39">
        <f>([1]Source!AF25+[1]Source!AE25)*[1]Source!FY25/100</f>
        <v>607.63452749999988</v>
      </c>
      <c r="F27" s="38" t="str">
        <f>CONCATENATE([1]Source!DM25,[1]Source!FU25, "=", [1]Source!FY25,"%")</f>
        <v>*0.85=38,25%</v>
      </c>
      <c r="G27" s="40">
        <f>[1]Source!Y25</f>
        <v>39.4</v>
      </c>
      <c r="H27" s="38" t="str">
        <f>CONCATENATE([1]Source!FW25, "=", [1]Source!AU25,"%")</f>
        <v>((*0.8))=31%</v>
      </c>
      <c r="I27" s="38"/>
      <c r="J27" s="38"/>
      <c r="K27" s="38"/>
    </row>
    <row r="28" spans="1:11" x14ac:dyDescent="0.2">
      <c r="C28" s="6" t="s">
        <v>36</v>
      </c>
      <c r="D28" s="38"/>
      <c r="E28" s="39">
        <f>(([1]Source!AF25+[1]Source!AE25)*[1]Source!FX25/100)+(([1]Source!AF25+[1]Source!AE25)*[1]Source!FY25/100)+[1]Source!AB25</f>
        <v>3340.0041674999993</v>
      </c>
      <c r="F28" s="38"/>
      <c r="G28" s="40">
        <f>[1]Source!O25+[1]Source!X25+[1]Source!Y25</f>
        <v>244.01000000000002</v>
      </c>
      <c r="H28" s="41"/>
      <c r="I28" s="41"/>
      <c r="J28" s="41"/>
      <c r="K28" s="41"/>
    </row>
    <row r="29" spans="1:11" ht="60" x14ac:dyDescent="0.2">
      <c r="A29" s="31" t="str">
        <f>[1]Source!E26</f>
        <v>3</v>
      </c>
      <c r="B29" s="31" t="str">
        <f>[1]Source!F26</f>
        <v>01-01-004-02</v>
      </c>
      <c r="C29" s="32" t="str">
        <f>[1]Source!G26</f>
        <v>Разработка грунта в отвал экскаваторами &lt;драглайн&gt; или &lt;обратная лопата&gt; с ковшом вместимостью 0,4 (0,3-0,45) м3, группа грунтов 2</v>
      </c>
      <c r="D29" s="11">
        <f>[1]Source!I26</f>
        <v>0.63100000000000001</v>
      </c>
      <c r="E29" s="33">
        <f>[1]Source!AB26</f>
        <v>5591.5748500000009</v>
      </c>
      <c r="F29" s="33">
        <f>[1]Source!AD26</f>
        <v>5503.4831250000007</v>
      </c>
      <c r="G29" s="10">
        <f>[1]Source!O26</f>
        <v>3528.29</v>
      </c>
      <c r="H29" s="10">
        <f>[1]Source!S26</f>
        <v>55.59</v>
      </c>
      <c r="I29" s="34">
        <f>[1]Source!Q26</f>
        <v>3472.7</v>
      </c>
      <c r="J29" s="35">
        <f>[1]Source!AH26</f>
        <v>11.294149999999997</v>
      </c>
      <c r="K29" s="35">
        <f>[1]Source!U26</f>
        <v>7.1266086499999979</v>
      </c>
    </row>
    <row r="30" spans="1:11" x14ac:dyDescent="0.2">
      <c r="C30" s="36" t="str">
        <f>[1]Source!DW26</f>
        <v>1000 м3 грунта</v>
      </c>
      <c r="D30" s="11"/>
      <c r="E30" s="37">
        <f>[1]Source!AF26</f>
        <v>88.091724999999983</v>
      </c>
      <c r="F30" s="37">
        <f>[1]Source!AE26</f>
        <v>721.33749999999998</v>
      </c>
      <c r="G30" s="10"/>
      <c r="H30" s="10"/>
      <c r="I30" s="10">
        <f>[1]Source!R26</f>
        <v>455.16</v>
      </c>
      <c r="J30" s="11">
        <f>[1]Source!AI26</f>
        <v>53.431875000000005</v>
      </c>
      <c r="K30" s="11">
        <f>[1]Source!V26</f>
        <v>33.715513125000001</v>
      </c>
    </row>
    <row r="31" spans="1:11" x14ac:dyDescent="0.2">
      <c r="C31" s="6" t="s">
        <v>34</v>
      </c>
      <c r="D31" s="38" t="str">
        <f>CONCATENATE([1]Source!BZ26,"%")</f>
        <v>95%</v>
      </c>
      <c r="E31" s="39">
        <f>([1]Source!AF26+[1]Source!AE26)*[1]Source!FX26/100</f>
        <v>692.06198737500006</v>
      </c>
      <c r="F31" s="38" t="str">
        <f>CONCATENATE([1]Source!DL26,[1]Source!FT26, "=", [1]Source!FX26,"%")</f>
        <v>*0.9=85,5%</v>
      </c>
      <c r="G31" s="40">
        <f>[1]Source!X26</f>
        <v>372.85</v>
      </c>
      <c r="H31" s="38" t="str">
        <f>CONCATENATE([1]Source!FV26, "=", [1]Source!AT26,"%")</f>
        <v>((*0.85))=73%</v>
      </c>
      <c r="I31" s="38"/>
      <c r="J31" s="38"/>
      <c r="K31" s="38"/>
    </row>
    <row r="32" spans="1:11" x14ac:dyDescent="0.2">
      <c r="C32" s="6" t="s">
        <v>35</v>
      </c>
      <c r="D32" s="38" t="str">
        <f>CONCATENATE([1]Source!CA26,"%")</f>
        <v>50%</v>
      </c>
      <c r="E32" s="39">
        <f>([1]Source!AF26+[1]Source!AE26)*[1]Source!FY26/100</f>
        <v>344.00742062500001</v>
      </c>
      <c r="F32" s="38" t="str">
        <f>CONCATENATE([1]Source!DM26,[1]Source!FU26, "=", [1]Source!FY26,"%")</f>
        <v>*0.85=42,5%</v>
      </c>
      <c r="G32" s="40">
        <f>[1]Source!Y26</f>
        <v>173.66</v>
      </c>
      <c r="H32" s="38" t="str">
        <f>CONCATENATE([1]Source!FW26, "=", [1]Source!AU26,"%")</f>
        <v>((*0.8))=34%</v>
      </c>
      <c r="I32" s="38"/>
      <c r="J32" s="38"/>
      <c r="K32" s="38"/>
    </row>
    <row r="33" spans="1:11" x14ac:dyDescent="0.2">
      <c r="C33" s="6" t="s">
        <v>36</v>
      </c>
      <c r="D33" s="38"/>
      <c r="E33" s="39">
        <f>(([1]Source!AF26+[1]Source!AE26)*[1]Source!FX26/100)+(([1]Source!AF26+[1]Source!AE26)*[1]Source!FY26/100)+[1]Source!AB26</f>
        <v>6627.6442580000012</v>
      </c>
      <c r="F33" s="38"/>
      <c r="G33" s="40">
        <f>[1]Source!O26+[1]Source!X26+[1]Source!Y26</f>
        <v>4074.7999999999997</v>
      </c>
      <c r="H33" s="41"/>
      <c r="I33" s="41"/>
      <c r="J33" s="41"/>
      <c r="K33" s="41"/>
    </row>
    <row r="34" spans="1:11" ht="36" x14ac:dyDescent="0.2">
      <c r="A34" s="31" t="str">
        <f>[1]Source!E27</f>
        <v>4</v>
      </c>
      <c r="B34" s="31" t="str">
        <f>[1]Source!F27</f>
        <v>01-02-005-01</v>
      </c>
      <c r="C34" s="32" t="str">
        <f>[1]Source!G27</f>
        <v>Дополнительное уплотнение грунта пневматическими трамбовками, группа грунтов 1-2</v>
      </c>
      <c r="D34" s="11">
        <f>[1]Source!I27</f>
        <v>0.1225</v>
      </c>
      <c r="E34" s="33">
        <f>[1]Source!AB27</f>
        <v>588.02317500000004</v>
      </c>
      <c r="F34" s="33">
        <f>[1]Source!AD27</f>
        <v>446.674375</v>
      </c>
      <c r="G34" s="10">
        <f>[1]Source!O27</f>
        <v>72.040000000000006</v>
      </c>
      <c r="H34" s="10">
        <f>[1]Source!S27</f>
        <v>17.32</v>
      </c>
      <c r="I34" s="34">
        <f>[1]Source!Q27</f>
        <v>54.72</v>
      </c>
      <c r="J34" s="35">
        <f>[1]Source!AH27</f>
        <v>16.570924999999995</v>
      </c>
      <c r="K34" s="35">
        <f>[1]Source!U27</f>
        <v>2.0299383124999992</v>
      </c>
    </row>
    <row r="35" spans="1:11" x14ac:dyDescent="0.2">
      <c r="C35" s="36" t="str">
        <f>[1]Source!DW27</f>
        <v>100 м3 уплотненного грунта</v>
      </c>
      <c r="D35" s="11"/>
      <c r="E35" s="37">
        <f>[1]Source!AF27</f>
        <v>141.34879999999998</v>
      </c>
      <c r="F35" s="37">
        <f>[1]Source!AE27</f>
        <v>43.958749999999988</v>
      </c>
      <c r="G35" s="10"/>
      <c r="H35" s="10"/>
      <c r="I35" s="10">
        <f>[1]Source!R27</f>
        <v>5.38</v>
      </c>
      <c r="J35" s="11">
        <f>[1]Source!AI27</f>
        <v>4.3699999999999992</v>
      </c>
      <c r="K35" s="11">
        <f>[1]Source!V27</f>
        <v>0.53532499999999994</v>
      </c>
    </row>
    <row r="36" spans="1:11" x14ac:dyDescent="0.2">
      <c r="C36" s="6" t="s">
        <v>34</v>
      </c>
      <c r="D36" s="38" t="str">
        <f>CONCATENATE([1]Source!BZ27,"%")</f>
        <v>95%</v>
      </c>
      <c r="E36" s="39">
        <f>([1]Source!AF27+[1]Source!AE27)*[1]Source!FX27/100</f>
        <v>158.43795524999999</v>
      </c>
      <c r="F36" s="38" t="str">
        <f>CONCATENATE([1]Source!DL27,[1]Source!FT27, "=", [1]Source!FX27,"%")</f>
        <v>*0.9=85,5%</v>
      </c>
      <c r="G36" s="40">
        <f>[1]Source!X27</f>
        <v>16.57</v>
      </c>
      <c r="H36" s="38" t="str">
        <f>CONCATENATE([1]Source!FV27, "=", [1]Source!AT27,"%")</f>
        <v>((*0.85))=73%</v>
      </c>
      <c r="I36" s="38"/>
      <c r="J36" s="38"/>
      <c r="K36" s="38"/>
    </row>
    <row r="37" spans="1:11" x14ac:dyDescent="0.2">
      <c r="C37" s="6" t="s">
        <v>35</v>
      </c>
      <c r="D37" s="38" t="str">
        <f>CONCATENATE([1]Source!CA27,"%")</f>
        <v>50%</v>
      </c>
      <c r="E37" s="39">
        <f>([1]Source!AF27+[1]Source!AE27)*[1]Source!FY27/100</f>
        <v>78.755708749999982</v>
      </c>
      <c r="F37" s="38" t="str">
        <f>CONCATENATE([1]Source!DM27,[1]Source!FU27, "=", [1]Source!FY27,"%")</f>
        <v>*0.85=42,5%</v>
      </c>
      <c r="G37" s="40">
        <f>[1]Source!Y27</f>
        <v>7.72</v>
      </c>
      <c r="H37" s="38" t="str">
        <f>CONCATENATE([1]Source!FW27, "=", [1]Source!AU27,"%")</f>
        <v>((*0.8))=34%</v>
      </c>
      <c r="I37" s="38"/>
      <c r="J37" s="38"/>
      <c r="K37" s="38"/>
    </row>
    <row r="38" spans="1:11" x14ac:dyDescent="0.2">
      <c r="C38" s="6" t="s">
        <v>36</v>
      </c>
      <c r="D38" s="38"/>
      <c r="E38" s="39">
        <f>(([1]Source!AF27+[1]Source!AE27)*[1]Source!FX27/100)+(([1]Source!AF27+[1]Source!AE27)*[1]Source!FY27/100)+[1]Source!AB27</f>
        <v>825.21683899999994</v>
      </c>
      <c r="F38" s="38"/>
      <c r="G38" s="40">
        <f>[1]Source!O27+[1]Source!X27+[1]Source!Y27</f>
        <v>96.330000000000013</v>
      </c>
      <c r="H38" s="41"/>
      <c r="I38" s="41"/>
      <c r="J38" s="41"/>
      <c r="K38" s="41"/>
    </row>
    <row r="39" spans="1:11" ht="48" x14ac:dyDescent="0.2">
      <c r="A39" s="31" t="str">
        <f>[1]Source!E28</f>
        <v>5</v>
      </c>
      <c r="B39" s="31" t="str">
        <f>[1]Source!F28</f>
        <v>01-02-003-02</v>
      </c>
      <c r="C39" s="32" t="str">
        <f>[1]Source!G28</f>
        <v>Дополнительное уплотнение грунта вибрационными катками 2,2 т на первый проход по одному следу при толщине слоя 30 см</v>
      </c>
      <c r="D39" s="11">
        <f>[1]Source!I28</f>
        <v>0.16188</v>
      </c>
      <c r="E39" s="33">
        <f>[1]Source!AB28</f>
        <v>1436.0912499999999</v>
      </c>
      <c r="F39" s="33">
        <f>[1]Source!AD28</f>
        <v>1436.0912499999999</v>
      </c>
      <c r="G39" s="10">
        <f>[1]Source!O28</f>
        <v>232.47</v>
      </c>
      <c r="H39" s="10">
        <f>[1]Source!S28</f>
        <v>0</v>
      </c>
      <c r="I39" s="34">
        <f>[1]Source!Q28</f>
        <v>232.47</v>
      </c>
      <c r="J39" s="35">
        <f>[1]Source!AH28</f>
        <v>0</v>
      </c>
      <c r="K39" s="35">
        <f>[1]Source!U28</f>
        <v>0</v>
      </c>
    </row>
    <row r="40" spans="1:11" x14ac:dyDescent="0.2">
      <c r="C40" s="36" t="str">
        <f>[1]Source!DW28</f>
        <v>1000 м3 уплотненного грунта</v>
      </c>
      <c r="D40" s="11"/>
      <c r="E40" s="37">
        <f>[1]Source!AF28</f>
        <v>0</v>
      </c>
      <c r="F40" s="37">
        <f>[1]Source!AE28</f>
        <v>268.8125</v>
      </c>
      <c r="G40" s="10"/>
      <c r="H40" s="10"/>
      <c r="I40" s="10">
        <f>[1]Source!R28</f>
        <v>43.52</v>
      </c>
      <c r="J40" s="11">
        <f>[1]Source!AI28</f>
        <v>19.549999999999997</v>
      </c>
      <c r="K40" s="11">
        <f>[1]Source!V28</f>
        <v>3.1647539999999994</v>
      </c>
    </row>
    <row r="41" spans="1:11" x14ac:dyDescent="0.2">
      <c r="C41" s="6" t="s">
        <v>34</v>
      </c>
      <c r="D41" s="38" t="str">
        <f>CONCATENATE([1]Source!BZ28,"%")</f>
        <v>95%</v>
      </c>
      <c r="E41" s="39">
        <f>([1]Source!AF28+[1]Source!AE28)*[1]Source!FX28/100</f>
        <v>229.8346875</v>
      </c>
      <c r="F41" s="38" t="str">
        <f>CONCATENATE([1]Source!DL28,[1]Source!FT28, "=", [1]Source!FX28,"%")</f>
        <v>*0.9=85,5%</v>
      </c>
      <c r="G41" s="40">
        <f>[1]Source!X28</f>
        <v>31.77</v>
      </c>
      <c r="H41" s="38" t="str">
        <f>CONCATENATE([1]Source!FV28, "=", [1]Source!AT28,"%")</f>
        <v>((*0.85))=73%</v>
      </c>
      <c r="I41" s="38"/>
      <c r="J41" s="38"/>
      <c r="K41" s="38"/>
    </row>
    <row r="42" spans="1:11" x14ac:dyDescent="0.2">
      <c r="C42" s="6" t="s">
        <v>35</v>
      </c>
      <c r="D42" s="38" t="str">
        <f>CONCATENATE([1]Source!CA28,"%")</f>
        <v>50%</v>
      </c>
      <c r="E42" s="39">
        <f>([1]Source!AF28+[1]Source!AE28)*[1]Source!FY28/100</f>
        <v>114.2453125</v>
      </c>
      <c r="F42" s="38" t="str">
        <f>CONCATENATE([1]Source!DM28,[1]Source!FU28, "=", [1]Source!FY28,"%")</f>
        <v>*0.85=42,5%</v>
      </c>
      <c r="G42" s="40">
        <f>[1]Source!Y28</f>
        <v>14.8</v>
      </c>
      <c r="H42" s="38" t="str">
        <f>CONCATENATE([1]Source!FW28, "=", [1]Source!AU28,"%")</f>
        <v>((*0.8))=34%</v>
      </c>
      <c r="I42" s="38"/>
      <c r="J42" s="38"/>
      <c r="K42" s="38"/>
    </row>
    <row r="43" spans="1:11" x14ac:dyDescent="0.2">
      <c r="C43" s="6" t="s">
        <v>36</v>
      </c>
      <c r="D43" s="38"/>
      <c r="E43" s="39">
        <f>(([1]Source!AF28+[1]Source!AE28)*[1]Source!FX28/100)+(([1]Source!AF28+[1]Source!AE28)*[1]Source!FY28/100)+[1]Source!AB28</f>
        <v>1780.1712499999999</v>
      </c>
      <c r="F43" s="38"/>
      <c r="G43" s="40">
        <f>[1]Source!O28+[1]Source!X28+[1]Source!Y28</f>
        <v>279.04000000000002</v>
      </c>
      <c r="H43" s="41"/>
      <c r="I43" s="41"/>
      <c r="J43" s="41"/>
      <c r="K43" s="41"/>
    </row>
    <row r="44" spans="1:11" ht="36" x14ac:dyDescent="0.2">
      <c r="A44" s="31" t="str">
        <f>[1]Source!E29</f>
        <v>6</v>
      </c>
      <c r="B44" s="31" t="str">
        <f>[1]Source!F29</f>
        <v>27-04-001-01</v>
      </c>
      <c r="C44" s="32" t="str">
        <f>[1]Source!G29</f>
        <v>Устройство подстилающих и выравнивающих слоев оснований из песка</v>
      </c>
      <c r="D44" s="11">
        <f>[1]Source!I29</f>
        <v>2.4</v>
      </c>
      <c r="E44" s="33">
        <f>[1]Source!AB29</f>
        <v>3260.5250749999991</v>
      </c>
      <c r="F44" s="33">
        <f>[1]Source!AD29</f>
        <v>3081.5974999999994</v>
      </c>
      <c r="G44" s="10">
        <f>[1]Source!O29</f>
        <v>7825.26</v>
      </c>
      <c r="H44" s="10">
        <f>[1]Source!S29</f>
        <v>400.15</v>
      </c>
      <c r="I44" s="34">
        <f>[1]Source!Q29</f>
        <v>7395.83</v>
      </c>
      <c r="J44" s="35">
        <f>[1]Source!AH29</f>
        <v>20.789699999999996</v>
      </c>
      <c r="K44" s="35">
        <f>[1]Source!U29</f>
        <v>49.895279999999993</v>
      </c>
    </row>
    <row r="45" spans="1:11" ht="24" x14ac:dyDescent="0.2">
      <c r="C45" s="36" t="str">
        <f>[1]Source!DW29</f>
        <v>100 м3 материала основания (в плотном теле)</v>
      </c>
      <c r="D45" s="11"/>
      <c r="E45" s="37">
        <f>[1]Source!AF29</f>
        <v>166.72757499999997</v>
      </c>
      <c r="F45" s="37">
        <f>[1]Source!AE29</f>
        <v>255.19937499999997</v>
      </c>
      <c r="G45" s="10"/>
      <c r="H45" s="10"/>
      <c r="I45" s="10">
        <f>[1]Source!R29</f>
        <v>612.48</v>
      </c>
      <c r="J45" s="11">
        <f>[1]Source!AI29</f>
        <v>19.952500000000001</v>
      </c>
      <c r="K45" s="11">
        <f>[1]Source!V29</f>
        <v>47.886000000000003</v>
      </c>
    </row>
    <row r="46" spans="1:11" x14ac:dyDescent="0.2">
      <c r="C46" s="6" t="s">
        <v>34</v>
      </c>
      <c r="D46" s="38" t="str">
        <f>CONCATENATE([1]Source!BZ29,"%")</f>
        <v>142%</v>
      </c>
      <c r="E46" s="39">
        <f>([1]Source!AF29+[1]Source!AE29)*[1]Source!FX29/100</f>
        <v>539.22264209999992</v>
      </c>
      <c r="F46" s="38" t="str">
        <f>CONCATENATE([1]Source!DL29,[1]Source!FT29, "=", [1]Source!FX29,"%")</f>
        <v>*0.9=127,8%</v>
      </c>
      <c r="G46" s="40">
        <f>[1]Source!X29</f>
        <v>1103.77</v>
      </c>
      <c r="H46" s="38" t="str">
        <f>CONCATENATE([1]Source!FV29, "=", [1]Source!AT29,"%")</f>
        <v>((*0.85))=109%</v>
      </c>
      <c r="I46" s="38"/>
      <c r="J46" s="38"/>
      <c r="K46" s="38"/>
    </row>
    <row r="47" spans="1:11" x14ac:dyDescent="0.2">
      <c r="C47" s="6" t="s">
        <v>35</v>
      </c>
      <c r="D47" s="38" t="str">
        <f>CONCATENATE([1]Source!CA29,"%")</f>
        <v>95%</v>
      </c>
      <c r="E47" s="39">
        <f>([1]Source!AF29+[1]Source!AE29)*[1]Source!FY29/100</f>
        <v>340.70601212499992</v>
      </c>
      <c r="F47" s="38" t="str">
        <f>CONCATENATE([1]Source!DM29,[1]Source!FU29, "=", [1]Source!FY29,"%")</f>
        <v>*0.85=80,75%</v>
      </c>
      <c r="G47" s="40">
        <f>[1]Source!Y29</f>
        <v>658.21</v>
      </c>
      <c r="H47" s="38" t="str">
        <f>CONCATENATE([1]Source!FW29, "=", [1]Source!AU29,"%")</f>
        <v>((*0.8))=65%</v>
      </c>
      <c r="I47" s="38"/>
      <c r="J47" s="38"/>
      <c r="K47" s="38"/>
    </row>
    <row r="48" spans="1:11" x14ac:dyDescent="0.2">
      <c r="C48" s="6" t="s">
        <v>36</v>
      </c>
      <c r="D48" s="38"/>
      <c r="E48" s="39">
        <f>(([1]Source!AF29+[1]Source!AE29)*[1]Source!FX29/100)+(([1]Source!AF29+[1]Source!AE29)*[1]Source!FY29/100)+[1]Source!AB29</f>
        <v>4140.4537292249988</v>
      </c>
      <c r="F48" s="38"/>
      <c r="G48" s="40">
        <f>[1]Source!O29+[1]Source!X29+[1]Source!Y29</f>
        <v>9587.2400000000016</v>
      </c>
      <c r="H48" s="41"/>
      <c r="I48" s="41"/>
      <c r="J48" s="41"/>
      <c r="K48" s="41"/>
    </row>
    <row r="49" spans="1:11" ht="36" x14ac:dyDescent="0.2">
      <c r="A49" s="31" t="str">
        <f>[1]Source!E30</f>
        <v>7</v>
      </c>
      <c r="B49" s="31" t="str">
        <f>[1]Source!F30</f>
        <v>69-11-4</v>
      </c>
      <c r="C49" s="32" t="str">
        <f>[1]Source!G30</f>
        <v>Механизированное приготовление растворов в построечных условиях: цементно-известковых тяжелых</v>
      </c>
      <c r="D49" s="11">
        <f>[1]Source!I30</f>
        <v>12</v>
      </c>
      <c r="E49" s="33">
        <f>[1]Source!AB30</f>
        <v>34.5</v>
      </c>
      <c r="F49" s="33">
        <f>[1]Source!AD30</f>
        <v>9.8324999999999996</v>
      </c>
      <c r="G49" s="10">
        <f>[1]Source!O30</f>
        <v>414</v>
      </c>
      <c r="H49" s="10">
        <f>[1]Source!S30</f>
        <v>296.01</v>
      </c>
      <c r="I49" s="34">
        <f>[1]Source!Q30</f>
        <v>117.99</v>
      </c>
      <c r="J49" s="35">
        <f>[1]Source!AH30</f>
        <v>3.1624999999999996</v>
      </c>
      <c r="K49" s="35">
        <f>[1]Source!U30</f>
        <v>37.949999999999996</v>
      </c>
    </row>
    <row r="50" spans="1:11" x14ac:dyDescent="0.2">
      <c r="C50" s="36" t="str">
        <f>[1]Source!DW30</f>
        <v>1 м3 раствора</v>
      </c>
      <c r="D50" s="11"/>
      <c r="E50" s="37">
        <f>[1]Source!AF30</f>
        <v>24.667499999999997</v>
      </c>
      <c r="F50" s="37">
        <f>[1]Source!AE30</f>
        <v>7.9809999999999999</v>
      </c>
      <c r="G50" s="10"/>
      <c r="H50" s="10"/>
      <c r="I50" s="10">
        <f>[1]Source!R30</f>
        <v>95.77</v>
      </c>
      <c r="J50" s="11">
        <f>[1]Source!AI30</f>
        <v>0.79349999999999987</v>
      </c>
      <c r="K50" s="11">
        <f>[1]Source!V30</f>
        <v>9.5219999999999985</v>
      </c>
    </row>
    <row r="51" spans="1:11" x14ac:dyDescent="0.2">
      <c r="C51" s="6" t="s">
        <v>34</v>
      </c>
      <c r="D51" s="38" t="str">
        <f>CONCATENATE([1]Source!BZ30,"%")</f>
        <v>66%</v>
      </c>
      <c r="E51" s="39">
        <f>([1]Source!AF30+[1]Source!AE30)*[1]Source!FX30/100</f>
        <v>21.548009999999998</v>
      </c>
      <c r="F51" s="38"/>
      <c r="G51" s="40">
        <f>[1]Source!X30</f>
        <v>258.57</v>
      </c>
      <c r="H51" s="38" t="str">
        <f>CONCATENATE([1]Source!AT30,"%")</f>
        <v>66%</v>
      </c>
      <c r="I51" s="38"/>
      <c r="J51" s="38"/>
      <c r="K51" s="38"/>
    </row>
    <row r="52" spans="1:11" x14ac:dyDescent="0.2">
      <c r="C52" s="6" t="s">
        <v>35</v>
      </c>
      <c r="D52" s="38" t="str">
        <f>CONCATENATE([1]Source!CA30,"%")</f>
        <v>40%</v>
      </c>
      <c r="E52" s="39">
        <f>([1]Source!AF30+[1]Source!AE30)*[1]Source!FY30/100</f>
        <v>13.0594</v>
      </c>
      <c r="F52" s="38"/>
      <c r="G52" s="40">
        <f>[1]Source!Y30</f>
        <v>156.71</v>
      </c>
      <c r="H52" s="38" t="str">
        <f>CONCATENATE([1]Source!AU30,"%")</f>
        <v>40%</v>
      </c>
      <c r="I52" s="38"/>
      <c r="J52" s="38"/>
      <c r="K52" s="38"/>
    </row>
    <row r="53" spans="1:11" x14ac:dyDescent="0.2">
      <c r="C53" s="6" t="s">
        <v>36</v>
      </c>
      <c r="D53" s="38"/>
      <c r="E53" s="39">
        <f>(([1]Source!AF30+[1]Source!AE30)*[1]Source!FX30/100)+(([1]Source!AF30+[1]Source!AE30)*[1]Source!FY30/100)+[1]Source!AB30</f>
        <v>69.107410000000002</v>
      </c>
      <c r="F53" s="38"/>
      <c r="G53" s="40">
        <f>[1]Source!O30+[1]Source!X30+[1]Source!Y30</f>
        <v>829.28</v>
      </c>
      <c r="H53" s="41"/>
      <c r="I53" s="41"/>
      <c r="J53" s="41"/>
      <c r="K53" s="41"/>
    </row>
    <row r="54" spans="1:11" ht="36" x14ac:dyDescent="0.2">
      <c r="A54" s="31" t="str">
        <f>[1]Source!E31</f>
        <v>8</v>
      </c>
      <c r="B54" s="31" t="str">
        <f>[1]Source!F31</f>
        <v>27-02-010-02</v>
      </c>
      <c r="C54" s="32" t="str">
        <f>[1]Source!G31</f>
        <v>Установка бортовых камней бетонных при других видах покрытий</v>
      </c>
      <c r="D54" s="11">
        <f>[1]Source!I31</f>
        <v>2.48</v>
      </c>
      <c r="E54" s="33">
        <f>[1]Source!AB31</f>
        <v>4541.5364</v>
      </c>
      <c r="F54" s="33">
        <f>[1]Source!AD31</f>
        <v>114.48249999999999</v>
      </c>
      <c r="G54" s="10">
        <f>[1]Source!O31</f>
        <v>11263.01</v>
      </c>
      <c r="H54" s="10">
        <f>[1]Source!S31</f>
        <v>2111.0100000000002</v>
      </c>
      <c r="I54" s="34">
        <f>[1]Source!Q31</f>
        <v>283.92</v>
      </c>
      <c r="J54" s="35">
        <f>[1]Source!AH31</f>
        <v>100.61579999999998</v>
      </c>
      <c r="K54" s="35">
        <f>[1]Source!U31</f>
        <v>249.52718399999995</v>
      </c>
    </row>
    <row r="55" spans="1:11" x14ac:dyDescent="0.2">
      <c r="C55" s="36" t="str">
        <f>[1]Source!DW31</f>
        <v>100 м бортового камня</v>
      </c>
      <c r="D55" s="11"/>
      <c r="E55" s="37">
        <f>[1]Source!AF31</f>
        <v>851.21389999999985</v>
      </c>
      <c r="F55" s="37">
        <f>[1]Source!AE31</f>
        <v>13.196249999999999</v>
      </c>
      <c r="G55" s="10"/>
      <c r="H55" s="10"/>
      <c r="I55" s="10">
        <f>[1]Source!R31</f>
        <v>32.729999999999997</v>
      </c>
      <c r="J55" s="11">
        <f>[1]Source!AI31</f>
        <v>0.97750000000000004</v>
      </c>
      <c r="K55" s="11">
        <f>[1]Source!V31</f>
        <v>2.4241999999999999</v>
      </c>
    </row>
    <row r="56" spans="1:11" x14ac:dyDescent="0.2">
      <c r="C56" s="6" t="s">
        <v>34</v>
      </c>
      <c r="D56" s="38" t="str">
        <f>CONCATENATE([1]Source!BZ31,"%")</f>
        <v>142%</v>
      </c>
      <c r="E56" s="39">
        <f>([1]Source!AF31+[1]Source!AE31)*[1]Source!FX31/100</f>
        <v>1104.7161716999997</v>
      </c>
      <c r="F56" s="38" t="str">
        <f>CONCATENATE([1]Source!DL31,[1]Source!FT31, "=", [1]Source!FX31,"%")</f>
        <v>*0.9=127,8%</v>
      </c>
      <c r="G56" s="40">
        <f>[1]Source!X31</f>
        <v>2336.6799999999998</v>
      </c>
      <c r="H56" s="38" t="str">
        <f>CONCATENATE([1]Source!FV31, "=", [1]Source!AT31,"%")</f>
        <v>((*0.85))=109%</v>
      </c>
      <c r="I56" s="38"/>
      <c r="J56" s="38"/>
      <c r="K56" s="38"/>
    </row>
    <row r="57" spans="1:11" x14ac:dyDescent="0.2">
      <c r="C57" s="6" t="s">
        <v>35</v>
      </c>
      <c r="D57" s="38" t="str">
        <f>CONCATENATE([1]Source!CA31,"%")</f>
        <v>95%</v>
      </c>
      <c r="E57" s="39">
        <f>([1]Source!AF31+[1]Source!AE31)*[1]Source!FY31/100</f>
        <v>698.01119612499986</v>
      </c>
      <c r="F57" s="38" t="str">
        <f>CONCATENATE([1]Source!DM31,[1]Source!FU31, "=", [1]Source!FY31,"%")</f>
        <v>*0.85=80,75%</v>
      </c>
      <c r="G57" s="40">
        <f>[1]Source!Y31</f>
        <v>1393.43</v>
      </c>
      <c r="H57" s="38" t="str">
        <f>CONCATENATE([1]Source!FW31, "=", [1]Source!AU31,"%")</f>
        <v>((*0.8))=65%</v>
      </c>
      <c r="I57" s="38"/>
      <c r="J57" s="38"/>
      <c r="K57" s="38"/>
    </row>
    <row r="58" spans="1:11" x14ac:dyDescent="0.2">
      <c r="C58" s="6" t="s">
        <v>36</v>
      </c>
      <c r="D58" s="38"/>
      <c r="E58" s="39">
        <f>(([1]Source!AF31+[1]Source!AE31)*[1]Source!FX31/100)+(([1]Source!AF31+[1]Source!AE31)*[1]Source!FY31/100)+[1]Source!AB31</f>
        <v>6344.2637678249994</v>
      </c>
      <c r="F58" s="38"/>
      <c r="G58" s="40">
        <f>[1]Source!O31+[1]Source!X31+[1]Source!Y31</f>
        <v>14993.12</v>
      </c>
      <c r="H58" s="41"/>
      <c r="I58" s="41"/>
      <c r="J58" s="41"/>
      <c r="K58" s="41"/>
    </row>
    <row r="59" spans="1:11" ht="36" x14ac:dyDescent="0.2">
      <c r="A59" s="31" t="str">
        <f>[1]Source!E32</f>
        <v>9</v>
      </c>
      <c r="B59" s="31" t="str">
        <f>[1]Source!F32</f>
        <v>403-8024</v>
      </c>
      <c r="C59" s="32" t="str">
        <f>[1]Source!G32</f>
        <v>Камни бортовые БВ 100.30.15 / бетон В30 (М400), объем 0,042 м3/ (ГОСТ 6665-91)</v>
      </c>
      <c r="D59" s="11">
        <f>[1]Source!I32</f>
        <v>138</v>
      </c>
      <c r="E59" s="33">
        <f>[1]Source!AB32</f>
        <v>83</v>
      </c>
      <c r="F59" s="33">
        <f>[1]Source!AD32</f>
        <v>0</v>
      </c>
      <c r="G59" s="10">
        <f>[1]Source!O32</f>
        <v>11454</v>
      </c>
      <c r="H59" s="10">
        <f>[1]Source!S32</f>
        <v>0</v>
      </c>
      <c r="I59" s="34">
        <f>[1]Source!Q32</f>
        <v>0</v>
      </c>
      <c r="J59" s="35">
        <f>[1]Source!AH32</f>
        <v>0</v>
      </c>
      <c r="K59" s="35">
        <f>[1]Source!U32</f>
        <v>0</v>
      </c>
    </row>
    <row r="60" spans="1:11" x14ac:dyDescent="0.2">
      <c r="C60" s="36" t="str">
        <f>[1]Source!DW32</f>
        <v>шт.</v>
      </c>
      <c r="D60" s="11"/>
      <c r="E60" s="37">
        <f>[1]Source!AF32</f>
        <v>0</v>
      </c>
      <c r="F60" s="37">
        <f>[1]Source!AE32</f>
        <v>0</v>
      </c>
      <c r="G60" s="10"/>
      <c r="H60" s="10"/>
      <c r="I60" s="10">
        <f>[1]Source!R32</f>
        <v>0</v>
      </c>
      <c r="J60" s="11">
        <f>[1]Source!AI32</f>
        <v>0</v>
      </c>
      <c r="K60" s="11">
        <f>[1]Source!V32</f>
        <v>0</v>
      </c>
    </row>
    <row r="61" spans="1:11" ht="36" x14ac:dyDescent="0.2">
      <c r="A61" s="31" t="str">
        <f>[1]Source!E33</f>
        <v>10</v>
      </c>
      <c r="B61" s="31" t="str">
        <f>[1]Source!F33</f>
        <v>403-8023</v>
      </c>
      <c r="C61" s="32" t="str">
        <f>[1]Source!G33</f>
        <v>Камни бортовые БР 100.20.8 / бетон В22,5 (М300), объем 0,016 м3/ (ГОСТ 6665-91)</v>
      </c>
      <c r="D61" s="11">
        <f>[1]Source!I33</f>
        <v>140</v>
      </c>
      <c r="E61" s="33">
        <f>[1]Source!AB33</f>
        <v>31</v>
      </c>
      <c r="F61" s="33">
        <f>[1]Source!AD33</f>
        <v>0</v>
      </c>
      <c r="G61" s="10">
        <f>[1]Source!O33</f>
        <v>4340</v>
      </c>
      <c r="H61" s="10">
        <f>[1]Source!S33</f>
        <v>0</v>
      </c>
      <c r="I61" s="34">
        <f>[1]Source!Q33</f>
        <v>0</v>
      </c>
      <c r="J61" s="35">
        <f>[1]Source!AH33</f>
        <v>0</v>
      </c>
      <c r="K61" s="35">
        <f>[1]Source!U33</f>
        <v>0</v>
      </c>
    </row>
    <row r="62" spans="1:11" x14ac:dyDescent="0.2">
      <c r="C62" s="36" t="str">
        <f>[1]Source!DW33</f>
        <v>шт.</v>
      </c>
      <c r="D62" s="11"/>
      <c r="E62" s="37">
        <f>[1]Source!AF33</f>
        <v>0</v>
      </c>
      <c r="F62" s="37">
        <f>[1]Source!AE33</f>
        <v>0</v>
      </c>
      <c r="G62" s="10"/>
      <c r="H62" s="10"/>
      <c r="I62" s="10">
        <f>[1]Source!R33</f>
        <v>0</v>
      </c>
      <c r="J62" s="11">
        <f>[1]Source!AI33</f>
        <v>0</v>
      </c>
      <c r="K62" s="11">
        <f>[1]Source!V33</f>
        <v>0</v>
      </c>
    </row>
    <row r="63" spans="1:11" ht="24" x14ac:dyDescent="0.2">
      <c r="A63" s="31" t="str">
        <f>[1]Source!E34</f>
        <v>11</v>
      </c>
      <c r="B63" s="31" t="str">
        <f>[1]Source!F34</f>
        <v>27-02-010-03 прим.</v>
      </c>
      <c r="C63" s="32" t="str">
        <f>[1]Source!G34</f>
        <v>Установка БР.100.30.15 с запилом радиуса</v>
      </c>
      <c r="D63" s="11">
        <f>[1]Source!I34</f>
        <v>0.3</v>
      </c>
      <c r="E63" s="33">
        <f>[1]Source!AB34</f>
        <v>43234.229774999993</v>
      </c>
      <c r="F63" s="33">
        <f>[1]Source!AD34</f>
        <v>114.48249999999999</v>
      </c>
      <c r="G63" s="10">
        <f>[1]Source!O34</f>
        <v>12970.26</v>
      </c>
      <c r="H63" s="10">
        <f>[1]Source!S34</f>
        <v>359.37</v>
      </c>
      <c r="I63" s="34">
        <f>[1]Source!Q34</f>
        <v>34.340000000000003</v>
      </c>
      <c r="J63" s="35">
        <f>[1]Source!AH34</f>
        <v>144.15249999999997</v>
      </c>
      <c r="K63" s="35">
        <f>[1]Source!U34</f>
        <v>43.245749999999994</v>
      </c>
    </row>
    <row r="64" spans="1:11" x14ac:dyDescent="0.2">
      <c r="C64" s="36" t="str">
        <f>[1]Source!DW34</f>
        <v>100 м бортового камня</v>
      </c>
      <c r="D64" s="11"/>
      <c r="E64" s="37">
        <f>[1]Source!AF34</f>
        <v>1197.9072749999996</v>
      </c>
      <c r="F64" s="37">
        <f>[1]Source!AE34</f>
        <v>13.196249999999999</v>
      </c>
      <c r="G64" s="10"/>
      <c r="H64" s="10"/>
      <c r="I64" s="10">
        <f>[1]Source!R34</f>
        <v>3.96</v>
      </c>
      <c r="J64" s="11">
        <f>[1]Source!AI34</f>
        <v>0.97750000000000004</v>
      </c>
      <c r="K64" s="11">
        <f>[1]Source!V34</f>
        <v>0.29325000000000001</v>
      </c>
    </row>
    <row r="65" spans="1:11" x14ac:dyDescent="0.2">
      <c r="C65" s="6" t="s">
        <v>34</v>
      </c>
      <c r="D65" s="38" t="str">
        <f>CONCATENATE([1]Source!BZ34,"%")</f>
        <v>142%</v>
      </c>
      <c r="E65" s="39">
        <f>([1]Source!AF34+[1]Source!AE34)*[1]Source!FX34/100</f>
        <v>1547.7903049499992</v>
      </c>
      <c r="F65" s="38" t="str">
        <f>CONCATENATE([1]Source!DL34,[1]Source!FT34, "=", [1]Source!FX34,"%")</f>
        <v>*0.9=127,8%</v>
      </c>
      <c r="G65" s="40">
        <f>[1]Source!X34</f>
        <v>396.03</v>
      </c>
      <c r="H65" s="38" t="str">
        <f>CONCATENATE([1]Source!FV34, "=", [1]Source!AT34,"%")</f>
        <v>((*0.85))=109%</v>
      </c>
      <c r="I65" s="38"/>
      <c r="J65" s="38"/>
      <c r="K65" s="38"/>
    </row>
    <row r="66" spans="1:11" x14ac:dyDescent="0.2">
      <c r="C66" s="6" t="s">
        <v>35</v>
      </c>
      <c r="D66" s="38" t="str">
        <f>CONCATENATE([1]Source!CA34,"%")</f>
        <v>95%</v>
      </c>
      <c r="E66" s="39">
        <f>([1]Source!AF34+[1]Source!AE34)*[1]Source!FY34/100</f>
        <v>977.96609643749969</v>
      </c>
      <c r="F66" s="38" t="str">
        <f>CONCATENATE([1]Source!DM34,[1]Source!FU34, "=", [1]Source!FY34,"%")</f>
        <v>*0.85=80,75%</v>
      </c>
      <c r="G66" s="40">
        <f>[1]Source!Y34</f>
        <v>236.16</v>
      </c>
      <c r="H66" s="38" t="str">
        <f>CONCATENATE([1]Source!FW34, "=", [1]Source!AU34,"%")</f>
        <v>((*0.8))=65%</v>
      </c>
      <c r="I66" s="38"/>
      <c r="J66" s="38"/>
      <c r="K66" s="38"/>
    </row>
    <row r="67" spans="1:11" x14ac:dyDescent="0.2">
      <c r="C67" s="6" t="s">
        <v>36</v>
      </c>
      <c r="D67" s="38"/>
      <c r="E67" s="39">
        <f>(([1]Source!AF34+[1]Source!AE34)*[1]Source!FX34/100)+(([1]Source!AF34+[1]Source!AE34)*[1]Source!FY34/100)+[1]Source!AB34</f>
        <v>45759.986176387494</v>
      </c>
      <c r="F67" s="38"/>
      <c r="G67" s="40">
        <f>[1]Source!O34+[1]Source!X34+[1]Source!Y34</f>
        <v>13602.45</v>
      </c>
      <c r="H67" s="41"/>
      <c r="I67" s="41"/>
      <c r="J67" s="41"/>
      <c r="K67" s="41"/>
    </row>
    <row r="68" spans="1:11" ht="24" x14ac:dyDescent="0.2">
      <c r="A68" s="31" t="str">
        <f>[1]Source!E35</f>
        <v>11,1</v>
      </c>
      <c r="B68" s="31" t="str">
        <f>[1]Source!F35</f>
        <v>413-0001</v>
      </c>
      <c r="C68" s="32" t="str">
        <f>[1]Source!G35</f>
        <v>Камни бортовые из горных пород, марка 1ГП</v>
      </c>
      <c r="D68" s="11">
        <f>[1]Source!I35</f>
        <v>-30</v>
      </c>
      <c r="E68" s="33">
        <f>[1]Source!AB35</f>
        <v>395</v>
      </c>
      <c r="F68" s="33">
        <f>[1]Source!AD35</f>
        <v>0</v>
      </c>
      <c r="G68" s="10">
        <f>[1]Source!O35</f>
        <v>-11850</v>
      </c>
      <c r="H68" s="10">
        <f>[1]Source!S35</f>
        <v>0</v>
      </c>
      <c r="I68" s="34">
        <f>[1]Source!Q35</f>
        <v>0</v>
      </c>
      <c r="J68" s="35">
        <f>[1]Source!AH35</f>
        <v>0</v>
      </c>
      <c r="K68" s="35">
        <f>[1]Source!U35</f>
        <v>0</v>
      </c>
    </row>
    <row r="69" spans="1:11" x14ac:dyDescent="0.2">
      <c r="C69" s="36" t="str">
        <f>[1]Source!DW35</f>
        <v>П.М</v>
      </c>
      <c r="D69" s="11"/>
      <c r="E69" s="37">
        <f>[1]Source!AF35</f>
        <v>0</v>
      </c>
      <c r="F69" s="37">
        <f>[1]Source!AE35</f>
        <v>0</v>
      </c>
      <c r="G69" s="10"/>
      <c r="H69" s="10"/>
      <c r="I69" s="10">
        <f>[1]Source!R35</f>
        <v>0</v>
      </c>
      <c r="J69" s="11">
        <f>[1]Source!AI35</f>
        <v>0</v>
      </c>
      <c r="K69" s="11">
        <f>[1]Source!V35</f>
        <v>0</v>
      </c>
    </row>
    <row r="71" spans="1:11" ht="36" x14ac:dyDescent="0.2">
      <c r="A71" s="31" t="str">
        <f>[1]Source!E36</f>
        <v>12</v>
      </c>
      <c r="B71" s="31" t="str">
        <f>[1]Source!F36</f>
        <v>01-02-027-02</v>
      </c>
      <c r="C71" s="32" t="str">
        <f>[1]Source!G36</f>
        <v>Планировка площадей механизированным способом, группа грунтов 2</v>
      </c>
      <c r="D71" s="11">
        <f>[1]Source!I36</f>
        <v>0.28999999999999998</v>
      </c>
      <c r="E71" s="33">
        <f>[1]Source!AB36</f>
        <v>153.09375</v>
      </c>
      <c r="F71" s="33">
        <f>[1]Source!AD36</f>
        <v>153.09375</v>
      </c>
      <c r="G71" s="10">
        <f>[1]Source!O36</f>
        <v>44.4</v>
      </c>
      <c r="H71" s="10">
        <f>[1]Source!S36</f>
        <v>0</v>
      </c>
      <c r="I71" s="34">
        <f>[1]Source!Q36</f>
        <v>44.4</v>
      </c>
      <c r="J71" s="35">
        <f>[1]Source!AH36</f>
        <v>0</v>
      </c>
      <c r="K71" s="35">
        <f>[1]Source!U36</f>
        <v>0</v>
      </c>
    </row>
    <row r="72" spans="1:11" x14ac:dyDescent="0.2">
      <c r="C72" s="36" t="str">
        <f>[1]Source!DW36</f>
        <v>1000 м2 спланированной площади</v>
      </c>
      <c r="D72" s="11"/>
      <c r="E72" s="37">
        <f>[1]Source!AF36</f>
        <v>0</v>
      </c>
      <c r="F72" s="37">
        <f>[1]Source!AE36</f>
        <v>22.223750000000003</v>
      </c>
      <c r="G72" s="10"/>
      <c r="H72" s="10"/>
      <c r="I72" s="10">
        <f>[1]Source!R36</f>
        <v>6.44</v>
      </c>
      <c r="J72" s="11">
        <f>[1]Source!AI36</f>
        <v>1.5812499999999998</v>
      </c>
      <c r="K72" s="11">
        <f>[1]Source!V36</f>
        <v>0.45856249999999993</v>
      </c>
    </row>
    <row r="73" spans="1:11" x14ac:dyDescent="0.2">
      <c r="C73" s="6" t="s">
        <v>34</v>
      </c>
      <c r="D73" s="38" t="str">
        <f>CONCATENATE([1]Source!BZ36,"%")</f>
        <v>80%</v>
      </c>
      <c r="E73" s="39">
        <f>([1]Source!AF36+[1]Source!AE36)*[1]Source!FX36/100</f>
        <v>16.001100000000001</v>
      </c>
      <c r="F73" s="38" t="str">
        <f>CONCATENATE([1]Source!DL36,[1]Source!FT36, "=", [1]Source!FX36,"%")</f>
        <v>*0.9=72%</v>
      </c>
      <c r="G73" s="40">
        <f>[1]Source!X36</f>
        <v>3.93</v>
      </c>
      <c r="H73" s="38" t="str">
        <f>CONCATENATE([1]Source!FV36, "=", [1]Source!AT36,"%")</f>
        <v>((*0.85))=61%</v>
      </c>
      <c r="I73" s="38"/>
      <c r="J73" s="38"/>
      <c r="K73" s="38"/>
    </row>
    <row r="74" spans="1:11" x14ac:dyDescent="0.2">
      <c r="C74" s="6" t="s">
        <v>35</v>
      </c>
      <c r="D74" s="38" t="str">
        <f>CONCATENATE([1]Source!CA36,"%")</f>
        <v>45%</v>
      </c>
      <c r="E74" s="39">
        <f>([1]Source!AF36+[1]Source!AE36)*[1]Source!FY36/100</f>
        <v>8.5005843750000007</v>
      </c>
      <c r="F74" s="38" t="str">
        <f>CONCATENATE([1]Source!DM36,[1]Source!FU36, "=", [1]Source!FY36,"%")</f>
        <v>*0.85=38,25%</v>
      </c>
      <c r="G74" s="40">
        <f>[1]Source!Y36</f>
        <v>2</v>
      </c>
      <c r="H74" s="38" t="str">
        <f>CONCATENATE([1]Source!FW36, "=", [1]Source!AU36,"%")</f>
        <v>((*0.8))=31%</v>
      </c>
      <c r="I74" s="38"/>
      <c r="J74" s="38"/>
      <c r="K74" s="38"/>
    </row>
    <row r="75" spans="1:11" x14ac:dyDescent="0.2">
      <c r="C75" s="6" t="s">
        <v>36</v>
      </c>
      <c r="D75" s="38"/>
      <c r="E75" s="39">
        <f>(([1]Source!AF36+[1]Source!AE36)*[1]Source!FX36/100)+(([1]Source!AF36+[1]Source!AE36)*[1]Source!FY36/100)+[1]Source!AB36</f>
        <v>177.595434375</v>
      </c>
      <c r="F75" s="38"/>
      <c r="G75" s="40">
        <f>[1]Source!O36+[1]Source!X36+[1]Source!Y36</f>
        <v>50.33</v>
      </c>
      <c r="H75" s="41"/>
      <c r="I75" s="41"/>
      <c r="J75" s="41"/>
      <c r="K75" s="41"/>
    </row>
    <row r="76" spans="1:11" ht="24" x14ac:dyDescent="0.2">
      <c r="A76" s="31" t="str">
        <f>[1]Source!E37</f>
        <v>13</v>
      </c>
      <c r="B76" s="31" t="str">
        <f>[1]Source!F37</f>
        <v>01-02-027-05</v>
      </c>
      <c r="C76" s="32" t="str">
        <f>[1]Source!G37</f>
        <v>Планировка площадей ручным способом, группа грунтов 2</v>
      </c>
      <c r="D76" s="11">
        <f>[1]Source!I37</f>
        <v>0.04</v>
      </c>
      <c r="E76" s="33">
        <f>[1]Source!AB37</f>
        <v>1387.5537749999996</v>
      </c>
      <c r="F76" s="33">
        <f>[1]Source!AD37</f>
        <v>0</v>
      </c>
      <c r="G76" s="10">
        <f>[1]Source!O37</f>
        <v>55.5</v>
      </c>
      <c r="H76" s="10">
        <f>[1]Source!S37</f>
        <v>55.5</v>
      </c>
      <c r="I76" s="34">
        <f>[1]Source!Q37</f>
        <v>0</v>
      </c>
      <c r="J76" s="35">
        <f>[1]Source!AH37</f>
        <v>162.66749999999996</v>
      </c>
      <c r="K76" s="35">
        <f>[1]Source!U37</f>
        <v>6.5066999999999986</v>
      </c>
    </row>
    <row r="77" spans="1:11" x14ac:dyDescent="0.2">
      <c r="C77" s="36" t="str">
        <f>[1]Source!DW37</f>
        <v>1000 м2 спланированной площади</v>
      </c>
      <c r="D77" s="11"/>
      <c r="E77" s="37">
        <f>[1]Source!AF37</f>
        <v>1387.5537749999996</v>
      </c>
      <c r="F77" s="37">
        <f>[1]Source!AE37</f>
        <v>0</v>
      </c>
      <c r="G77" s="10"/>
      <c r="H77" s="10"/>
      <c r="I77" s="10">
        <f>[1]Source!R37</f>
        <v>0</v>
      </c>
      <c r="J77" s="11">
        <f>[1]Source!AI37</f>
        <v>0</v>
      </c>
      <c r="K77" s="11">
        <f>[1]Source!V37</f>
        <v>0</v>
      </c>
    </row>
    <row r="78" spans="1:11" x14ac:dyDescent="0.2">
      <c r="C78" s="6" t="s">
        <v>34</v>
      </c>
      <c r="D78" s="38" t="str">
        <f>CONCATENATE([1]Source!BZ37,"%")</f>
        <v>80%</v>
      </c>
      <c r="E78" s="39">
        <f>([1]Source!AF37+[1]Source!AE37)*[1]Source!FX37/100</f>
        <v>999.03871799999979</v>
      </c>
      <c r="F78" s="38" t="str">
        <f>CONCATENATE([1]Source!DL37,[1]Source!FT37, "=", [1]Source!FX37,"%")</f>
        <v>*0.9=72%</v>
      </c>
      <c r="G78" s="40">
        <f>[1]Source!X37</f>
        <v>33.86</v>
      </c>
      <c r="H78" s="38" t="str">
        <f>CONCATENATE([1]Source!FV37, "=", [1]Source!AT37,"%")</f>
        <v>((*0.85))=61%</v>
      </c>
      <c r="I78" s="38"/>
      <c r="J78" s="38"/>
      <c r="K78" s="38"/>
    </row>
    <row r="79" spans="1:11" x14ac:dyDescent="0.2">
      <c r="C79" s="6" t="s">
        <v>35</v>
      </c>
      <c r="D79" s="38" t="str">
        <f>CONCATENATE([1]Source!CA37,"%")</f>
        <v>45%</v>
      </c>
      <c r="E79" s="39">
        <f>([1]Source!AF37+[1]Source!AE37)*[1]Source!FY37/100</f>
        <v>530.73931893749989</v>
      </c>
      <c r="F79" s="38" t="str">
        <f>CONCATENATE([1]Source!DM37,[1]Source!FU37, "=", [1]Source!FY37,"%")</f>
        <v>*0.85=38,25%</v>
      </c>
      <c r="G79" s="40">
        <f>[1]Source!Y37</f>
        <v>17.21</v>
      </c>
      <c r="H79" s="38" t="str">
        <f>CONCATENATE([1]Source!FW37, "=", [1]Source!AU37,"%")</f>
        <v>((*0.8))=31%</v>
      </c>
      <c r="I79" s="38"/>
      <c r="J79" s="38"/>
      <c r="K79" s="38"/>
    </row>
    <row r="80" spans="1:11" x14ac:dyDescent="0.2">
      <c r="C80" s="6" t="s">
        <v>36</v>
      </c>
      <c r="D80" s="38"/>
      <c r="E80" s="39">
        <f>(([1]Source!AF37+[1]Source!AE37)*[1]Source!FX37/100)+(([1]Source!AF37+[1]Source!AE37)*[1]Source!FY37/100)+[1]Source!AB37</f>
        <v>2917.331811937499</v>
      </c>
      <c r="F80" s="38"/>
      <c r="G80" s="40">
        <f>[1]Source!O37+[1]Source!X37+[1]Source!Y37</f>
        <v>106.57</v>
      </c>
      <c r="H80" s="41"/>
      <c r="I80" s="41"/>
      <c r="J80" s="41"/>
      <c r="K80" s="41"/>
    </row>
    <row r="81" spans="1:11" ht="36" x14ac:dyDescent="0.2">
      <c r="A81" s="31" t="str">
        <f>[1]Source!E38</f>
        <v>14</v>
      </c>
      <c r="B81" s="31" t="str">
        <f>[1]Source!F38</f>
        <v>27-04-001-01</v>
      </c>
      <c r="C81" s="32" t="str">
        <f>[1]Source!G38</f>
        <v>Устройство подстилающих и выравнивающих слоев оснований из песка</v>
      </c>
      <c r="D81" s="11">
        <f>[1]Source!I38</f>
        <v>0.89300000000000002</v>
      </c>
      <c r="E81" s="33">
        <f>[1]Source!AB38</f>
        <v>3260.5250749999991</v>
      </c>
      <c r="F81" s="33">
        <f>[1]Source!AD38</f>
        <v>3081.5974999999994</v>
      </c>
      <c r="G81" s="10">
        <f>[1]Source!O38</f>
        <v>2911.65</v>
      </c>
      <c r="H81" s="10">
        <f>[1]Source!S38</f>
        <v>148.88999999999999</v>
      </c>
      <c r="I81" s="34">
        <f>[1]Source!Q38</f>
        <v>2751.87</v>
      </c>
      <c r="J81" s="35">
        <f>[1]Source!AH38</f>
        <v>20.789699999999996</v>
      </c>
      <c r="K81" s="35">
        <f>[1]Source!U38</f>
        <v>18.565202099999997</v>
      </c>
    </row>
    <row r="82" spans="1:11" ht="24" x14ac:dyDescent="0.2">
      <c r="C82" s="36" t="str">
        <f>[1]Source!DW38</f>
        <v>100 м3 материала основания (в плотном теле)</v>
      </c>
      <c r="D82" s="11"/>
      <c r="E82" s="37">
        <f>[1]Source!AF38</f>
        <v>166.72757499999997</v>
      </c>
      <c r="F82" s="37">
        <f>[1]Source!AE38</f>
        <v>255.19937499999997</v>
      </c>
      <c r="G82" s="10"/>
      <c r="H82" s="10"/>
      <c r="I82" s="10">
        <f>[1]Source!R38</f>
        <v>227.89</v>
      </c>
      <c r="J82" s="11">
        <f>[1]Source!AI38</f>
        <v>19.952500000000001</v>
      </c>
      <c r="K82" s="11">
        <f>[1]Source!V38</f>
        <v>17.8175825</v>
      </c>
    </row>
    <row r="83" spans="1:11" x14ac:dyDescent="0.2">
      <c r="C83" s="6" t="s">
        <v>34</v>
      </c>
      <c r="D83" s="38" t="str">
        <f>CONCATENATE([1]Source!BZ38,"%")</f>
        <v>142%</v>
      </c>
      <c r="E83" s="39">
        <f>([1]Source!AF38+[1]Source!AE38)*[1]Source!FX38/100</f>
        <v>539.22264209999992</v>
      </c>
      <c r="F83" s="38" t="str">
        <f>CONCATENATE([1]Source!DL38,[1]Source!FT38, "=", [1]Source!FX38,"%")</f>
        <v>*0.9=127,8%</v>
      </c>
      <c r="G83" s="40">
        <f>[1]Source!X38</f>
        <v>410.69</v>
      </c>
      <c r="H83" s="38" t="str">
        <f>CONCATENATE([1]Source!FV38, "=", [1]Source!AT38,"%")</f>
        <v>((*0.85))=109%</v>
      </c>
      <c r="I83" s="38"/>
      <c r="J83" s="38"/>
      <c r="K83" s="38"/>
    </row>
    <row r="84" spans="1:11" x14ac:dyDescent="0.2">
      <c r="C84" s="6" t="s">
        <v>35</v>
      </c>
      <c r="D84" s="38" t="str">
        <f>CONCATENATE([1]Source!CA38,"%")</f>
        <v>95%</v>
      </c>
      <c r="E84" s="39">
        <f>([1]Source!AF38+[1]Source!AE38)*[1]Source!FY38/100</f>
        <v>340.70601212499992</v>
      </c>
      <c r="F84" s="38" t="str">
        <f>CONCATENATE([1]Source!DM38,[1]Source!FU38, "=", [1]Source!FY38,"%")</f>
        <v>*0.85=80,75%</v>
      </c>
      <c r="G84" s="40">
        <f>[1]Source!Y38</f>
        <v>244.91</v>
      </c>
      <c r="H84" s="38" t="str">
        <f>CONCATENATE([1]Source!FW38, "=", [1]Source!AU38,"%")</f>
        <v>((*0.8))=65%</v>
      </c>
      <c r="I84" s="38"/>
      <c r="J84" s="38"/>
      <c r="K84" s="38"/>
    </row>
    <row r="85" spans="1:11" x14ac:dyDescent="0.2">
      <c r="C85" s="6" t="s">
        <v>36</v>
      </c>
      <c r="D85" s="38"/>
      <c r="E85" s="39">
        <f>(([1]Source!AF38+[1]Source!AE38)*[1]Source!FX38/100)+(([1]Source!AF38+[1]Source!AE38)*[1]Source!FY38/100)+[1]Source!AB38</f>
        <v>4140.4537292249988</v>
      </c>
      <c r="F85" s="38"/>
      <c r="G85" s="40">
        <f>[1]Source!O38+[1]Source!X38+[1]Source!Y38</f>
        <v>3567.25</v>
      </c>
      <c r="H85" s="41"/>
      <c r="I85" s="41"/>
      <c r="J85" s="41"/>
      <c r="K85" s="41"/>
    </row>
    <row r="86" spans="1:11" ht="24" x14ac:dyDescent="0.2">
      <c r="A86" s="31" t="str">
        <f>[1]Source!E39</f>
        <v>15</v>
      </c>
      <c r="B86" s="31" t="str">
        <f>[1]Source!F39</f>
        <v>11-01-002-01</v>
      </c>
      <c r="C86" s="32" t="str">
        <f>[1]Source!G39</f>
        <v>Устройство подстилающих слоев песчаных вручную</v>
      </c>
      <c r="D86" s="11">
        <f>[1]Source!I39</f>
        <v>12.25</v>
      </c>
      <c r="E86" s="33">
        <f>[1]Source!AB39</f>
        <v>147.96084999999999</v>
      </c>
      <c r="F86" s="33">
        <f>[1]Source!AD39</f>
        <v>42.32</v>
      </c>
      <c r="G86" s="10">
        <f>[1]Source!O39</f>
        <v>1812.52</v>
      </c>
      <c r="H86" s="10">
        <f>[1]Source!S39</f>
        <v>477.27</v>
      </c>
      <c r="I86" s="34">
        <f>[1]Source!Q39</f>
        <v>518.41999999999996</v>
      </c>
      <c r="J86" s="35">
        <f>[1]Source!AH39</f>
        <v>4.5097249999999995</v>
      </c>
      <c r="K86" s="35">
        <f>[1]Source!U39</f>
        <v>55.244131249999995</v>
      </c>
    </row>
    <row r="87" spans="1:11" x14ac:dyDescent="0.2">
      <c r="C87" s="36" t="str">
        <f>[1]Source!DW39</f>
        <v>1 м3 подстилающего слоя</v>
      </c>
      <c r="D87" s="11"/>
      <c r="E87" s="37">
        <f>[1]Source!AF39</f>
        <v>38.960849999999994</v>
      </c>
      <c r="F87" s="37">
        <f>[1]Source!AE39</f>
        <v>4.3412499999999996</v>
      </c>
      <c r="G87" s="10"/>
      <c r="H87" s="10"/>
      <c r="I87" s="10">
        <f>[1]Source!R39</f>
        <v>53.18</v>
      </c>
      <c r="J87" s="11">
        <f>[1]Source!AI39</f>
        <v>0.43124999999999997</v>
      </c>
      <c r="K87" s="11">
        <f>[1]Source!V39</f>
        <v>5.2828124999999995</v>
      </c>
    </row>
    <row r="88" spans="1:11" x14ac:dyDescent="0.2">
      <c r="C88" s="6" t="s">
        <v>34</v>
      </c>
      <c r="D88" s="38" t="str">
        <f>CONCATENATE([1]Source!BZ39,"%")</f>
        <v>123%</v>
      </c>
      <c r="E88" s="39">
        <f>([1]Source!AF39+[1]Source!AE39)*[1]Source!FX39/100</f>
        <v>47.935424699999992</v>
      </c>
      <c r="F88" s="38" t="str">
        <f>CONCATENATE([1]Source!DL39,[1]Source!FT39, "=", [1]Source!FX39,"%")</f>
        <v>*0.9=110,7%</v>
      </c>
      <c r="G88" s="40">
        <f>[1]Source!X39</f>
        <v>498.62</v>
      </c>
      <c r="H88" s="38" t="str">
        <f>CONCATENATE([1]Source!FV39, "=", [1]Source!AT39,"%")</f>
        <v>((*0.85))=94%</v>
      </c>
      <c r="I88" s="38"/>
      <c r="J88" s="38"/>
      <c r="K88" s="38"/>
    </row>
    <row r="89" spans="1:11" x14ac:dyDescent="0.2">
      <c r="C89" s="6" t="s">
        <v>35</v>
      </c>
      <c r="D89" s="38" t="str">
        <f>CONCATENATE([1]Source!CA39,"%")</f>
        <v>75%</v>
      </c>
      <c r="E89" s="39">
        <f>([1]Source!AF39+[1]Source!AE39)*[1]Source!FY39/100</f>
        <v>27.605088749999997</v>
      </c>
      <c r="F89" s="38" t="str">
        <f>CONCATENATE([1]Source!DM39,[1]Source!FU39, "=", [1]Source!FY39,"%")</f>
        <v>*0.85=63,75%</v>
      </c>
      <c r="G89" s="40">
        <f>[1]Source!Y39</f>
        <v>270.52999999999997</v>
      </c>
      <c r="H89" s="38" t="str">
        <f>CONCATENATE([1]Source!FW39, "=", [1]Source!AU39,"%")</f>
        <v>((*0.8))=51%</v>
      </c>
      <c r="I89" s="38"/>
      <c r="J89" s="38"/>
      <c r="K89" s="38"/>
    </row>
    <row r="90" spans="1:11" x14ac:dyDescent="0.2">
      <c r="C90" s="6" t="s">
        <v>36</v>
      </c>
      <c r="D90" s="38"/>
      <c r="E90" s="39">
        <f>(([1]Source!AF39+[1]Source!AE39)*[1]Source!FX39/100)+(([1]Source!AF39+[1]Source!AE39)*[1]Source!FY39/100)+[1]Source!AB39</f>
        <v>223.50136344999999</v>
      </c>
      <c r="F90" s="38"/>
      <c r="G90" s="40">
        <f>[1]Source!O39+[1]Source!X39+[1]Source!Y39</f>
        <v>2581.67</v>
      </c>
      <c r="H90" s="41"/>
      <c r="I90" s="41"/>
      <c r="J90" s="41"/>
      <c r="K90" s="41"/>
    </row>
    <row r="91" spans="1:11" ht="84" x14ac:dyDescent="0.2">
      <c r="A91" s="31" t="str">
        <f>[1]Source!E40</f>
        <v>16</v>
      </c>
      <c r="B91" s="31" t="str">
        <f>[1]Source!F40</f>
        <v>27-04-006-02</v>
      </c>
      <c r="C91" s="32" t="str">
        <f>[1]Source!G40</f>
        <v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 верхнего слоя двухслойных</v>
      </c>
      <c r="D91" s="11">
        <f>[1]Source!I40</f>
        <v>0.53959999999999997</v>
      </c>
      <c r="E91" s="33">
        <f>[1]Source!AB40</f>
        <v>32027.96</v>
      </c>
      <c r="F91" s="33">
        <f>[1]Source!AD40</f>
        <v>4689.96</v>
      </c>
      <c r="G91" s="10">
        <f>[1]Source!O40</f>
        <v>17282.29</v>
      </c>
      <c r="H91" s="10">
        <f>[1]Source!S40</f>
        <v>161.49</v>
      </c>
      <c r="I91" s="34">
        <f>[1]Source!Q40</f>
        <v>2530.6999999999998</v>
      </c>
      <c r="J91" s="35">
        <f>[1]Source!AH40</f>
        <v>36.630000000000003</v>
      </c>
      <c r="K91" s="35">
        <f>[1]Source!U40</f>
        <v>19.765547999999999</v>
      </c>
    </row>
    <row r="92" spans="1:11" x14ac:dyDescent="0.2">
      <c r="C92" s="36" t="str">
        <f>[1]Source!DW40</f>
        <v>1000 м2 основания</v>
      </c>
      <c r="D92" s="11"/>
      <c r="E92" s="37">
        <f>[1]Source!AF40</f>
        <v>299.27</v>
      </c>
      <c r="F92" s="37">
        <f>[1]Source!AE40</f>
        <v>572.35</v>
      </c>
      <c r="G92" s="10"/>
      <c r="H92" s="10"/>
      <c r="I92" s="10">
        <f>[1]Source!R40</f>
        <v>308.83999999999997</v>
      </c>
      <c r="J92" s="11">
        <f>[1]Source!AI40</f>
        <v>44.75</v>
      </c>
      <c r="K92" s="11">
        <f>[1]Source!V40</f>
        <v>24.147099999999998</v>
      </c>
    </row>
    <row r="94" spans="1:11" x14ac:dyDescent="0.2">
      <c r="C94" s="6" t="s">
        <v>34</v>
      </c>
      <c r="D94" s="38" t="str">
        <f>CONCATENATE([1]Source!BZ40,"%")</f>
        <v>142%</v>
      </c>
      <c r="E94" s="39">
        <f>([1]Source!AF40+[1]Source!AE40)*[1]Source!FX40/100</f>
        <v>1113.9303599999998</v>
      </c>
      <c r="F94" s="38" t="str">
        <f>CONCATENATE([1]Source!DL40,[1]Source!FT40, "=", [1]Source!FX40,"%")</f>
        <v>*0.9=127,8%</v>
      </c>
      <c r="G94" s="40">
        <f>[1]Source!X40</f>
        <v>512.66</v>
      </c>
      <c r="H94" s="38" t="str">
        <f>CONCATENATE([1]Source!FV40, "=", [1]Source!AT40,"%")</f>
        <v>((*0.85))=109%</v>
      </c>
      <c r="I94" s="38"/>
      <c r="J94" s="38"/>
      <c r="K94" s="38"/>
    </row>
    <row r="95" spans="1:11" x14ac:dyDescent="0.2">
      <c r="C95" s="6" t="s">
        <v>35</v>
      </c>
      <c r="D95" s="38" t="str">
        <f>CONCATENATE([1]Source!CA40,"%")</f>
        <v>95%</v>
      </c>
      <c r="E95" s="39">
        <f>([1]Source!AF40+[1]Source!AE40)*[1]Source!FY40/100</f>
        <v>703.83315000000005</v>
      </c>
      <c r="F95" s="38" t="str">
        <f>CONCATENATE([1]Source!DM40,[1]Source!FU40, "=", [1]Source!FY40,"%")</f>
        <v>*0.85=80,75%</v>
      </c>
      <c r="G95" s="40">
        <f>[1]Source!Y40</f>
        <v>305.70999999999998</v>
      </c>
      <c r="H95" s="38" t="str">
        <f>CONCATENATE([1]Source!FW40, "=", [1]Source!AU40,"%")</f>
        <v>((*0.8))=65%</v>
      </c>
      <c r="I95" s="38"/>
      <c r="J95" s="38"/>
      <c r="K95" s="38"/>
    </row>
    <row r="96" spans="1:11" x14ac:dyDescent="0.2">
      <c r="C96" s="6" t="s">
        <v>36</v>
      </c>
      <c r="D96" s="38"/>
      <c r="E96" s="39">
        <f>(([1]Source!AF40+[1]Source!AE40)*[1]Source!FX40/100)+(([1]Source!AF40+[1]Source!AE40)*[1]Source!FY40/100)+[1]Source!AB40</f>
        <v>33845.723509999996</v>
      </c>
      <c r="F96" s="38"/>
      <c r="G96" s="40">
        <f>[1]Source!O40+[1]Source!X40+[1]Source!Y40</f>
        <v>18100.66</v>
      </c>
      <c r="H96" s="41"/>
      <c r="I96" s="41"/>
      <c r="J96" s="41"/>
      <c r="K96" s="41"/>
    </row>
    <row r="97" spans="1:11" ht="48" x14ac:dyDescent="0.2">
      <c r="A97" s="31" t="str">
        <f>[1]Source!E41</f>
        <v>17</v>
      </c>
      <c r="B97" s="31" t="str">
        <f>[1]Source!F41</f>
        <v>27-04-006-04</v>
      </c>
      <c r="C97" s="32" t="str">
        <f>[1]Source!G41</f>
        <v>На каждый 1 см изменения толщины слоя добавлять или исключать к расценкам 27-04-006-01, 27-04-006-02, 27-04-006-03</v>
      </c>
      <c r="D97" s="11">
        <f>[1]Source!I41</f>
        <v>-0.53959999999999997</v>
      </c>
      <c r="E97" s="33">
        <f>[1]Source!AB41</f>
        <v>19299.625</v>
      </c>
      <c r="F97" s="33">
        <f>[1]Source!AD41</f>
        <v>2980.125</v>
      </c>
      <c r="G97" s="10">
        <f>[1]Source!O41</f>
        <v>-10414.08</v>
      </c>
      <c r="H97" s="10">
        <f>[1]Source!S41</f>
        <v>0</v>
      </c>
      <c r="I97" s="34">
        <f>[1]Source!Q41</f>
        <v>-1608.08</v>
      </c>
      <c r="J97" s="35">
        <f>[1]Source!AH41</f>
        <v>0</v>
      </c>
      <c r="K97" s="35">
        <f>[1]Source!U41</f>
        <v>0</v>
      </c>
    </row>
    <row r="98" spans="1:11" x14ac:dyDescent="0.2">
      <c r="C98" s="36" t="str">
        <f>[1]Source!DW41</f>
        <v>1000 м2 основания</v>
      </c>
      <c r="D98" s="11"/>
      <c r="E98" s="37">
        <f>[1]Source!AF41</f>
        <v>0</v>
      </c>
      <c r="F98" s="37">
        <f>[1]Source!AE41</f>
        <v>376.875</v>
      </c>
      <c r="G98" s="10"/>
      <c r="H98" s="10"/>
      <c r="I98" s="10">
        <f>[1]Source!R41</f>
        <v>-203.36</v>
      </c>
      <c r="J98" s="11">
        <f>[1]Source!AI41</f>
        <v>31.374999999999996</v>
      </c>
      <c r="K98" s="11">
        <f>[1]Source!V41</f>
        <v>-16.929949999999998</v>
      </c>
    </row>
    <row r="99" spans="1:11" x14ac:dyDescent="0.2">
      <c r="C99" s="6" t="s">
        <v>34</v>
      </c>
      <c r="D99" s="38" t="str">
        <f>CONCATENATE([1]Source!BZ41,"%")</f>
        <v>142%</v>
      </c>
      <c r="E99" s="39">
        <f>([1]Source!AF41+[1]Source!AE41)*[1]Source!FX41/100</f>
        <v>481.64625000000001</v>
      </c>
      <c r="F99" s="38" t="str">
        <f>CONCATENATE([1]Source!DL41,[1]Source!FT41, "=", [1]Source!FX41,"%")</f>
        <v>*0.9=127,8%</v>
      </c>
      <c r="G99" s="40">
        <f>[1]Source!X41</f>
        <v>-221.66</v>
      </c>
      <c r="H99" s="38" t="str">
        <f>CONCATENATE([1]Source!FV41, "=", [1]Source!AT41,"%")</f>
        <v>((*0.85))=109%</v>
      </c>
      <c r="I99" s="38"/>
      <c r="J99" s="38"/>
      <c r="K99" s="38"/>
    </row>
    <row r="100" spans="1:11" x14ac:dyDescent="0.2">
      <c r="C100" s="6" t="s">
        <v>35</v>
      </c>
      <c r="D100" s="38" t="str">
        <f>CONCATENATE([1]Source!CA41,"%")</f>
        <v>95%</v>
      </c>
      <c r="E100" s="39">
        <f>([1]Source!AF41+[1]Source!AE41)*[1]Source!FY41/100</f>
        <v>304.32656250000002</v>
      </c>
      <c r="F100" s="38" t="str">
        <f>CONCATENATE([1]Source!DM41,[1]Source!FU41, "=", [1]Source!FY41,"%")</f>
        <v>*0.85=80,75%</v>
      </c>
      <c r="G100" s="40">
        <f>[1]Source!Y41</f>
        <v>-132.18</v>
      </c>
      <c r="H100" s="38" t="str">
        <f>CONCATENATE([1]Source!FW41, "=", [1]Source!AU41,"%")</f>
        <v>((*0.8))=65%</v>
      </c>
      <c r="I100" s="38"/>
      <c r="J100" s="38"/>
      <c r="K100" s="38"/>
    </row>
    <row r="101" spans="1:11" x14ac:dyDescent="0.2">
      <c r="C101" s="6" t="s">
        <v>36</v>
      </c>
      <c r="D101" s="38"/>
      <c r="E101" s="39">
        <f>(([1]Source!AF41+[1]Source!AE41)*[1]Source!FX41/100)+(([1]Source!AF41+[1]Source!AE41)*[1]Source!FY41/100)+[1]Source!AB41</f>
        <v>20085.5978125</v>
      </c>
      <c r="F101" s="38"/>
      <c r="G101" s="40">
        <f>[1]Source!O41+[1]Source!X41+[1]Source!Y41</f>
        <v>-10767.92</v>
      </c>
      <c r="H101" s="41"/>
      <c r="I101" s="41"/>
      <c r="J101" s="41"/>
      <c r="K101" s="41"/>
    </row>
    <row r="102" spans="1:11" ht="84" x14ac:dyDescent="0.2">
      <c r="A102" s="31" t="str">
        <f>[1]Source!E42</f>
        <v>18</v>
      </c>
      <c r="B102" s="31" t="str">
        <f>[1]Source!F42</f>
        <v>27-04-006-03</v>
      </c>
      <c r="C102" s="32" t="str">
        <f>[1]Source!G42</f>
        <v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 нижнего слоя двухслойных</v>
      </c>
      <c r="D102" s="11">
        <f>[1]Source!I42</f>
        <v>0.53959999999999997</v>
      </c>
      <c r="E102" s="33">
        <f>[1]Source!AB42</f>
        <v>27818.880000000001</v>
      </c>
      <c r="F102" s="33">
        <f>[1]Source!AD42</f>
        <v>3019.96</v>
      </c>
      <c r="G102" s="10">
        <f>[1]Source!O42</f>
        <v>15011.07</v>
      </c>
      <c r="H102" s="10">
        <f>[1]Source!S42</f>
        <v>146.15</v>
      </c>
      <c r="I102" s="34">
        <f>[1]Source!Q42</f>
        <v>1629.57</v>
      </c>
      <c r="J102" s="35">
        <f>[1]Source!AH42</f>
        <v>33.15</v>
      </c>
      <c r="K102" s="35">
        <f>[1]Source!U42</f>
        <v>17.887739999999997</v>
      </c>
    </row>
    <row r="103" spans="1:11" x14ac:dyDescent="0.2">
      <c r="C103" s="36" t="str">
        <f>[1]Source!DW42</f>
        <v>1000 м2 основания</v>
      </c>
      <c r="D103" s="11"/>
      <c r="E103" s="37">
        <f>[1]Source!AF42</f>
        <v>270.83999999999997</v>
      </c>
      <c r="F103" s="37">
        <f>[1]Source!AE42</f>
        <v>382.12</v>
      </c>
      <c r="G103" s="10"/>
      <c r="H103" s="10"/>
      <c r="I103" s="10">
        <f>[1]Source!R42</f>
        <v>206.19</v>
      </c>
      <c r="J103" s="11">
        <f>[1]Source!AI42</f>
        <v>29.53</v>
      </c>
      <c r="K103" s="11">
        <f>[1]Source!V42</f>
        <v>15.934388</v>
      </c>
    </row>
    <row r="105" spans="1:11" x14ac:dyDescent="0.2">
      <c r="C105" s="6" t="s">
        <v>34</v>
      </c>
      <c r="D105" s="38" t="str">
        <f>CONCATENATE([1]Source!BZ42,"%")</f>
        <v>142%</v>
      </c>
      <c r="E105" s="39">
        <f>([1]Source!AF42+[1]Source!AE42)*[1]Source!FX42/100</f>
        <v>834.48288000000002</v>
      </c>
      <c r="F105" s="38" t="str">
        <f>CONCATENATE([1]Source!DL42,[1]Source!FT42, "=", [1]Source!FX42,"%")</f>
        <v>*0.9=127,8%</v>
      </c>
      <c r="G105" s="40">
        <f>[1]Source!X42</f>
        <v>384.05</v>
      </c>
      <c r="H105" s="38" t="str">
        <f>CONCATENATE([1]Source!FV42, "=", [1]Source!AT42,"%")</f>
        <v>((*0.85))=109%</v>
      </c>
      <c r="I105" s="38"/>
      <c r="J105" s="38"/>
      <c r="K105" s="38"/>
    </row>
    <row r="106" spans="1:11" x14ac:dyDescent="0.2">
      <c r="C106" s="6" t="s">
        <v>35</v>
      </c>
      <c r="D106" s="38" t="str">
        <f>CONCATENATE([1]Source!CA42,"%")</f>
        <v>95%</v>
      </c>
      <c r="E106" s="39">
        <f>([1]Source!AF42+[1]Source!AE42)*[1]Source!FY42/100</f>
        <v>527.26520000000005</v>
      </c>
      <c r="F106" s="38" t="str">
        <f>CONCATENATE([1]Source!DM42,[1]Source!FU42, "=", [1]Source!FY42,"%")</f>
        <v>*0.85=80,75%</v>
      </c>
      <c r="G106" s="40">
        <f>[1]Source!Y42</f>
        <v>229.02</v>
      </c>
      <c r="H106" s="38" t="str">
        <f>CONCATENATE([1]Source!FW42, "=", [1]Source!AU42,"%")</f>
        <v>((*0.8))=65%</v>
      </c>
      <c r="I106" s="38"/>
      <c r="J106" s="38"/>
      <c r="K106" s="38"/>
    </row>
    <row r="107" spans="1:11" x14ac:dyDescent="0.2">
      <c r="C107" s="6" t="s">
        <v>36</v>
      </c>
      <c r="D107" s="38"/>
      <c r="E107" s="39">
        <f>(([1]Source!AF42+[1]Source!AE42)*[1]Source!FX42/100)+(([1]Source!AF42+[1]Source!AE42)*[1]Source!FY42/100)+[1]Source!AB42</f>
        <v>29180.628080000002</v>
      </c>
      <c r="F107" s="38"/>
      <c r="G107" s="40">
        <f>[1]Source!O42+[1]Source!X42+[1]Source!Y42</f>
        <v>15624.14</v>
      </c>
      <c r="H107" s="41"/>
      <c r="I107" s="41"/>
      <c r="J107" s="41"/>
      <c r="K107" s="41"/>
    </row>
    <row r="108" spans="1:11" ht="48" x14ac:dyDescent="0.2">
      <c r="A108" s="31" t="str">
        <f>[1]Source!E43</f>
        <v>19</v>
      </c>
      <c r="B108" s="31" t="str">
        <f>[1]Source!F43</f>
        <v>27-04-006-04</v>
      </c>
      <c r="C108" s="32" t="str">
        <f>[1]Source!G43</f>
        <v>На каждый 1 см изменения толщины слоя добавлять или исключать к расценкам 27-04-006-01, 27-04-006-02, 27-04-006-03</v>
      </c>
      <c r="D108" s="11">
        <f>[1]Source!I43</f>
        <v>0.16719999999999999</v>
      </c>
      <c r="E108" s="33">
        <f>[1]Source!AB43</f>
        <v>9873.3218749999996</v>
      </c>
      <c r="F108" s="33">
        <f>[1]Source!AD43</f>
        <v>1713.5718749999999</v>
      </c>
      <c r="G108" s="10">
        <f>[1]Source!O43</f>
        <v>1650.82</v>
      </c>
      <c r="H108" s="10">
        <f>[1]Source!S43</f>
        <v>0</v>
      </c>
      <c r="I108" s="34">
        <f>[1]Source!Q43</f>
        <v>286.51</v>
      </c>
      <c r="J108" s="35">
        <f>[1]Source!AH43</f>
        <v>0</v>
      </c>
      <c r="K108" s="35">
        <f>[1]Source!U43</f>
        <v>0</v>
      </c>
    </row>
    <row r="109" spans="1:11" x14ac:dyDescent="0.2">
      <c r="C109" s="36" t="str">
        <f>[1]Source!DW43</f>
        <v>1000 м2 основания</v>
      </c>
      <c r="D109" s="11"/>
      <c r="E109" s="37">
        <f>[1]Source!AF43</f>
        <v>0</v>
      </c>
      <c r="F109" s="37">
        <f>[1]Source!AE43</f>
        <v>216.70312499999997</v>
      </c>
      <c r="G109" s="10"/>
      <c r="H109" s="10"/>
      <c r="I109" s="10">
        <f>[1]Source!R43</f>
        <v>36.229999999999997</v>
      </c>
      <c r="J109" s="11">
        <f>[1]Source!AI43</f>
        <v>18.040624999999995</v>
      </c>
      <c r="K109" s="11">
        <f>[1]Source!V43</f>
        <v>3.0163924999999989</v>
      </c>
    </row>
    <row r="110" spans="1:11" x14ac:dyDescent="0.2">
      <c r="C110" s="6" t="s">
        <v>34</v>
      </c>
      <c r="D110" s="38" t="str">
        <f>CONCATENATE([1]Source!BZ43,"%")</f>
        <v>142%</v>
      </c>
      <c r="E110" s="39">
        <f>([1]Source!AF43+[1]Source!AE43)*[1]Source!FX43/100</f>
        <v>276.94659374999998</v>
      </c>
      <c r="F110" s="38" t="str">
        <f>CONCATENATE([1]Source!DL43,[1]Source!FT43, "=", [1]Source!FX43,"%")</f>
        <v>*0.9=127,8%</v>
      </c>
      <c r="G110" s="40">
        <f>[1]Source!X43</f>
        <v>39.49</v>
      </c>
      <c r="H110" s="38" t="str">
        <f>CONCATENATE([1]Source!FV43, "=", [1]Source!AT43,"%")</f>
        <v>((*0.85))=109%</v>
      </c>
      <c r="I110" s="38"/>
      <c r="J110" s="38"/>
      <c r="K110" s="38"/>
    </row>
    <row r="111" spans="1:11" x14ac:dyDescent="0.2">
      <c r="C111" s="6" t="s">
        <v>35</v>
      </c>
      <c r="D111" s="38" t="str">
        <f>CONCATENATE([1]Source!CA43,"%")</f>
        <v>95%</v>
      </c>
      <c r="E111" s="39">
        <f>([1]Source!AF43+[1]Source!AE43)*[1]Source!FY43/100</f>
        <v>174.98777343749995</v>
      </c>
      <c r="F111" s="38" t="str">
        <f>CONCATENATE([1]Source!DM43,[1]Source!FU43, "=", [1]Source!FY43,"%")</f>
        <v>*0.85=80,75%</v>
      </c>
      <c r="G111" s="40">
        <f>[1]Source!Y43</f>
        <v>23.55</v>
      </c>
      <c r="H111" s="38" t="str">
        <f>CONCATENATE([1]Source!FW43, "=", [1]Source!AU43,"%")</f>
        <v>((*0.8))=65%</v>
      </c>
      <c r="I111" s="38"/>
      <c r="J111" s="38"/>
      <c r="K111" s="38"/>
    </row>
    <row r="112" spans="1:11" x14ac:dyDescent="0.2">
      <c r="C112" s="6" t="s">
        <v>36</v>
      </c>
      <c r="D112" s="38"/>
      <c r="E112" s="39">
        <f>(([1]Source!AF43+[1]Source!AE43)*[1]Source!FX43/100)+(([1]Source!AF43+[1]Source!AE43)*[1]Source!FY43/100)+[1]Source!AB43</f>
        <v>10325.256242187499</v>
      </c>
      <c r="F112" s="38"/>
      <c r="G112" s="40">
        <f>[1]Source!O43+[1]Source!X43+[1]Source!Y43</f>
        <v>1713.86</v>
      </c>
      <c r="H112" s="41"/>
      <c r="I112" s="41"/>
      <c r="J112" s="41"/>
      <c r="K112" s="41"/>
    </row>
    <row r="113" spans="1:11" ht="24" x14ac:dyDescent="0.2">
      <c r="A113" s="31" t="str">
        <f>[1]Source!E44</f>
        <v>20</v>
      </c>
      <c r="B113" s="31" t="str">
        <f>[1]Source!F44</f>
        <v>11-01-002-04</v>
      </c>
      <c r="C113" s="32" t="str">
        <f>[1]Source!G44</f>
        <v>Устройство подстилающих слоев щебеночных вручную</v>
      </c>
      <c r="D113" s="11">
        <f>[1]Source!I44</f>
        <v>14.7</v>
      </c>
      <c r="E113" s="33">
        <f>[1]Source!AB44</f>
        <v>346.52487499999995</v>
      </c>
      <c r="F113" s="33">
        <f>[1]Source!AD44</f>
        <v>78.516249999999985</v>
      </c>
      <c r="G113" s="10">
        <f>[1]Source!O44</f>
        <v>5093.92</v>
      </c>
      <c r="H113" s="10">
        <f>[1]Source!S44</f>
        <v>642.52</v>
      </c>
      <c r="I113" s="34">
        <f>[1]Source!Q44</f>
        <v>1154.19</v>
      </c>
      <c r="J113" s="35">
        <f>[1]Source!AH44</f>
        <v>4.9329249999999991</v>
      </c>
      <c r="K113" s="35">
        <f>[1]Source!U44</f>
        <v>72.513997499999988</v>
      </c>
    </row>
    <row r="114" spans="1:11" x14ac:dyDescent="0.2">
      <c r="C114" s="36" t="str">
        <f>[1]Source!DW44</f>
        <v>1 м3 подстилающего слоя</v>
      </c>
      <c r="D114" s="11"/>
      <c r="E114" s="37">
        <f>[1]Source!AF44</f>
        <v>43.708624999999991</v>
      </c>
      <c r="F114" s="37">
        <f>[1]Source!AE44</f>
        <v>7.9493749999999999</v>
      </c>
      <c r="G114" s="10"/>
      <c r="H114" s="10"/>
      <c r="I114" s="10">
        <f>[1]Source!R44</f>
        <v>116.86</v>
      </c>
      <c r="J114" s="11">
        <f>[1]Source!AI44</f>
        <v>0.79062499999999991</v>
      </c>
      <c r="K114" s="11">
        <f>[1]Source!V44</f>
        <v>11.622187499999999</v>
      </c>
    </row>
    <row r="115" spans="1:11" x14ac:dyDescent="0.2">
      <c r="C115" s="6" t="s">
        <v>34</v>
      </c>
      <c r="D115" s="38" t="str">
        <f>CONCATENATE([1]Source!BZ44,"%")</f>
        <v>123%</v>
      </c>
      <c r="E115" s="39">
        <f>([1]Source!AF44+[1]Source!AE44)*[1]Source!FX44/100</f>
        <v>57.185405999999986</v>
      </c>
      <c r="F115" s="38" t="str">
        <f>CONCATENATE([1]Source!DL44,[1]Source!FT44, "=", [1]Source!FX44,"%")</f>
        <v>*0.9=110,7%</v>
      </c>
      <c r="G115" s="40">
        <f>[1]Source!X44</f>
        <v>713.82</v>
      </c>
      <c r="H115" s="38" t="str">
        <f>CONCATENATE([1]Source!FV44, "=", [1]Source!AT44,"%")</f>
        <v>((*0.85))=94%</v>
      </c>
      <c r="I115" s="38"/>
      <c r="J115" s="38"/>
      <c r="K115" s="38"/>
    </row>
    <row r="116" spans="1:11" x14ac:dyDescent="0.2">
      <c r="C116" s="6" t="s">
        <v>35</v>
      </c>
      <c r="D116" s="38" t="str">
        <f>CONCATENATE([1]Source!CA44,"%")</f>
        <v>75%</v>
      </c>
      <c r="E116" s="39">
        <f>([1]Source!AF44+[1]Source!AE44)*[1]Source!FY44/100</f>
        <v>32.931974999999994</v>
      </c>
      <c r="F116" s="38" t="str">
        <f>CONCATENATE([1]Source!DM44,[1]Source!FU44, "=", [1]Source!FY44,"%")</f>
        <v>*0.85=63,75%</v>
      </c>
      <c r="G116" s="40">
        <f>[1]Source!Y44</f>
        <v>387.28</v>
      </c>
      <c r="H116" s="38" t="str">
        <f>CONCATENATE([1]Source!FW44, "=", [1]Source!AU44,"%")</f>
        <v>((*0.8))=51%</v>
      </c>
      <c r="I116" s="38"/>
      <c r="J116" s="38"/>
      <c r="K116" s="38"/>
    </row>
    <row r="117" spans="1:11" x14ac:dyDescent="0.2">
      <c r="C117" s="6" t="s">
        <v>36</v>
      </c>
      <c r="D117" s="38"/>
      <c r="E117" s="39">
        <f>(([1]Source!AF44+[1]Source!AE44)*[1]Source!FX44/100)+(([1]Source!AF44+[1]Source!AE44)*[1]Source!FY44/100)+[1]Source!AB44</f>
        <v>436.64225599999992</v>
      </c>
      <c r="F117" s="38"/>
      <c r="G117" s="40">
        <f>[1]Source!O44+[1]Source!X44+[1]Source!Y44</f>
        <v>6195.0199999999995</v>
      </c>
      <c r="H117" s="41"/>
      <c r="I117" s="41"/>
      <c r="J117" s="41"/>
      <c r="K117" s="41"/>
    </row>
    <row r="118" spans="1:11" ht="36" x14ac:dyDescent="0.2">
      <c r="A118" s="31" t="str">
        <f>[1]Source!E45</f>
        <v>21</v>
      </c>
      <c r="B118" s="31" t="str">
        <f>[1]Source!F45</f>
        <v>27-04-001-01</v>
      </c>
      <c r="C118" s="32" t="str">
        <f>[1]Source!G45</f>
        <v>Устройство подстилающих и выравнивающих слоев оснований из пескоцементной смеси</v>
      </c>
      <c r="D118" s="11">
        <f>[1]Source!I45</f>
        <v>1.5E-3</v>
      </c>
      <c r="E118" s="33">
        <f>[1]Source!AB45</f>
        <v>3260.5250749999991</v>
      </c>
      <c r="F118" s="33">
        <f>[1]Source!AD45</f>
        <v>3081.5974999999994</v>
      </c>
      <c r="G118" s="10">
        <f>[1]Source!O45</f>
        <v>4.8899999999999997</v>
      </c>
      <c r="H118" s="10">
        <f>[1]Source!S45</f>
        <v>0.25</v>
      </c>
      <c r="I118" s="34">
        <f>[1]Source!Q45</f>
        <v>4.62</v>
      </c>
      <c r="J118" s="35">
        <f>[1]Source!AH45</f>
        <v>20.789699999999996</v>
      </c>
      <c r="K118" s="35">
        <f>[1]Source!U45</f>
        <v>3.1184549999999995E-2</v>
      </c>
    </row>
    <row r="119" spans="1:11" ht="24" x14ac:dyDescent="0.2">
      <c r="C119" s="36" t="str">
        <f>[1]Source!DW45</f>
        <v>100 м3 материала основания (в плотном теле)</v>
      </c>
      <c r="D119" s="11"/>
      <c r="E119" s="37">
        <f>[1]Source!AF45</f>
        <v>166.72757499999997</v>
      </c>
      <c r="F119" s="37">
        <f>[1]Source!AE45</f>
        <v>255.19937499999997</v>
      </c>
      <c r="G119" s="10"/>
      <c r="H119" s="10"/>
      <c r="I119" s="10">
        <f>[1]Source!R45</f>
        <v>0.38</v>
      </c>
      <c r="J119" s="11">
        <f>[1]Source!AI45</f>
        <v>19.952500000000001</v>
      </c>
      <c r="K119" s="11">
        <f>[1]Source!V45</f>
        <v>2.992875E-2</v>
      </c>
    </row>
    <row r="120" spans="1:11" x14ac:dyDescent="0.2">
      <c r="C120" s="6" t="s">
        <v>34</v>
      </c>
      <c r="D120" s="38" t="str">
        <f>CONCATENATE([1]Source!BZ45,"%")</f>
        <v>142%</v>
      </c>
      <c r="E120" s="39">
        <f>([1]Source!AF45+[1]Source!AE45)*[1]Source!FX45/100</f>
        <v>539.22264209999992</v>
      </c>
      <c r="F120" s="38" t="str">
        <f>CONCATENATE([1]Source!DL45,[1]Source!FT45, "=", [1]Source!FX45,"%")</f>
        <v>*0.9=127,8%</v>
      </c>
      <c r="G120" s="40">
        <f>[1]Source!X45</f>
        <v>0.69</v>
      </c>
      <c r="H120" s="38" t="str">
        <f>CONCATENATE([1]Source!FV45, "=", [1]Source!AT45,"%")</f>
        <v>((*0.85))=109%</v>
      </c>
      <c r="I120" s="38"/>
      <c r="J120" s="38"/>
      <c r="K120" s="38"/>
    </row>
    <row r="121" spans="1:11" x14ac:dyDescent="0.2">
      <c r="C121" s="6" t="s">
        <v>35</v>
      </c>
      <c r="D121" s="38" t="str">
        <f>CONCATENATE([1]Source!CA45,"%")</f>
        <v>95%</v>
      </c>
      <c r="E121" s="39">
        <f>([1]Source!AF45+[1]Source!AE45)*[1]Source!FY45/100</f>
        <v>340.70601212499992</v>
      </c>
      <c r="F121" s="38" t="str">
        <f>CONCATENATE([1]Source!DM45,[1]Source!FU45, "=", [1]Source!FY45,"%")</f>
        <v>*0.85=80,75%</v>
      </c>
      <c r="G121" s="40">
        <f>[1]Source!Y45</f>
        <v>0.41</v>
      </c>
      <c r="H121" s="38" t="str">
        <f>CONCATENATE([1]Source!FW45, "=", [1]Source!AU45,"%")</f>
        <v>((*0.8))=65%</v>
      </c>
      <c r="I121" s="38"/>
      <c r="J121" s="38"/>
      <c r="K121" s="38"/>
    </row>
    <row r="122" spans="1:11" x14ac:dyDescent="0.2">
      <c r="C122" s="6" t="s">
        <v>36</v>
      </c>
      <c r="D122" s="38"/>
      <c r="E122" s="39">
        <f>(([1]Source!AF45+[1]Source!AE45)*[1]Source!FX45/100)+(([1]Source!AF45+[1]Source!AE45)*[1]Source!FY45/100)+[1]Source!AB45</f>
        <v>4140.4537292249988</v>
      </c>
      <c r="F122" s="38"/>
      <c r="G122" s="40">
        <f>[1]Source!O45+[1]Source!X45+[1]Source!Y45</f>
        <v>5.99</v>
      </c>
      <c r="H122" s="41"/>
      <c r="I122" s="41"/>
      <c r="J122" s="41"/>
      <c r="K122" s="41"/>
    </row>
    <row r="123" spans="1:11" ht="24" x14ac:dyDescent="0.2">
      <c r="A123" s="31" t="str">
        <f>[1]Source!E46</f>
        <v>21,1</v>
      </c>
      <c r="B123" s="31" t="str">
        <f>[1]Source!F46</f>
        <v>407-0028</v>
      </c>
      <c r="C123" s="32" t="str">
        <f>[1]Source!G46</f>
        <v>Смесь пескоцементная (цемент М 400)</v>
      </c>
      <c r="D123" s="11">
        <f>[1]Source!I46</f>
        <v>1.5E-3</v>
      </c>
      <c r="E123" s="33">
        <f>[1]Source!AB46</f>
        <v>280.60000000000002</v>
      </c>
      <c r="F123" s="33">
        <f>[1]Source!AD46</f>
        <v>0</v>
      </c>
      <c r="G123" s="10">
        <f>[1]Source!O46</f>
        <v>0.42</v>
      </c>
      <c r="H123" s="10">
        <f>[1]Source!S46</f>
        <v>0</v>
      </c>
      <c r="I123" s="34">
        <f>[1]Source!Q46</f>
        <v>0</v>
      </c>
      <c r="J123" s="35">
        <f>[1]Source!AH46</f>
        <v>0</v>
      </c>
      <c r="K123" s="35">
        <f>[1]Source!U46</f>
        <v>0</v>
      </c>
    </row>
    <row r="124" spans="1:11" x14ac:dyDescent="0.2">
      <c r="C124" s="36" t="str">
        <f>[1]Source!DW46</f>
        <v>м3</v>
      </c>
      <c r="D124" s="11"/>
      <c r="E124" s="37">
        <f>[1]Source!AF46</f>
        <v>0</v>
      </c>
      <c r="F124" s="37">
        <f>[1]Source!AE46</f>
        <v>0</v>
      </c>
      <c r="G124" s="10"/>
      <c r="H124" s="10"/>
      <c r="I124" s="10">
        <f>[1]Source!R46</f>
        <v>0</v>
      </c>
      <c r="J124" s="11">
        <f>[1]Source!AI46</f>
        <v>0</v>
      </c>
      <c r="K124" s="11">
        <f>[1]Source!V46</f>
        <v>0</v>
      </c>
    </row>
    <row r="126" spans="1:11" ht="36" x14ac:dyDescent="0.2">
      <c r="A126" s="31" t="str">
        <f>[1]Source!E47</f>
        <v>22</v>
      </c>
      <c r="B126" s="31" t="str">
        <f>[1]Source!F47</f>
        <v>11-01-025-01</v>
      </c>
      <c r="C126" s="32" t="str">
        <f>[1]Source!G47</f>
        <v>Устройство покрытий из брусчатки по готовому подстилающему слою с заполнением швов песком</v>
      </c>
      <c r="D126" s="11">
        <f>[1]Source!I47</f>
        <v>0.03</v>
      </c>
      <c r="E126" s="33">
        <f>[1]Source!AB47</f>
        <v>29614.89</v>
      </c>
      <c r="F126" s="33">
        <f>[1]Source!AD47</f>
        <v>254.67</v>
      </c>
      <c r="G126" s="10">
        <f>[1]Source!O47</f>
        <v>888.45</v>
      </c>
      <c r="H126" s="10">
        <f>[1]Source!S47</f>
        <v>25.51</v>
      </c>
      <c r="I126" s="34">
        <f>[1]Source!Q47</f>
        <v>7.64</v>
      </c>
      <c r="J126" s="35">
        <f>[1]Source!AH47</f>
        <v>94.8</v>
      </c>
      <c r="K126" s="35">
        <f>[1]Source!U47</f>
        <v>2.8439999999999999</v>
      </c>
    </row>
    <row r="127" spans="1:11" x14ac:dyDescent="0.2">
      <c r="C127" s="36" t="str">
        <f>[1]Source!DW47</f>
        <v>100 м2 покрытия</v>
      </c>
      <c r="D127" s="11"/>
      <c r="E127" s="37">
        <f>[1]Source!AF47</f>
        <v>850.36</v>
      </c>
      <c r="F127" s="37">
        <f>[1]Source!AE47</f>
        <v>28.47</v>
      </c>
      <c r="G127" s="10"/>
      <c r="H127" s="10"/>
      <c r="I127" s="10">
        <f>[1]Source!R47</f>
        <v>0.85</v>
      </c>
      <c r="J127" s="11">
        <f>[1]Source!AI47</f>
        <v>2.83</v>
      </c>
      <c r="K127" s="11">
        <f>[1]Source!V47</f>
        <v>8.4900000000000003E-2</v>
      </c>
    </row>
    <row r="129" spans="1:11" x14ac:dyDescent="0.2">
      <c r="C129" s="6" t="s">
        <v>34</v>
      </c>
      <c r="D129" s="38" t="str">
        <f>CONCATENATE([1]Source!BZ47,"%")</f>
        <v>123%</v>
      </c>
      <c r="E129" s="39">
        <f>([1]Source!AF47+[1]Source!AE47)*[1]Source!FX47/100</f>
        <v>972.86481000000003</v>
      </c>
      <c r="F129" s="38" t="str">
        <f>CONCATENATE([1]Source!DL47,[1]Source!FT47, "=", [1]Source!FX47,"%")</f>
        <v>*0.9=110,7%</v>
      </c>
      <c r="G129" s="40">
        <f>[1]Source!X47</f>
        <v>24.78</v>
      </c>
      <c r="H129" s="38" t="str">
        <f>CONCATENATE([1]Source!FV47, "=", [1]Source!AT47,"%")</f>
        <v>((*0.85))=94%</v>
      </c>
      <c r="I129" s="38"/>
      <c r="J129" s="38"/>
      <c r="K129" s="38"/>
    </row>
    <row r="130" spans="1:11" x14ac:dyDescent="0.2">
      <c r="C130" s="6" t="s">
        <v>35</v>
      </c>
      <c r="D130" s="38" t="str">
        <f>CONCATENATE([1]Source!CA47,"%")</f>
        <v>75%</v>
      </c>
      <c r="E130" s="39">
        <f>([1]Source!AF47+[1]Source!AE47)*[1]Source!FY47/100</f>
        <v>560.25412500000004</v>
      </c>
      <c r="F130" s="38" t="str">
        <f>CONCATENATE([1]Source!DM47,[1]Source!FU47, "=", [1]Source!FY47,"%")</f>
        <v>*0.85=63,75%</v>
      </c>
      <c r="G130" s="40">
        <f>[1]Source!Y47</f>
        <v>13.44</v>
      </c>
      <c r="H130" s="38" t="str">
        <f>CONCATENATE([1]Source!FW47, "=", [1]Source!AU47,"%")</f>
        <v>((*0.8))=51%</v>
      </c>
      <c r="I130" s="38"/>
      <c r="J130" s="38"/>
      <c r="K130" s="38"/>
    </row>
    <row r="131" spans="1:11" x14ac:dyDescent="0.2">
      <c r="C131" s="6" t="s">
        <v>36</v>
      </c>
      <c r="D131" s="38"/>
      <c r="E131" s="39">
        <f>(([1]Source!AF47+[1]Source!AE47)*[1]Source!FX47/100)+(([1]Source!AF47+[1]Source!AE47)*[1]Source!FY47/100)+[1]Source!AB47</f>
        <v>31148.008934999998</v>
      </c>
      <c r="F131" s="38"/>
      <c r="G131" s="40">
        <f>[1]Source!O47+[1]Source!X47+[1]Source!Y47</f>
        <v>926.67000000000007</v>
      </c>
      <c r="H131" s="41"/>
      <c r="I131" s="41"/>
      <c r="J131" s="41"/>
      <c r="K131" s="41"/>
    </row>
    <row r="132" spans="1:11" x14ac:dyDescent="0.2">
      <c r="A132" s="31" t="str">
        <f>[1]Source!E48</f>
        <v>23</v>
      </c>
      <c r="B132" s="31" t="str">
        <f>[1]Source!F48</f>
        <v>27-06-026-01</v>
      </c>
      <c r="C132" s="32" t="str">
        <f>[1]Source!G48</f>
        <v>Розлив вяжущих материалов</v>
      </c>
      <c r="D132" s="11">
        <f>[1]Source!I48</f>
        <v>0.08</v>
      </c>
      <c r="E132" s="33">
        <f>[1]Source!AB48</f>
        <v>1571.83</v>
      </c>
      <c r="F132" s="33">
        <f>[1]Source!AD48</f>
        <v>39.6</v>
      </c>
      <c r="G132" s="10">
        <f>[1]Source!O48</f>
        <v>125.75</v>
      </c>
      <c r="H132" s="10">
        <f>[1]Source!S48</f>
        <v>0</v>
      </c>
      <c r="I132" s="34">
        <f>[1]Source!Q48</f>
        <v>3.17</v>
      </c>
      <c r="J132" s="35">
        <f>[1]Source!AH48</f>
        <v>0</v>
      </c>
      <c r="K132" s="35">
        <f>[1]Source!U48</f>
        <v>0</v>
      </c>
    </row>
    <row r="133" spans="1:11" x14ac:dyDescent="0.2">
      <c r="C133" s="36" t="str">
        <f>[1]Source!DW48</f>
        <v>1 Т</v>
      </c>
      <c r="D133" s="11"/>
      <c r="E133" s="37">
        <f>[1]Source!AF48</f>
        <v>0</v>
      </c>
      <c r="F133" s="37">
        <f>[1]Source!AE48</f>
        <v>7.66</v>
      </c>
      <c r="G133" s="10"/>
      <c r="H133" s="10"/>
      <c r="I133" s="10">
        <f>[1]Source!R48</f>
        <v>0.61</v>
      </c>
      <c r="J133" s="11">
        <f>[1]Source!AI48</f>
        <v>0.66</v>
      </c>
      <c r="K133" s="11">
        <f>[1]Source!V48</f>
        <v>5.2800000000000007E-2</v>
      </c>
    </row>
    <row r="135" spans="1:11" x14ac:dyDescent="0.2">
      <c r="C135" s="6" t="s">
        <v>34</v>
      </c>
      <c r="D135" s="38" t="str">
        <f>CONCATENATE([1]Source!BZ48,"%")</f>
        <v>142%</v>
      </c>
      <c r="E135" s="39">
        <f>([1]Source!AF48+[1]Source!AE48)*[1]Source!FX48/100</f>
        <v>9.7894799999999993</v>
      </c>
      <c r="F135" s="38" t="str">
        <f>CONCATENATE([1]Source!DL48,[1]Source!FT48, "=", [1]Source!FX48,"%")</f>
        <v>*0.9=127,8%</v>
      </c>
      <c r="G135" s="40">
        <f>[1]Source!X48</f>
        <v>0.66</v>
      </c>
      <c r="H135" s="38" t="str">
        <f>CONCATENATE([1]Source!FV48, "=", [1]Source!AT48,"%")</f>
        <v>((*0.85))=109%</v>
      </c>
      <c r="I135" s="38"/>
      <c r="J135" s="38"/>
      <c r="K135" s="38"/>
    </row>
    <row r="136" spans="1:11" x14ac:dyDescent="0.2">
      <c r="C136" s="6" t="s">
        <v>35</v>
      </c>
      <c r="D136" s="38" t="str">
        <f>CONCATENATE([1]Source!CA48,"%")</f>
        <v>95%</v>
      </c>
      <c r="E136" s="39">
        <f>([1]Source!AF48+[1]Source!AE48)*[1]Source!FY48/100</f>
        <v>6.1854499999999994</v>
      </c>
      <c r="F136" s="38" t="str">
        <f>CONCATENATE([1]Source!DM48,[1]Source!FU48, "=", [1]Source!FY48,"%")</f>
        <v>*0.85=80,75%</v>
      </c>
      <c r="G136" s="40">
        <f>[1]Source!Y48</f>
        <v>0.4</v>
      </c>
      <c r="H136" s="38" t="str">
        <f>CONCATENATE([1]Source!FW48, "=", [1]Source!AU48,"%")</f>
        <v>((*0.8))=65%</v>
      </c>
      <c r="I136" s="38"/>
      <c r="J136" s="38"/>
      <c r="K136" s="38"/>
    </row>
    <row r="137" spans="1:11" x14ac:dyDescent="0.2">
      <c r="C137" s="6" t="s">
        <v>36</v>
      </c>
      <c r="D137" s="38"/>
      <c r="E137" s="39">
        <f>(([1]Source!AF48+[1]Source!AE48)*[1]Source!FX48/100)+(([1]Source!AF48+[1]Source!AE48)*[1]Source!FY48/100)+[1]Source!AB48</f>
        <v>1587.80493</v>
      </c>
      <c r="F137" s="38"/>
      <c r="G137" s="40">
        <f>[1]Source!O48+[1]Source!X48+[1]Source!Y48</f>
        <v>126.81</v>
      </c>
      <c r="H137" s="41"/>
      <c r="I137" s="41"/>
      <c r="J137" s="41"/>
      <c r="K137" s="41"/>
    </row>
    <row r="138" spans="1:11" ht="60" x14ac:dyDescent="0.2">
      <c r="A138" s="31" t="str">
        <f>[1]Source!E49</f>
        <v>24</v>
      </c>
      <c r="B138" s="31" t="str">
        <f>[1]Source!F49</f>
        <v>27-07-001-01</v>
      </c>
      <c r="C138" s="32" t="str">
        <f>[1]Source!G49</f>
        <v>Устройство асфальтобетонных покрытий дорожек и тротуаров однослойных из литой мелкозернистой асфальто-бетонной смеси толщиной 3 см</v>
      </c>
      <c r="D138" s="11">
        <f>[1]Source!I49</f>
        <v>6.6210000000000004</v>
      </c>
      <c r="E138" s="33">
        <f>[1]Source!AB49</f>
        <v>3448.6233500000003</v>
      </c>
      <c r="F138" s="33">
        <f>[1]Source!AD49</f>
        <v>82.914999999999992</v>
      </c>
      <c r="G138" s="10">
        <f>[1]Source!O49</f>
        <v>22833.34</v>
      </c>
      <c r="H138" s="10">
        <f>[1]Source!S49</f>
        <v>1229.9100000000001</v>
      </c>
      <c r="I138" s="34">
        <f>[1]Source!Q49</f>
        <v>548.98</v>
      </c>
      <c r="J138" s="35">
        <f>[1]Source!AH49</f>
        <v>19.996199999999995</v>
      </c>
      <c r="K138" s="35">
        <f>[1]Source!U49</f>
        <v>132.39484019999998</v>
      </c>
    </row>
    <row r="139" spans="1:11" x14ac:dyDescent="0.2">
      <c r="C139" s="36" t="str">
        <f>[1]Source!DW49</f>
        <v>100 м2 покрытия</v>
      </c>
      <c r="D139" s="11"/>
      <c r="E139" s="37">
        <f>[1]Source!AF49</f>
        <v>185.75834999999998</v>
      </c>
      <c r="F139" s="37">
        <f>[1]Source!AE49</f>
        <v>0.81937499999999985</v>
      </c>
      <c r="G139" s="10"/>
      <c r="H139" s="10"/>
      <c r="I139" s="10">
        <f>[1]Source!R49</f>
        <v>5.43</v>
      </c>
      <c r="J139" s="11">
        <f>[1]Source!AI49</f>
        <v>7.1874999999999994E-2</v>
      </c>
      <c r="K139" s="11">
        <f>[1]Source!V49</f>
        <v>0.47588437499999997</v>
      </c>
    </row>
    <row r="140" spans="1:11" x14ac:dyDescent="0.2">
      <c r="C140" s="6" t="s">
        <v>34</v>
      </c>
      <c r="D140" s="38" t="str">
        <f>CONCATENATE([1]Source!BZ49,"%")</f>
        <v>142%</v>
      </c>
      <c r="E140" s="39">
        <f>([1]Source!AF49+[1]Source!AE49)*[1]Source!FX49/100</f>
        <v>238.44633254999997</v>
      </c>
      <c r="F140" s="38" t="str">
        <f>CONCATENATE([1]Source!DL49,[1]Source!FT49, "=", [1]Source!FX49,"%")</f>
        <v>*0.9=127,8%</v>
      </c>
      <c r="G140" s="40">
        <f>[1]Source!X49</f>
        <v>1346.52</v>
      </c>
      <c r="H140" s="38" t="str">
        <f>CONCATENATE([1]Source!FV49, "=", [1]Source!AT49,"%")</f>
        <v>((*0.85))=109%</v>
      </c>
      <c r="I140" s="38"/>
      <c r="J140" s="38"/>
      <c r="K140" s="38"/>
    </row>
    <row r="141" spans="1:11" x14ac:dyDescent="0.2">
      <c r="C141" s="6" t="s">
        <v>35</v>
      </c>
      <c r="D141" s="38" t="str">
        <f>CONCATENATE([1]Source!CA49,"%")</f>
        <v>95%</v>
      </c>
      <c r="E141" s="39">
        <f>([1]Source!AF49+[1]Source!AE49)*[1]Source!FY49/100</f>
        <v>150.66151293749999</v>
      </c>
      <c r="F141" s="38" t="str">
        <f>CONCATENATE([1]Source!DM49,[1]Source!FU49, "=", [1]Source!FY49,"%")</f>
        <v>*0.85=80,75%</v>
      </c>
      <c r="G141" s="40">
        <f>[1]Source!Y49</f>
        <v>802.97</v>
      </c>
      <c r="H141" s="38" t="str">
        <f>CONCATENATE([1]Source!FW49, "=", [1]Source!AU49,"%")</f>
        <v>((*0.8))=65%</v>
      </c>
      <c r="I141" s="38"/>
      <c r="J141" s="38"/>
      <c r="K141" s="38"/>
    </row>
    <row r="142" spans="1:11" x14ac:dyDescent="0.2">
      <c r="C142" s="6" t="s">
        <v>36</v>
      </c>
      <c r="D142" s="38"/>
      <c r="E142" s="39">
        <f>(([1]Source!AF49+[1]Source!AE49)*[1]Source!FX49/100)+(([1]Source!AF49+[1]Source!AE49)*[1]Source!FY49/100)+[1]Source!AB49</f>
        <v>3837.7311954875004</v>
      </c>
      <c r="F142" s="38"/>
      <c r="G142" s="40">
        <f>[1]Source!O49+[1]Source!X49+[1]Source!Y49</f>
        <v>24982.83</v>
      </c>
      <c r="H142" s="41"/>
      <c r="I142" s="41"/>
      <c r="J142" s="41"/>
      <c r="K142" s="41"/>
    </row>
    <row r="143" spans="1:11" ht="36" x14ac:dyDescent="0.2">
      <c r="A143" s="31" t="str">
        <f>[1]Source!E50</f>
        <v>25</v>
      </c>
      <c r="B143" s="31" t="str">
        <f>[1]Source!F50</f>
        <v>27-07-001-02</v>
      </c>
      <c r="C143" s="32" t="str">
        <f>[1]Source!G50</f>
        <v>На каждые 0,5 см изменения толщины покрытия добавлять к расценке 27-07-001-01</v>
      </c>
      <c r="D143" s="11">
        <f>[1]Source!I50</f>
        <v>6.6210000000000004</v>
      </c>
      <c r="E143" s="33">
        <f>[1]Source!AB50</f>
        <v>2238.6595000000002</v>
      </c>
      <c r="F143" s="33">
        <f>[1]Source!AD50</f>
        <v>48.3</v>
      </c>
      <c r="G143" s="10">
        <f>[1]Source!O50</f>
        <v>14822.16</v>
      </c>
      <c r="H143" s="10">
        <f>[1]Source!S50</f>
        <v>754.79</v>
      </c>
      <c r="I143" s="34">
        <f>[1]Source!Q50</f>
        <v>319.79000000000002</v>
      </c>
      <c r="J143" s="35">
        <f>[1]Source!AH50</f>
        <v>12.272799999999998</v>
      </c>
      <c r="K143" s="35">
        <f>[1]Source!U50</f>
        <v>81.258208799999991</v>
      </c>
    </row>
    <row r="144" spans="1:11" x14ac:dyDescent="0.2">
      <c r="C144" s="36" t="str">
        <f>[1]Source!DW50</f>
        <v>100 м2 покрытия</v>
      </c>
      <c r="D144" s="11"/>
      <c r="E144" s="37">
        <f>[1]Source!AF50</f>
        <v>113.99949999999998</v>
      </c>
      <c r="F144" s="37">
        <f>[1]Source!AE50</f>
        <v>0</v>
      </c>
      <c r="G144" s="10"/>
      <c r="H144" s="10"/>
      <c r="I144" s="10">
        <f>[1]Source!R50</f>
        <v>0</v>
      </c>
      <c r="J144" s="11">
        <f>[1]Source!AI50</f>
        <v>0</v>
      </c>
      <c r="K144" s="11">
        <f>[1]Source!V50</f>
        <v>0</v>
      </c>
    </row>
    <row r="145" spans="1:11" x14ac:dyDescent="0.2">
      <c r="C145" s="6" t="s">
        <v>34</v>
      </c>
      <c r="D145" s="38" t="str">
        <f>CONCATENATE([1]Source!BZ50,"%")</f>
        <v>142%</v>
      </c>
      <c r="E145" s="39">
        <f>([1]Source!AF50+[1]Source!AE50)*[1]Source!FX50/100</f>
        <v>145.69136099999997</v>
      </c>
      <c r="F145" s="38" t="str">
        <f>CONCATENATE([1]Source!DL50,[1]Source!FT50, "=", [1]Source!FX50,"%")</f>
        <v>*0.9=127,8%</v>
      </c>
      <c r="G145" s="40">
        <f>[1]Source!X50</f>
        <v>822.72</v>
      </c>
      <c r="H145" s="38" t="str">
        <f>CONCATENATE([1]Source!FV50, "=", [1]Source!AT50,"%")</f>
        <v>((*0.85))=109%</v>
      </c>
      <c r="I145" s="38"/>
      <c r="J145" s="38"/>
      <c r="K145" s="38"/>
    </row>
    <row r="146" spans="1:11" x14ac:dyDescent="0.2">
      <c r="C146" s="6" t="s">
        <v>35</v>
      </c>
      <c r="D146" s="38" t="str">
        <f>CONCATENATE([1]Source!CA50,"%")</f>
        <v>95%</v>
      </c>
      <c r="E146" s="39">
        <f>([1]Source!AF50+[1]Source!AE50)*[1]Source!FY50/100</f>
        <v>92.054596249999989</v>
      </c>
      <c r="F146" s="38" t="str">
        <f>CONCATENATE([1]Source!DM50,[1]Source!FU50, "=", [1]Source!FY50,"%")</f>
        <v>*0.85=80,75%</v>
      </c>
      <c r="G146" s="40">
        <f>[1]Source!Y50</f>
        <v>490.61</v>
      </c>
      <c r="H146" s="38" t="str">
        <f>CONCATENATE([1]Source!FW50, "=", [1]Source!AU50,"%")</f>
        <v>((*0.8))=65%</v>
      </c>
      <c r="I146" s="38"/>
      <c r="J146" s="38"/>
      <c r="K146" s="38"/>
    </row>
    <row r="147" spans="1:11" x14ac:dyDescent="0.2">
      <c r="C147" s="6" t="s">
        <v>36</v>
      </c>
      <c r="D147" s="38"/>
      <c r="E147" s="39">
        <f>(([1]Source!AF50+[1]Source!AE50)*[1]Source!FX50/100)+(([1]Source!AF50+[1]Source!AE50)*[1]Source!FY50/100)+[1]Source!AB50</f>
        <v>2476.4054572499999</v>
      </c>
      <c r="F147" s="38"/>
      <c r="G147" s="40">
        <f>[1]Source!O50+[1]Source!X50+[1]Source!Y50</f>
        <v>16135.49</v>
      </c>
      <c r="H147" s="41"/>
      <c r="I147" s="41"/>
      <c r="J147" s="41"/>
      <c r="K147" s="41"/>
    </row>
    <row r="148" spans="1:11" ht="48" x14ac:dyDescent="0.2">
      <c r="A148" s="31" t="str">
        <f>[1]Source!E51</f>
        <v>26</v>
      </c>
      <c r="B148" s="31" t="str">
        <f>[1]Source!F51</f>
        <v>27-02-001-01 прим.</v>
      </c>
      <c r="C148" s="32" t="str">
        <f>[1]Source!G51</f>
        <v>Устройство дренажей продольных по краям проезжей части или вдоль укрепительных полос из асбестоцементных труб</v>
      </c>
      <c r="D148" s="11">
        <f>[1]Source!I51</f>
        <v>0.4</v>
      </c>
      <c r="E148" s="33">
        <f>[1]Source!AB51</f>
        <v>3285.5909500000002</v>
      </c>
      <c r="F148" s="33">
        <f>[1]Source!AD51</f>
        <v>268.84125</v>
      </c>
      <c r="G148" s="10">
        <f>[1]Source!O51</f>
        <v>1314.24</v>
      </c>
      <c r="H148" s="10">
        <f>[1]Source!S51</f>
        <v>109.88</v>
      </c>
      <c r="I148" s="34">
        <f>[1]Source!Q51</f>
        <v>107.54</v>
      </c>
      <c r="J148" s="35">
        <f>[1]Source!AH51</f>
        <v>34.252749999999992</v>
      </c>
      <c r="K148" s="35">
        <f>[1]Source!U51</f>
        <v>13.701099999999997</v>
      </c>
    </row>
    <row r="149" spans="1:11" x14ac:dyDescent="0.2">
      <c r="C149" s="36" t="str">
        <f>[1]Source!DW51</f>
        <v>100 м дренажа</v>
      </c>
      <c r="D149" s="11"/>
      <c r="E149" s="37">
        <f>[1]Source!AF51</f>
        <v>274.70969999999994</v>
      </c>
      <c r="F149" s="37">
        <f>[1]Source!AE51</f>
        <v>90.519374999999997</v>
      </c>
      <c r="G149" s="10"/>
      <c r="H149" s="10"/>
      <c r="I149" s="10">
        <f>[1]Source!R51</f>
        <v>36.21</v>
      </c>
      <c r="J149" s="11">
        <f>[1]Source!AI51</f>
        <v>7.8918750000000006</v>
      </c>
      <c r="K149" s="11">
        <f>[1]Source!V51</f>
        <v>3.1567500000000006</v>
      </c>
    </row>
    <row r="150" spans="1:11" x14ac:dyDescent="0.2">
      <c r="C150" s="6" t="s">
        <v>34</v>
      </c>
      <c r="D150" s="38" t="str">
        <f>CONCATENATE([1]Source!BZ51,"%")</f>
        <v>142%</v>
      </c>
      <c r="E150" s="39">
        <f>([1]Source!AF51+[1]Source!AE51)*[1]Source!FX51/100</f>
        <v>466.76275784999996</v>
      </c>
      <c r="F150" s="38" t="str">
        <f>CONCATENATE([1]Source!DL51,[1]Source!FT51, "=", [1]Source!FX51,"%")</f>
        <v>*0.9=127,8%</v>
      </c>
      <c r="G150" s="40">
        <f>[1]Source!X51</f>
        <v>159.24</v>
      </c>
      <c r="H150" s="38" t="str">
        <f>CONCATENATE([1]Source!FV51, "=", [1]Source!AT51,"%")</f>
        <v>((*0.85))=109%</v>
      </c>
      <c r="I150" s="38"/>
      <c r="J150" s="38"/>
      <c r="K150" s="38"/>
    </row>
    <row r="151" spans="1:11" x14ac:dyDescent="0.2">
      <c r="C151" s="6" t="s">
        <v>35</v>
      </c>
      <c r="D151" s="38" t="str">
        <f>CONCATENATE([1]Source!CA51,"%")</f>
        <v>95%</v>
      </c>
      <c r="E151" s="39">
        <f>([1]Source!AF51+[1]Source!AE51)*[1]Source!FY51/100</f>
        <v>294.92247806249998</v>
      </c>
      <c r="F151" s="38" t="str">
        <f>CONCATENATE([1]Source!DM51,[1]Source!FU51, "=", [1]Source!FY51,"%")</f>
        <v>*0.85=80,75%</v>
      </c>
      <c r="G151" s="40">
        <f>[1]Source!Y51</f>
        <v>94.96</v>
      </c>
      <c r="H151" s="38" t="str">
        <f>CONCATENATE([1]Source!FW51, "=", [1]Source!AU51,"%")</f>
        <v>((*0.8))=65%</v>
      </c>
      <c r="I151" s="38"/>
      <c r="J151" s="38"/>
      <c r="K151" s="38"/>
    </row>
    <row r="152" spans="1:11" x14ac:dyDescent="0.2">
      <c r="C152" s="6" t="s">
        <v>36</v>
      </c>
      <c r="D152" s="38"/>
      <c r="E152" s="39">
        <f>(([1]Source!AF51+[1]Source!AE51)*[1]Source!FX51/100)+(([1]Source!AF51+[1]Source!AE51)*[1]Source!FY51/100)+[1]Source!AB51</f>
        <v>4047.2761859125003</v>
      </c>
      <c r="F152" s="38"/>
      <c r="G152" s="40">
        <f>[1]Source!O51+[1]Source!X51+[1]Source!Y51</f>
        <v>1568.44</v>
      </c>
      <c r="H152" s="41"/>
      <c r="I152" s="41"/>
      <c r="J152" s="41"/>
      <c r="K152" s="41"/>
    </row>
    <row r="154" spans="1:11" x14ac:dyDescent="0.2">
      <c r="C154" s="42" t="s">
        <v>37</v>
      </c>
      <c r="D154" s="43" t="str">
        <f>IF([1]Source!C12="1", [1]Source!F53, [1]Source!G53)</f>
        <v xml:space="preserve">Благоустройство территории расположенной по адресу: г.Скопин, ул Карла Маркса, д. 271 </v>
      </c>
      <c r="E154" s="43"/>
      <c r="F154" s="43"/>
      <c r="G154" s="43"/>
      <c r="H154" s="43"/>
      <c r="I154" s="43"/>
      <c r="J154" s="43"/>
      <c r="K154" s="43"/>
    </row>
    <row r="155" spans="1:11" x14ac:dyDescent="0.2">
      <c r="C155" s="7" t="str">
        <f>[1]Source!H55</f>
        <v>Прямые затраты</v>
      </c>
      <c r="D155" s="7"/>
      <c r="E155" s="7"/>
      <c r="F155" s="7"/>
      <c r="G155" s="44">
        <f>[1]Source!F55</f>
        <v>116699.2</v>
      </c>
      <c r="H155" s="44"/>
    </row>
    <row r="156" spans="1:11" x14ac:dyDescent="0.2">
      <c r="C156" s="7" t="str">
        <f>[1]Source!H56</f>
        <v>Стоимость материальных ресурсов</v>
      </c>
      <c r="D156" s="7"/>
      <c r="E156" s="7"/>
      <c r="F156" s="7"/>
      <c r="G156" s="44">
        <f>[1]Source!F56</f>
        <v>86803.77</v>
      </c>
      <c r="H156" s="44"/>
    </row>
    <row r="157" spans="1:11" x14ac:dyDescent="0.2">
      <c r="C157" s="7" t="str">
        <f>[1]Source!H59</f>
        <v>Эксплуатация машин</v>
      </c>
      <c r="D157" s="7"/>
      <c r="E157" s="7"/>
      <c r="F157" s="7"/>
      <c r="G157" s="44">
        <f>[1]Source!F59</f>
        <v>22458.63</v>
      </c>
      <c r="H157" s="44"/>
    </row>
    <row r="158" spans="1:11" x14ac:dyDescent="0.2">
      <c r="C158" s="7" t="str">
        <f>[1]Source!H60</f>
        <v>ЗП машинистов</v>
      </c>
      <c r="D158" s="7"/>
      <c r="E158" s="7"/>
      <c r="F158" s="7"/>
      <c r="G158" s="44">
        <f>[1]Source!F60</f>
        <v>2264.6799999999998</v>
      </c>
      <c r="H158" s="44"/>
    </row>
    <row r="159" spans="1:11" x14ac:dyDescent="0.2">
      <c r="C159" s="7" t="str">
        <f>[1]Source!H61</f>
        <v>Основная ЗП рабочих</v>
      </c>
      <c r="D159" s="7"/>
      <c r="E159" s="7"/>
      <c r="F159" s="7"/>
      <c r="G159" s="44">
        <f>[1]Source!F61</f>
        <v>7436.8</v>
      </c>
      <c r="H159" s="44"/>
    </row>
    <row r="160" spans="1:11" x14ac:dyDescent="0.2">
      <c r="C160" s="7" t="str">
        <f>[1]Source!H63</f>
        <v>Трудозатраты строителей</v>
      </c>
      <c r="D160" s="7"/>
      <c r="E160" s="7"/>
      <c r="F160" s="7"/>
      <c r="G160" s="44">
        <f>[1]Source!F63</f>
        <v>864.07</v>
      </c>
      <c r="H160" s="44"/>
    </row>
    <row r="161" spans="1:9" x14ac:dyDescent="0.2">
      <c r="C161" s="7" t="str">
        <f>[1]Source!H64</f>
        <v>Трудозатраты машинистов</v>
      </c>
      <c r="D161" s="7"/>
      <c r="E161" s="7"/>
      <c r="F161" s="7"/>
      <c r="G161" s="44">
        <f>[1]Source!F64</f>
        <v>179.62</v>
      </c>
      <c r="H161" s="44"/>
    </row>
    <row r="162" spans="1:9" x14ac:dyDescent="0.2">
      <c r="C162" s="7" t="str">
        <f>[1]Source!H65</f>
        <v>Транспорт материалов</v>
      </c>
      <c r="D162" s="7"/>
      <c r="E162" s="7"/>
      <c r="F162" s="7"/>
      <c r="G162" s="44">
        <f>[1]Source!F65</f>
        <v>313.95999999999998</v>
      </c>
      <c r="H162" s="44"/>
    </row>
    <row r="163" spans="1:9" x14ac:dyDescent="0.2">
      <c r="C163" s="7" t="str">
        <f>[1]Source!H66</f>
        <v>Накладные расходы</v>
      </c>
      <c r="D163" s="7"/>
      <c r="E163" s="7"/>
      <c r="F163" s="7"/>
      <c r="G163" s="44">
        <f>[1]Source!F66</f>
        <v>9910.2800000000007</v>
      </c>
      <c r="H163" s="44"/>
    </row>
    <row r="164" spans="1:9" x14ac:dyDescent="0.2">
      <c r="C164" s="7" t="str">
        <f>[1]Source!H67</f>
        <v>Сметная прибыль</v>
      </c>
      <c r="D164" s="7"/>
      <c r="E164" s="7"/>
      <c r="F164" s="7"/>
      <c r="G164" s="44">
        <f>[1]Source!F67</f>
        <v>5780.63</v>
      </c>
      <c r="H164" s="44"/>
    </row>
    <row r="165" spans="1:9" x14ac:dyDescent="0.2">
      <c r="C165" s="7" t="str">
        <f>[1]Source!H68</f>
        <v>Итого в 2001г.</v>
      </c>
      <c r="D165" s="7"/>
      <c r="E165" s="7"/>
      <c r="F165" s="7"/>
      <c r="G165" s="44">
        <f>[1]Source!F68</f>
        <v>132390.10999999999</v>
      </c>
      <c r="H165" s="44"/>
    </row>
    <row r="166" spans="1:9" x14ac:dyDescent="0.2">
      <c r="C166" s="7" t="str">
        <f>[1]Source!H69</f>
        <v>Рынок</v>
      </c>
      <c r="D166" s="7"/>
      <c r="E166" s="7"/>
      <c r="F166" s="7"/>
      <c r="G166" s="44">
        <f>[1]Лист1!E38</f>
        <v>1165940.8511021535</v>
      </c>
      <c r="H166" s="44"/>
    </row>
    <row r="167" spans="1:9" x14ac:dyDescent="0.2">
      <c r="C167" s="7" t="str">
        <f>[1]Source!H70</f>
        <v>НДС</v>
      </c>
      <c r="D167" s="7"/>
      <c r="E167" s="7"/>
      <c r="F167" s="7"/>
      <c r="G167" s="44">
        <f>[1]Лист1!E39</f>
        <v>209869.35319838763</v>
      </c>
      <c r="H167" s="44"/>
    </row>
    <row r="168" spans="1:9" x14ac:dyDescent="0.2">
      <c r="C168" s="7" t="str">
        <f>[1]Source!H71</f>
        <v>Итого с НДС</v>
      </c>
      <c r="D168" s="7"/>
      <c r="E168" s="7"/>
      <c r="F168" s="7"/>
      <c r="G168" s="44">
        <f>G166+G167</f>
        <v>1375810.2043005412</v>
      </c>
      <c r="H168" s="44"/>
    </row>
    <row r="172" spans="1:9" x14ac:dyDescent="0.2">
      <c r="A172" t="s">
        <v>38</v>
      </c>
      <c r="C172" s="45"/>
      <c r="D172" s="45"/>
      <c r="E172" s="45"/>
      <c r="F172" s="45"/>
      <c r="G172" s="45"/>
      <c r="H172" s="45"/>
      <c r="I172" t="str">
        <f>IF([1]Source!L12&lt;&gt;"",[1]Source!L12," ")</f>
        <v xml:space="preserve"> </v>
      </c>
    </row>
    <row r="173" spans="1:9" s="46" customFormat="1" ht="11.25" x14ac:dyDescent="0.2">
      <c r="C173" s="47" t="s">
        <v>39</v>
      </c>
      <c r="D173" s="47"/>
      <c r="E173" s="47"/>
      <c r="F173" s="47"/>
      <c r="G173" s="47"/>
      <c r="H173" s="47"/>
    </row>
    <row r="175" spans="1:9" x14ac:dyDescent="0.2">
      <c r="A175" t="s">
        <v>40</v>
      </c>
      <c r="C175" s="45"/>
      <c r="D175" s="45"/>
      <c r="E175" s="45"/>
      <c r="F175" s="45"/>
      <c r="G175" s="45"/>
      <c r="H175" s="45"/>
      <c r="I175" t="str">
        <f>IF([1]Source!S12&lt;&gt;"",[1]Source!S12," ")</f>
        <v xml:space="preserve"> </v>
      </c>
    </row>
    <row r="176" spans="1:9" s="46" customFormat="1" ht="11.25" x14ac:dyDescent="0.2">
      <c r="C176" s="47" t="s">
        <v>39</v>
      </c>
      <c r="D176" s="47"/>
      <c r="E176" s="47"/>
      <c r="F176" s="47"/>
      <c r="G176" s="47"/>
      <c r="H176" s="47"/>
    </row>
  </sheetData>
  <mergeCells count="24">
    <mergeCell ref="C166:F166"/>
    <mergeCell ref="C167:F167"/>
    <mergeCell ref="C168:F168"/>
    <mergeCell ref="C173:H173"/>
    <mergeCell ref="C176:H176"/>
    <mergeCell ref="C160:F160"/>
    <mergeCell ref="C161:F161"/>
    <mergeCell ref="C162:F162"/>
    <mergeCell ref="C163:F163"/>
    <mergeCell ref="C164:F164"/>
    <mergeCell ref="C165:F165"/>
    <mergeCell ref="D154:K154"/>
    <mergeCell ref="C155:F155"/>
    <mergeCell ref="C156:F156"/>
    <mergeCell ref="C157:F157"/>
    <mergeCell ref="C158:F158"/>
    <mergeCell ref="C159:F159"/>
    <mergeCell ref="A4:K4"/>
    <mergeCell ref="C6:K6"/>
    <mergeCell ref="C7:E7"/>
    <mergeCell ref="E10:F10"/>
    <mergeCell ref="G10:I10"/>
    <mergeCell ref="A17:K17"/>
    <mergeCell ref="A3:K3"/>
  </mergeCells>
  <pageMargins left="0.27559055118110237" right="0.19685039370078741" top="0.39370078740157483" bottom="0.39370078740157483" header="0.11811023622047245" footer="0.11811023622047245"/>
  <pageSetup paperSize="9" scale="75" orientation="portrait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11-графка c показом НР и СП </vt:lpstr>
      <vt:lpstr>'11-графка c показом НР и СП 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</dc:creator>
  <cp:lastModifiedBy>Дарья</cp:lastModifiedBy>
  <dcterms:created xsi:type="dcterms:W3CDTF">2014-06-20T06:25:38Z</dcterms:created>
  <dcterms:modified xsi:type="dcterms:W3CDTF">2014-06-20T06:26:39Z</dcterms:modified>
</cp:coreProperties>
</file>