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  <fileRecoveryPr repairLoad="1"/>
</workbook>
</file>

<file path=xl/calcChain.xml><?xml version="1.0" encoding="utf-8"?>
<calcChain xmlns="http://schemas.openxmlformats.org/spreadsheetml/2006/main">
  <c r="E236" i="1"/>
  <c r="E251" s="1"/>
  <c r="E166"/>
  <c r="E53"/>
  <c r="E124"/>
  <c r="E208"/>
  <c r="E197"/>
  <c r="E190"/>
  <c r="E181"/>
  <c r="E176"/>
  <c r="E161"/>
  <c r="E154"/>
  <c r="E126"/>
  <c r="E109"/>
  <c r="E95"/>
  <c r="E84"/>
  <c r="E41"/>
  <c r="E48"/>
  <c r="E63"/>
  <c r="E68"/>
  <c r="E77"/>
  <c r="E13"/>
  <c r="E147"/>
  <c r="E140"/>
  <c r="E34"/>
  <c r="E27"/>
  <c r="E222" l="1"/>
  <c r="E226" s="1"/>
  <c r="E230" l="1"/>
  <c r="E224"/>
  <c r="E223"/>
  <c r="E228"/>
  <c r="E234" l="1"/>
  <c r="E235" s="1"/>
  <c r="E252" s="1"/>
  <c r="E253" s="1"/>
  <c r="E232"/>
  <c r="E233" s="1"/>
  <c r="E254" l="1"/>
  <c r="E255" s="1"/>
</calcChain>
</file>

<file path=xl/sharedStrings.xml><?xml version="1.0" encoding="utf-8"?>
<sst xmlns="http://schemas.openxmlformats.org/spreadsheetml/2006/main" count="462" uniqueCount="215">
  <si>
    <t>СМЕТНЫЙ РАСЧЁТ</t>
  </si>
  <si>
    <t>на проектные работы</t>
  </si>
  <si>
    <t>по объекту</t>
  </si>
  <si>
    <t>№ п/п</t>
  </si>
  <si>
    <t>Характеристика предприятия, здания, сооружения или виды работ</t>
  </si>
  <si>
    <t>№ № частей, глав, таблиц, процентов, параграфов и пунктов указаний к разделу справочника базовых цен на проектные работы для строительства</t>
  </si>
  <si>
    <t>Объем работ</t>
  </si>
  <si>
    <t>Стоимость, тыс.руб.</t>
  </si>
  <si>
    <t>Расчет стоимости:</t>
  </si>
  <si>
    <t>(а+вХ)*Кi</t>
  </si>
  <si>
    <t>или</t>
  </si>
  <si>
    <t>Сстр*альфа/100</t>
  </si>
  <si>
    <t>1</t>
  </si>
  <si>
    <t>Технологическая часть</t>
  </si>
  <si>
    <t>Автоматизация</t>
  </si>
  <si>
    <t>Электроснабжение и электрооборудование</t>
  </si>
  <si>
    <t>Газоснабжение и газооборудование</t>
  </si>
  <si>
    <t>Водоснабжение и канализация</t>
  </si>
  <si>
    <t>Отопление и вентиляция</t>
  </si>
  <si>
    <t>Организация строительства</t>
  </si>
  <si>
    <t>Сметная документация</t>
  </si>
  <si>
    <t>2</t>
  </si>
  <si>
    <t>Сети водоснабжения</t>
  </si>
  <si>
    <t>СБЦ «Городские инженерные соружения и коммукации», 2008, Табл. 6, п. 1</t>
  </si>
  <si>
    <r>
      <t xml:space="preserve">L - </t>
    </r>
    <r>
      <rPr>
        <sz val="10"/>
        <color indexed="10"/>
        <rFont val="Times New Roman"/>
        <family val="1"/>
        <charset val="204"/>
      </rPr>
      <t>60</t>
    </r>
    <r>
      <rPr>
        <sz val="10"/>
        <rFont val="Times New Roman"/>
        <family val="1"/>
        <charset val="204"/>
      </rPr>
      <t xml:space="preserve"> м</t>
    </r>
  </si>
  <si>
    <t>а=12,00 в=0,136</t>
  </si>
  <si>
    <t>Водопровод протяженностью до 100 м</t>
  </si>
  <si>
    <t>Табл. 6, прим. 8</t>
  </si>
  <si>
    <t>L - 100 м</t>
  </si>
  <si>
    <t>3</t>
  </si>
  <si>
    <t>Сети канализации</t>
  </si>
  <si>
    <t>СБЦ «ГИСК», 2008, Табл. 7, п. 1</t>
  </si>
  <si>
    <t>а=33,00 в=0,128</t>
  </si>
  <si>
    <t xml:space="preserve">Сети канализации протяженностью до 100 м </t>
  </si>
  <si>
    <t>Табл. 7, прим. 6</t>
  </si>
  <si>
    <t>4</t>
  </si>
  <si>
    <t>СБЦ «ГГППЗС. НО», 2006, Табл. 6, п. 1</t>
  </si>
  <si>
    <r>
      <rPr>
        <sz val="10"/>
        <color indexed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объект</t>
    </r>
  </si>
  <si>
    <t>а=11,501</t>
  </si>
  <si>
    <t>5</t>
  </si>
  <si>
    <t xml:space="preserve">Газопроводы при надземной прокладке </t>
  </si>
  <si>
    <t>Табл. 6, прим. 1</t>
  </si>
  <si>
    <t>К=0,6</t>
  </si>
  <si>
    <t>6</t>
  </si>
  <si>
    <t>9</t>
  </si>
  <si>
    <t>Электроснабжение</t>
  </si>
  <si>
    <t>СБЦ «ГГППЗС. НО», 2006, Табл. 16, п. 2</t>
  </si>
  <si>
    <t>а=3,098 в=16,348</t>
  </si>
  <si>
    <t>10</t>
  </si>
  <si>
    <t>Отдельно стоящие трубы на специальном фундаменте</t>
  </si>
  <si>
    <t>Табл. 3, прим. 2</t>
  </si>
  <si>
    <t>К=1,4</t>
  </si>
  <si>
    <t>11</t>
  </si>
  <si>
    <t>Молниезащита дымовых труб</t>
  </si>
  <si>
    <t>СБЦ «ГГППЗС. НО», 2006, Табл. 16, п. 4</t>
  </si>
  <si>
    <t>а=11,445 в=0,940</t>
  </si>
  <si>
    <t>Табл. 3, прим. 10</t>
  </si>
  <si>
    <t>К=0,5</t>
  </si>
  <si>
    <r>
      <t xml:space="preserve">Итого по пп. </t>
    </r>
    <r>
      <rPr>
        <b/>
        <sz val="10"/>
        <color indexed="10"/>
        <rFont val="Times New Roman"/>
        <family val="1"/>
        <charset val="204"/>
      </rPr>
      <t>1-11</t>
    </r>
  </si>
  <si>
    <r>
      <t>Итого по пп.</t>
    </r>
    <r>
      <rPr>
        <b/>
        <sz val="10"/>
        <color indexed="10"/>
        <rFont val="Times New Roman"/>
        <family val="1"/>
        <charset val="204"/>
      </rPr>
      <t xml:space="preserve"> 1-11</t>
    </r>
    <r>
      <rPr>
        <b/>
        <sz val="10"/>
        <rFont val="Times New Roman"/>
        <family val="1"/>
        <charset val="204"/>
      </rPr>
      <t>, руб</t>
    </r>
  </si>
  <si>
    <t>Охрана окружающей среды</t>
  </si>
  <si>
    <t>СБЦ «ГГППЗС. НО», 2006, п. 1.13</t>
  </si>
  <si>
    <t>10% от стоимости проектирования объекта</t>
  </si>
  <si>
    <t xml:space="preserve">Озеленение и благоустройство </t>
  </si>
  <si>
    <t>СБЦ «ГГППЗС. НО», 2006, Гл. 1, п. 2</t>
  </si>
  <si>
    <t>3% от стоимости проектирования объекта</t>
  </si>
  <si>
    <t>14</t>
  </si>
  <si>
    <t>Разработка генерального плана котельной</t>
  </si>
  <si>
    <t>СБЦ «ГГППЗС. НО», 2006, Табл. 2, прим. 2</t>
  </si>
  <si>
    <t>4 % от цены проектирования объекта</t>
  </si>
  <si>
    <r>
      <t xml:space="preserve">Итого по пп. </t>
    </r>
    <r>
      <rPr>
        <b/>
        <sz val="10"/>
        <color indexed="10"/>
        <rFont val="Times New Roman"/>
        <family val="1"/>
        <charset val="204"/>
      </rPr>
      <t>12-14</t>
    </r>
  </si>
  <si>
    <r>
      <t xml:space="preserve">Итого по пп. </t>
    </r>
    <r>
      <rPr>
        <b/>
        <sz val="10"/>
        <color indexed="10"/>
        <rFont val="Times New Roman"/>
        <family val="1"/>
        <charset val="204"/>
      </rPr>
      <t>12-14</t>
    </r>
    <r>
      <rPr>
        <b/>
        <sz val="10"/>
        <rFont val="Times New Roman"/>
        <family val="1"/>
        <charset val="204"/>
      </rPr>
      <t>, руб</t>
    </r>
  </si>
  <si>
    <r>
      <t xml:space="preserve">Итого по пп. </t>
    </r>
    <r>
      <rPr>
        <b/>
        <sz val="10"/>
        <color indexed="10"/>
        <rFont val="Times New Roman"/>
        <family val="1"/>
        <charset val="204"/>
      </rPr>
      <t>1-14</t>
    </r>
  </si>
  <si>
    <r>
      <t xml:space="preserve">Итого по пп. </t>
    </r>
    <r>
      <rPr>
        <b/>
        <sz val="10"/>
        <color indexed="10"/>
        <rFont val="Times New Roman"/>
        <family val="1"/>
        <charset val="204"/>
      </rPr>
      <t>1-14</t>
    </r>
    <r>
      <rPr>
        <b/>
        <sz val="10"/>
        <rFont val="Times New Roman"/>
        <family val="1"/>
        <charset val="204"/>
      </rPr>
      <t>, руб</t>
    </r>
  </si>
  <si>
    <t>15</t>
  </si>
  <si>
    <t>Инженерно-технические мероприятия гражданской обороны. Мероприятия по предупреждению чрезвычайных ситуаций.</t>
  </si>
  <si>
    <t>СБЦ «Инженерно-технические мероприятия гражданской обороны. Мероприятия по предупреждению чрезвычайных ситуаций. Защитные сооружения гражданской обороны
и другие специальные сооружения», 2006 г.</t>
  </si>
  <si>
    <t>Ситм=Сб итм 01* *Кис*Кго*Ксл*Коб*Кпр*Кпф*Кин</t>
  </si>
  <si>
    <t>Сб итм 01 = 30 500 руб.</t>
  </si>
  <si>
    <t>Количество источников возможных ЧС - 2</t>
  </si>
  <si>
    <t>Табл. 1</t>
  </si>
  <si>
    <t>Кис=0,94</t>
  </si>
  <si>
    <t xml:space="preserve">Некатегорированный объект по ГО </t>
  </si>
  <si>
    <t>Глава 1, п. 2</t>
  </si>
  <si>
    <t>Кго=1</t>
  </si>
  <si>
    <t>Категория сложности проектируемого объекта - 1</t>
  </si>
  <si>
    <t>Табл. 2</t>
  </si>
  <si>
    <t>Ксл=1</t>
  </si>
  <si>
    <t>Объект жилищно-гражданского назначения</t>
  </si>
  <si>
    <t>Коб=1</t>
  </si>
  <si>
    <t>Количество источников ЧС с одинаковыми поражающими факторами - 2</t>
  </si>
  <si>
    <t>Табл. 4</t>
  </si>
  <si>
    <t>Кпф=0,9</t>
  </si>
  <si>
    <r>
      <t xml:space="preserve">Итого по п. </t>
    </r>
    <r>
      <rPr>
        <b/>
        <sz val="10"/>
        <color indexed="10"/>
        <rFont val="Times New Roman"/>
        <family val="1"/>
        <charset val="204"/>
      </rPr>
      <t>15</t>
    </r>
    <r>
      <rPr>
        <b/>
        <sz val="10"/>
        <rFont val="Times New Roman"/>
        <family val="1"/>
        <charset val="204"/>
      </rPr>
      <t>, руб</t>
    </r>
  </si>
  <si>
    <t>Итого по смете, руб.</t>
  </si>
  <si>
    <t>НДС, 18 %, руб.</t>
  </si>
  <si>
    <t>Всего по смете с НДС, руб.</t>
  </si>
  <si>
    <t xml:space="preserve">Строительство котельной </t>
  </si>
  <si>
    <t>СБЦ «Газооборудование и газоснабжение промышленных предприятий, зданий и сооружений. Наружное освещение», 2006, Табл. 5, п. 3</t>
  </si>
  <si>
    <t>а=20,562   в=0,475</t>
  </si>
  <si>
    <t>Архитектурно-строительная часть</t>
  </si>
  <si>
    <t>Письмо МРР РФ от 07.11.2011. № 30394-ИП/08</t>
  </si>
  <si>
    <t>Кi=3,31</t>
  </si>
  <si>
    <t>Индекс изменения сметной стоимости проектных работ на IV кв. 2011 г. к уровню цен 2001 г.</t>
  </si>
  <si>
    <r>
      <t xml:space="preserve">L - </t>
    </r>
    <r>
      <rPr>
        <sz val="10"/>
        <color rgb="FFFF0000"/>
        <rFont val="Times New Roman"/>
        <family val="1"/>
        <charset val="204"/>
      </rPr>
      <t>60</t>
    </r>
    <r>
      <rPr>
        <sz val="10"/>
        <rFont val="Times New Roman"/>
        <family val="1"/>
        <charset val="204"/>
      </rPr>
      <t xml:space="preserve"> м</t>
    </r>
  </si>
  <si>
    <r>
      <t xml:space="preserve">L - </t>
    </r>
    <r>
      <rPr>
        <sz val="10"/>
        <color indexed="10"/>
        <rFont val="Times New Roman"/>
        <family val="1"/>
        <charset val="204"/>
      </rPr>
      <t>0,12</t>
    </r>
    <r>
      <rPr>
        <sz val="10"/>
        <rFont val="Times New Roman"/>
        <family val="1"/>
        <charset val="204"/>
      </rPr>
      <t xml:space="preserve"> км</t>
    </r>
  </si>
  <si>
    <t>Сети газоснабжения надземные (L - 0,050 км)</t>
  </si>
  <si>
    <r>
      <rPr>
        <sz val="10"/>
        <color indexed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объекта</t>
    </r>
  </si>
  <si>
    <t>Изолированные дымовые трубы</t>
  </si>
  <si>
    <t>Табл. 3, прим. 4</t>
  </si>
  <si>
    <t>К=1,1</t>
  </si>
  <si>
    <t>СБЦ «ГГППЗС. НО», 2006, Табл. 3, п. 1</t>
  </si>
  <si>
    <t>а=1,353   в=0,318</t>
  </si>
  <si>
    <t>Металлические дымовые трубы (2 трубы по 15 м)</t>
  </si>
  <si>
    <r>
      <t xml:space="preserve">H - </t>
    </r>
    <r>
      <rPr>
        <sz val="10"/>
        <color indexed="10"/>
        <rFont val="Times New Roman"/>
        <family val="1"/>
        <charset val="204"/>
      </rPr>
      <t>30</t>
    </r>
    <r>
      <rPr>
        <sz val="10"/>
        <rFont val="Times New Roman"/>
        <family val="1"/>
        <charset val="204"/>
      </rPr>
      <t xml:space="preserve"> м</t>
    </r>
  </si>
  <si>
    <t>Связь и сигнализация</t>
  </si>
  <si>
    <r>
      <t xml:space="preserve">L - </t>
    </r>
    <r>
      <rPr>
        <sz val="10"/>
        <color rgb="FFFF0000"/>
        <rFont val="Times New Roman"/>
        <family val="1"/>
        <charset val="204"/>
      </rPr>
      <t>10</t>
    </r>
    <r>
      <rPr>
        <sz val="10"/>
        <rFont val="Times New Roman"/>
        <family val="1"/>
        <charset val="204"/>
      </rPr>
      <t xml:space="preserve"> км</t>
    </r>
  </si>
  <si>
    <t>СБЦ «ГГППЗС. НО», 2006, Табл. 14, п. 16</t>
  </si>
  <si>
    <t>а=13,878 в=1,387</t>
  </si>
  <si>
    <t>7</t>
  </si>
  <si>
    <t>8</t>
  </si>
  <si>
    <t>Пожарная безопасность</t>
  </si>
  <si>
    <t>СБЦ "Система противопожарной и охранной защиты", 1999, Табл. 2, п.1</t>
  </si>
  <si>
    <t>С=2,560 тыс.р.</t>
  </si>
  <si>
    <t>1 объект</t>
  </si>
  <si>
    <t>наличие взрывоопасных зон</t>
  </si>
  <si>
    <t>Осн. пол. п.2.5</t>
  </si>
  <si>
    <t>К=1,3</t>
  </si>
  <si>
    <t>Установка пожаротушения с одной станцией</t>
  </si>
  <si>
    <t>Табл.2, прим. 3</t>
  </si>
  <si>
    <t>Средства пожарообнаружения для установок с электрическим пуском</t>
  </si>
  <si>
    <t>Табл.2, прим. 6</t>
  </si>
  <si>
    <t>Пожарная и охранная сигнализация</t>
  </si>
  <si>
    <t xml:space="preserve">СБЦ "СПиОЗ",1999,  </t>
  </si>
  <si>
    <t>Автоматические установки пожарной сигнализации</t>
  </si>
  <si>
    <t>60 м2</t>
  </si>
  <si>
    <t>Табл. 3, п.1</t>
  </si>
  <si>
    <t>С=0,600 тыс.р.</t>
  </si>
  <si>
    <t>Системы оповещения людей о пожаре</t>
  </si>
  <si>
    <t>Табл. 4, п.1</t>
  </si>
  <si>
    <t>С=0,48 тыс.р.</t>
  </si>
  <si>
    <t>Установки охранной сигнализации</t>
  </si>
  <si>
    <t>Табл. 5, п.1</t>
  </si>
  <si>
    <t>С=0,54 тыс.р.</t>
  </si>
  <si>
    <t>установка охранно-пожарной сигнализации</t>
  </si>
  <si>
    <t>Табл. 5, прим. 4</t>
  </si>
  <si>
    <t>К=0,8</t>
  </si>
  <si>
    <t>Индекс изменения сметной стоимости проектных работ на IV кв. 2011 г. к уровню цен 1995 г.</t>
  </si>
  <si>
    <t>Кi=25,53</t>
  </si>
  <si>
    <t>Энергетическая эффективность</t>
  </si>
  <si>
    <t>5% от стоимости проектирования объекта</t>
  </si>
  <si>
    <t>16</t>
  </si>
  <si>
    <t>Стадия "ПРОЕКТ"</t>
  </si>
  <si>
    <r>
      <rPr>
        <sz val="10"/>
        <color indexed="10"/>
        <rFont val="Times New Roman"/>
        <family val="1"/>
        <charset val="204"/>
      </rPr>
      <t>200</t>
    </r>
    <r>
      <rPr>
        <sz val="10"/>
        <rFont val="Times New Roman"/>
        <family val="1"/>
        <charset val="204"/>
      </rPr>
      <t xml:space="preserve"> Вт</t>
    </r>
  </si>
  <si>
    <t>Стадия "РАБОЧАЯ ДОКУМЕНТАЦИЯ"</t>
  </si>
  <si>
    <t>Итого на стадии "ПРОЕКТ", руб.</t>
  </si>
  <si>
    <t>Цена разработки документации на стадии "проект"</t>
  </si>
  <si>
    <t>п.2.1   К=0,4</t>
  </si>
  <si>
    <t>С= (12+0,136*100)*3,31*0,4</t>
  </si>
  <si>
    <t>С= (33+0,128*100)*3,31*0,4</t>
  </si>
  <si>
    <t>Цена разработки документации на стадии "рабочая документация"</t>
  </si>
  <si>
    <t>п.2.1   К=0,6</t>
  </si>
  <si>
    <t>С= (12+0,136*100)*3,31*0,6</t>
  </si>
  <si>
    <t>С= (33+0,128*100)*3,31*0,6</t>
  </si>
  <si>
    <t>Составил:</t>
  </si>
  <si>
    <t xml:space="preserve">"Котельная 0,2 мВт" </t>
  </si>
  <si>
    <t>в=6,86</t>
  </si>
  <si>
    <t>СБЦ Раздел 1. Электроэнергетика, Табл. 1-10, п.1</t>
  </si>
  <si>
    <r>
      <t xml:space="preserve">L - </t>
    </r>
    <r>
      <rPr>
        <sz val="10"/>
        <color rgb="FFFF0000"/>
        <rFont val="Times New Roman"/>
        <family val="1"/>
        <charset val="204"/>
      </rPr>
      <t>180</t>
    </r>
    <r>
      <rPr>
        <sz val="10"/>
        <rFont val="Times New Roman"/>
        <family val="1"/>
        <charset val="204"/>
      </rPr>
      <t xml:space="preserve"> м</t>
    </r>
  </si>
  <si>
    <t>Тепловые сети: диам. 100мм - 130 м; диам. 50мм - 50 м</t>
  </si>
  <si>
    <t>Двухтрубные тепловые сети диаметром менее 500 мм</t>
  </si>
  <si>
    <t>Табл. 1-10, прим.2</t>
  </si>
  <si>
    <t>Тепловые сети протяженностью менее 500 м:</t>
  </si>
  <si>
    <t>50м</t>
  </si>
  <si>
    <t>100-250м</t>
  </si>
  <si>
    <t>К=0,1</t>
  </si>
  <si>
    <t>К=0,35</t>
  </si>
  <si>
    <t>Табл. 1-10, прим.3</t>
  </si>
  <si>
    <t>п.2.2, МУ п.1.4   К=(1+0,5)х40%</t>
  </si>
  <si>
    <t>С=(20,562+0,475*200)*3,31*0,6</t>
  </si>
  <si>
    <t>С=(11,445+0,940)*2*0,5*3,31*0,6</t>
  </si>
  <si>
    <t>С=(2,118+0,267*30)*1,4*1,1*3,31*0,6</t>
  </si>
  <si>
    <r>
      <t>С=(3,098+16,348*</t>
    </r>
    <r>
      <rPr>
        <sz val="10"/>
        <color indexed="10"/>
        <rFont val="Times New Roman"/>
        <family val="1"/>
        <charset val="204"/>
      </rPr>
      <t>0,12</t>
    </r>
    <r>
      <rPr>
        <sz val="10"/>
        <rFont val="Times New Roman"/>
        <family val="1"/>
        <charset val="204"/>
      </rPr>
      <t>)*3,31*0,6</t>
    </r>
  </si>
  <si>
    <t>С=(13,878+1,378*10)*3,31*0,6</t>
  </si>
  <si>
    <t>С=11,501*1*0,6*3,31*0,6</t>
  </si>
  <si>
    <t>Табл. 1-10 п.1, МУ п.1.4   К=(0,21+1,07)х40%</t>
  </si>
  <si>
    <t>С=2,56*1,3*1,3*1,3* 3,31*0,35</t>
  </si>
  <si>
    <t>С=0,6*1,3*0,8*25,53*0,35</t>
  </si>
  <si>
    <t>С=0,48*1,3*25,53*0,35</t>
  </si>
  <si>
    <t>С=0,54*1,3*0,8*25,53*0,35</t>
  </si>
  <si>
    <t>К=0,4</t>
  </si>
  <si>
    <t>Ситм=30,5*0,94*1*1*1*0,9*3,31*0,4</t>
  </si>
  <si>
    <t>п.2.2, МУ п.1.4   К=(1+0,5)х60%</t>
  </si>
  <si>
    <t>С=(20,562+0,475*200)*3,31*0,9</t>
  </si>
  <si>
    <t>С=11,501*1*0,6*3,31*0,9</t>
  </si>
  <si>
    <t>С=(13,878+1,378*10)*3,31*0,9</t>
  </si>
  <si>
    <r>
      <t>С=(3,098+16,348*</t>
    </r>
    <r>
      <rPr>
        <sz val="10"/>
        <color indexed="10"/>
        <rFont val="Times New Roman"/>
        <family val="1"/>
        <charset val="204"/>
      </rPr>
      <t>0,12</t>
    </r>
    <r>
      <rPr>
        <sz val="10"/>
        <rFont val="Times New Roman"/>
        <family val="1"/>
        <charset val="204"/>
      </rPr>
      <t>)*3,31*0,9</t>
    </r>
  </si>
  <si>
    <t>С=(2,118+0,267*30)*1,4*1,1*3,31*0,9</t>
  </si>
  <si>
    <t>С=(11,445+0,940)*2*0,5*3,31*0,9</t>
  </si>
  <si>
    <t>К=0,65</t>
  </si>
  <si>
    <t>С=2,56*1,3*1,3*1,3* 3,31*0,65</t>
  </si>
  <si>
    <t xml:space="preserve"> К=0,65</t>
  </si>
  <si>
    <t>С=0,6*1,3*0,8*25,53*0,65</t>
  </si>
  <si>
    <t>С=0,48*1,3*25,53*0,65</t>
  </si>
  <si>
    <t>С=0,54*1,3*0,8*25,53*0,65</t>
  </si>
  <si>
    <t>12</t>
  </si>
  <si>
    <t>Табл. 1-10 п.1, МУ п.1.4   К=(0,21+1,07)х60%</t>
  </si>
  <si>
    <t>С100=6,86*0,5*0,35*0,51                                  С50=6,86*0,5*0,1*0,51</t>
  </si>
  <si>
    <t>С100=6,86*0,5*0,35*0,76                                  С50=6,86*0,5*0,1*0,76</t>
  </si>
  <si>
    <t>Итого по стадии "РАБОЧАЯ ДОКУМЕНТАЦИЯ</t>
  </si>
  <si>
    <r>
      <t>С=</t>
    </r>
    <r>
      <rPr>
        <sz val="10"/>
        <color indexed="10"/>
        <rFont val="Times New Roman"/>
        <family val="1"/>
        <charset val="204"/>
      </rPr>
      <t>756,677</t>
    </r>
    <r>
      <rPr>
        <sz val="10"/>
        <rFont val="Times New Roman"/>
        <family val="1"/>
        <charset val="204"/>
      </rPr>
      <t>*10%</t>
    </r>
  </si>
  <si>
    <r>
      <rPr>
        <sz val="10"/>
        <rFont val="Times New Roman"/>
        <family val="1"/>
        <charset val="204"/>
      </rPr>
      <t>С=</t>
    </r>
    <r>
      <rPr>
        <sz val="10"/>
        <color indexed="10"/>
        <rFont val="Times New Roman"/>
        <family val="1"/>
        <charset val="204"/>
      </rPr>
      <t>756,677</t>
    </r>
    <r>
      <rPr>
        <sz val="10"/>
        <rFont val="Times New Roman"/>
        <family val="1"/>
        <charset val="204"/>
      </rPr>
      <t>*3%</t>
    </r>
  </si>
  <si>
    <r>
      <t>С=</t>
    </r>
    <r>
      <rPr>
        <sz val="10"/>
        <color indexed="10"/>
        <rFont val="Times New Roman"/>
        <family val="1"/>
        <charset val="204"/>
      </rPr>
      <t>756,677</t>
    </r>
    <r>
      <rPr>
        <sz val="10"/>
        <rFont val="Times New Roman"/>
        <family val="1"/>
        <charset val="204"/>
      </rPr>
      <t>*4%</t>
    </r>
  </si>
  <si>
    <r>
      <t>С=</t>
    </r>
    <r>
      <rPr>
        <sz val="10"/>
        <color indexed="10"/>
        <rFont val="Times New Roman"/>
        <family val="1"/>
        <charset val="204"/>
      </rPr>
      <t>756,677</t>
    </r>
    <r>
      <rPr>
        <sz val="10"/>
        <rFont val="Times New Roman"/>
        <family val="1"/>
        <charset val="204"/>
      </rPr>
      <t>*5%</t>
    </r>
  </si>
  <si>
    <t>Ситм=30,5*0,94*1*1*1*0,9*3,31*0,6</t>
  </si>
</sst>
</file>

<file path=xl/styles.xml><?xml version="1.0" encoding="utf-8"?>
<styleSheet xmlns="http://schemas.openxmlformats.org/spreadsheetml/2006/main">
  <numFmts count="1">
    <numFmt numFmtId="164" formatCode="#,##0.00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/>
    <xf numFmtId="0" fontId="1" fillId="0" borderId="0" xfId="0" applyFont="1"/>
    <xf numFmtId="0" fontId="3" fillId="0" borderId="0" xfId="1" applyFont="1" applyFill="1" applyAlignment="1">
      <alignment horizontal="left" vertical="top"/>
    </xf>
    <xf numFmtId="0" fontId="4" fillId="0" borderId="0" xfId="1" applyFont="1" applyFill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left" vertical="top" wrapText="1"/>
    </xf>
    <xf numFmtId="9" fontId="4" fillId="0" borderId="2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/>
    </xf>
    <xf numFmtId="49" fontId="4" fillId="0" borderId="2" xfId="0" applyNumberFormat="1" applyFont="1" applyFill="1" applyBorder="1" applyAlignment="1">
      <alignment horizontal="left" vertical="top"/>
    </xf>
    <xf numFmtId="4" fontId="7" fillId="0" borderId="2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1" applyFont="1" applyFill="1" applyBorder="1" applyAlignment="1">
      <alignment horizontal="left" vertical="top" wrapText="1"/>
    </xf>
    <xf numFmtId="164" fontId="7" fillId="0" borderId="2" xfId="0" applyNumberFormat="1" applyFont="1" applyFill="1" applyBorder="1" applyAlignment="1">
      <alignment horizontal="right"/>
    </xf>
    <xf numFmtId="0" fontId="4" fillId="0" borderId="2" xfId="1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4" fontId="4" fillId="0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right" vertical="top"/>
    </xf>
    <xf numFmtId="0" fontId="3" fillId="0" borderId="7" xfId="0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 wrapText="1"/>
    </xf>
    <xf numFmtId="164" fontId="7" fillId="0" borderId="2" xfId="0" applyNumberFormat="1" applyFont="1" applyFill="1" applyBorder="1" applyAlignment="1">
      <alignment horizontal="right"/>
    </xf>
    <xf numFmtId="0" fontId="4" fillId="0" borderId="2" xfId="1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right" wrapText="1"/>
    </xf>
    <xf numFmtId="0" fontId="3" fillId="0" borderId="6" xfId="0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left" vertical="top" wrapText="1"/>
    </xf>
    <xf numFmtId="164" fontId="4" fillId="0" borderId="2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top"/>
    </xf>
    <xf numFmtId="164" fontId="7" fillId="0" borderId="1" xfId="0" applyNumberFormat="1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top"/>
    </xf>
    <xf numFmtId="49" fontId="4" fillId="0" borderId="5" xfId="0" applyNumberFormat="1" applyFont="1" applyFill="1" applyBorder="1" applyAlignment="1">
      <alignment horizontal="left" vertical="top"/>
    </xf>
  </cellXfs>
  <cellStyles count="2">
    <cellStyle name="Обычный" xfId="0" builtinId="0"/>
    <cellStyle name="Обычный_СМЕТЫ НА  ПРОЕКТ НА УЗЛЫ УЧЕТА ГАЗА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1"/>
  <sheetViews>
    <sheetView tabSelected="1" topLeftCell="A247" workbookViewId="0">
      <selection activeCell="E255" sqref="E255"/>
    </sheetView>
  </sheetViews>
  <sheetFormatPr defaultRowHeight="15"/>
  <cols>
    <col min="1" max="1" width="5.28515625" style="1" customWidth="1"/>
    <col min="2" max="2" width="36.5703125" style="1" customWidth="1"/>
    <col min="3" max="3" width="22" style="1" customWidth="1"/>
    <col min="4" max="4" width="17.28515625" style="1" customWidth="1"/>
    <col min="5" max="5" width="17.42578125" style="1" customWidth="1"/>
    <col min="6" max="16384" width="9.140625" style="1"/>
  </cols>
  <sheetData>
    <row r="1" spans="1:5">
      <c r="A1" s="79" t="s">
        <v>0</v>
      </c>
      <c r="B1" s="79"/>
      <c r="C1" s="79"/>
      <c r="D1" s="79"/>
      <c r="E1" s="79"/>
    </row>
    <row r="2" spans="1:5">
      <c r="A2" s="79" t="s">
        <v>1</v>
      </c>
      <c r="B2" s="79"/>
      <c r="C2" s="79"/>
      <c r="D2" s="79"/>
      <c r="E2" s="79"/>
    </row>
    <row r="3" spans="1:5">
      <c r="A3" s="80" t="s">
        <v>2</v>
      </c>
      <c r="B3" s="80"/>
      <c r="C3" s="80"/>
      <c r="D3" s="80"/>
      <c r="E3" s="80"/>
    </row>
    <row r="4" spans="1:5">
      <c r="A4" s="81" t="s">
        <v>165</v>
      </c>
      <c r="B4" s="81"/>
      <c r="C4" s="81"/>
      <c r="D4" s="81"/>
      <c r="E4" s="81"/>
    </row>
    <row r="5" spans="1:5">
      <c r="A5" s="2"/>
      <c r="B5" s="2"/>
      <c r="C5" s="3"/>
      <c r="D5" s="3"/>
      <c r="E5" s="3"/>
    </row>
    <row r="6" spans="1:5">
      <c r="A6" s="82" t="s">
        <v>3</v>
      </c>
      <c r="B6" s="82" t="s">
        <v>4</v>
      </c>
      <c r="C6" s="82" t="s">
        <v>5</v>
      </c>
      <c r="D6" s="4" t="s">
        <v>6</v>
      </c>
      <c r="E6" s="82" t="s">
        <v>7</v>
      </c>
    </row>
    <row r="7" spans="1:5">
      <c r="A7" s="83"/>
      <c r="B7" s="83"/>
      <c r="C7" s="83"/>
      <c r="D7" s="5" t="s">
        <v>8</v>
      </c>
      <c r="E7" s="83"/>
    </row>
    <row r="8" spans="1:5">
      <c r="A8" s="83"/>
      <c r="B8" s="83"/>
      <c r="C8" s="83"/>
      <c r="D8" s="6" t="s">
        <v>9</v>
      </c>
      <c r="E8" s="83"/>
    </row>
    <row r="9" spans="1:5">
      <c r="A9" s="83"/>
      <c r="B9" s="83"/>
      <c r="C9" s="83"/>
      <c r="D9" s="7" t="s">
        <v>10</v>
      </c>
      <c r="E9" s="83"/>
    </row>
    <row r="10" spans="1:5">
      <c r="A10" s="84"/>
      <c r="B10" s="84"/>
      <c r="C10" s="84"/>
      <c r="D10" s="8" t="s">
        <v>11</v>
      </c>
      <c r="E10" s="84"/>
    </row>
    <row r="11" spans="1:5">
      <c r="A11" s="9">
        <v>1</v>
      </c>
      <c r="B11" s="9">
        <v>2</v>
      </c>
      <c r="C11" s="9">
        <v>3</v>
      </c>
      <c r="D11" s="10">
        <v>4</v>
      </c>
      <c r="E11" s="9">
        <v>5</v>
      </c>
    </row>
    <row r="12" spans="1:5">
      <c r="A12" s="76" t="s">
        <v>152</v>
      </c>
      <c r="B12" s="77"/>
      <c r="C12" s="77"/>
      <c r="D12" s="77"/>
      <c r="E12" s="78"/>
    </row>
    <row r="13" spans="1:5" ht="94.5" customHeight="1">
      <c r="A13" s="52" t="s">
        <v>12</v>
      </c>
      <c r="B13" s="54" t="s">
        <v>97</v>
      </c>
      <c r="C13" s="11" t="s">
        <v>98</v>
      </c>
      <c r="D13" s="16" t="s">
        <v>153</v>
      </c>
      <c r="E13" s="68">
        <f>(20.562+0.475*200)*3.31*0.6</f>
        <v>229.50613200000001</v>
      </c>
    </row>
    <row r="14" spans="1:5">
      <c r="A14" s="67"/>
      <c r="B14" s="55"/>
      <c r="C14" s="11" t="s">
        <v>99</v>
      </c>
      <c r="D14" s="56" t="s">
        <v>179</v>
      </c>
      <c r="E14" s="69"/>
    </row>
    <row r="15" spans="1:5" ht="15.75" customHeight="1">
      <c r="A15" s="67"/>
      <c r="B15" s="13" t="s">
        <v>13</v>
      </c>
      <c r="C15" s="14">
        <v>0.27</v>
      </c>
      <c r="D15" s="71"/>
      <c r="E15" s="69"/>
    </row>
    <row r="16" spans="1:5" ht="15.75" customHeight="1">
      <c r="A16" s="67"/>
      <c r="B16" s="13" t="s">
        <v>14</v>
      </c>
      <c r="C16" s="14">
        <v>0.1</v>
      </c>
      <c r="D16" s="71"/>
      <c r="E16" s="69"/>
    </row>
    <row r="17" spans="1:5" ht="27.75" customHeight="1">
      <c r="A17" s="67"/>
      <c r="B17" s="13" t="s">
        <v>15</v>
      </c>
      <c r="C17" s="14">
        <v>0.05</v>
      </c>
      <c r="D17" s="71"/>
      <c r="E17" s="69"/>
    </row>
    <row r="18" spans="1:5" ht="15.75" customHeight="1">
      <c r="A18" s="67"/>
      <c r="B18" s="13" t="s">
        <v>16</v>
      </c>
      <c r="C18" s="14">
        <v>0.23</v>
      </c>
      <c r="D18" s="71"/>
      <c r="E18" s="69"/>
    </row>
    <row r="19" spans="1:5" ht="16.5" customHeight="1">
      <c r="A19" s="67"/>
      <c r="B19" s="13" t="s">
        <v>100</v>
      </c>
      <c r="C19" s="14">
        <v>0.1</v>
      </c>
      <c r="D19" s="71"/>
      <c r="E19" s="69"/>
    </row>
    <row r="20" spans="1:5" ht="16.5" customHeight="1">
      <c r="A20" s="67"/>
      <c r="B20" s="13" t="s">
        <v>17</v>
      </c>
      <c r="C20" s="14">
        <v>0.04</v>
      </c>
      <c r="D20" s="71"/>
      <c r="E20" s="69"/>
    </row>
    <row r="21" spans="1:5" ht="15.75" customHeight="1">
      <c r="A21" s="67"/>
      <c r="B21" s="13" t="s">
        <v>18</v>
      </c>
      <c r="C21" s="14">
        <v>7.0000000000000007E-2</v>
      </c>
      <c r="D21" s="71"/>
      <c r="E21" s="69"/>
    </row>
    <row r="22" spans="1:5" ht="15.75" customHeight="1">
      <c r="A22" s="67"/>
      <c r="B22" s="13" t="s">
        <v>19</v>
      </c>
      <c r="C22" s="14">
        <v>0.04</v>
      </c>
      <c r="D22" s="71"/>
      <c r="E22" s="69"/>
    </row>
    <row r="23" spans="1:5" ht="15.75" customHeight="1">
      <c r="A23" s="67"/>
      <c r="B23" s="13" t="s">
        <v>20</v>
      </c>
      <c r="C23" s="14">
        <v>0.1</v>
      </c>
      <c r="D23" s="71"/>
      <c r="E23" s="69"/>
    </row>
    <row r="24" spans="1:5" ht="28.5" customHeight="1">
      <c r="A24" s="67"/>
      <c r="B24" s="15" t="s">
        <v>156</v>
      </c>
      <c r="C24" s="14" t="s">
        <v>178</v>
      </c>
      <c r="D24" s="71"/>
      <c r="E24" s="69"/>
    </row>
    <row r="25" spans="1:5" ht="25.5" customHeight="1">
      <c r="A25" s="67"/>
      <c r="B25" s="72" t="s">
        <v>103</v>
      </c>
      <c r="C25" s="11" t="s">
        <v>101</v>
      </c>
      <c r="D25" s="71"/>
      <c r="E25" s="69"/>
    </row>
    <row r="26" spans="1:5">
      <c r="A26" s="53"/>
      <c r="B26" s="73"/>
      <c r="C26" s="11" t="s">
        <v>102</v>
      </c>
      <c r="D26" s="57"/>
      <c r="E26" s="70"/>
    </row>
    <row r="27" spans="1:5" ht="51">
      <c r="A27" s="52" t="s">
        <v>21</v>
      </c>
      <c r="B27" s="54" t="s">
        <v>22</v>
      </c>
      <c r="C27" s="11" t="s">
        <v>23</v>
      </c>
      <c r="D27" s="11" t="s">
        <v>24</v>
      </c>
      <c r="E27" s="68">
        <f>(12+0.136*100)*3.31*0.4</f>
        <v>33.894400000000005</v>
      </c>
    </row>
    <row r="28" spans="1:5">
      <c r="A28" s="67"/>
      <c r="B28" s="55"/>
      <c r="C28" s="11" t="s">
        <v>25</v>
      </c>
      <c r="D28" s="56" t="s">
        <v>158</v>
      </c>
      <c r="E28" s="45"/>
    </row>
    <row r="29" spans="1:5">
      <c r="A29" s="67"/>
      <c r="B29" s="72" t="s">
        <v>26</v>
      </c>
      <c r="C29" s="11" t="s">
        <v>27</v>
      </c>
      <c r="D29" s="71"/>
      <c r="E29" s="45"/>
    </row>
    <row r="30" spans="1:5">
      <c r="A30" s="67"/>
      <c r="B30" s="73"/>
      <c r="C30" s="11" t="s">
        <v>28</v>
      </c>
      <c r="D30" s="71"/>
      <c r="E30" s="45"/>
    </row>
    <row r="31" spans="1:5" ht="25.5">
      <c r="A31" s="67"/>
      <c r="B31" s="15" t="s">
        <v>156</v>
      </c>
      <c r="C31" s="14" t="s">
        <v>157</v>
      </c>
      <c r="D31" s="71"/>
      <c r="E31" s="45"/>
    </row>
    <row r="32" spans="1:5" ht="25.5" customHeight="1">
      <c r="A32" s="67"/>
      <c r="B32" s="72" t="s">
        <v>103</v>
      </c>
      <c r="C32" s="16" t="s">
        <v>101</v>
      </c>
      <c r="D32" s="71"/>
      <c r="E32" s="45"/>
    </row>
    <row r="33" spans="1:5">
      <c r="A33" s="53"/>
      <c r="B33" s="73"/>
      <c r="C33" s="16" t="s">
        <v>102</v>
      </c>
      <c r="D33" s="57"/>
      <c r="E33" s="46"/>
    </row>
    <row r="34" spans="1:5" ht="25.5">
      <c r="A34" s="52" t="s">
        <v>29</v>
      </c>
      <c r="B34" s="54" t="s">
        <v>30</v>
      </c>
      <c r="C34" s="11" t="s">
        <v>31</v>
      </c>
      <c r="D34" s="16" t="s">
        <v>104</v>
      </c>
      <c r="E34" s="68">
        <f>(33+0.128*100)*3.31*0.4</f>
        <v>60.639199999999995</v>
      </c>
    </row>
    <row r="35" spans="1:5">
      <c r="A35" s="67"/>
      <c r="B35" s="55"/>
      <c r="C35" s="11" t="s">
        <v>32</v>
      </c>
      <c r="D35" s="56" t="s">
        <v>159</v>
      </c>
      <c r="E35" s="45"/>
    </row>
    <row r="36" spans="1:5">
      <c r="A36" s="67"/>
      <c r="B36" s="72" t="s">
        <v>33</v>
      </c>
      <c r="C36" s="11" t="s">
        <v>34</v>
      </c>
      <c r="D36" s="71"/>
      <c r="E36" s="45"/>
    </row>
    <row r="37" spans="1:5">
      <c r="A37" s="67"/>
      <c r="B37" s="73"/>
      <c r="C37" s="11" t="s">
        <v>28</v>
      </c>
      <c r="D37" s="71"/>
      <c r="E37" s="45"/>
    </row>
    <row r="38" spans="1:5" ht="25.5">
      <c r="A38" s="67"/>
      <c r="B38" s="15" t="s">
        <v>156</v>
      </c>
      <c r="C38" s="14" t="s">
        <v>157</v>
      </c>
      <c r="D38" s="71"/>
      <c r="E38" s="45"/>
    </row>
    <row r="39" spans="1:5" ht="25.5" customHeight="1">
      <c r="A39" s="67"/>
      <c r="B39" s="72" t="s">
        <v>103</v>
      </c>
      <c r="C39" s="16" t="s">
        <v>101</v>
      </c>
      <c r="D39" s="71"/>
      <c r="E39" s="45"/>
    </row>
    <row r="40" spans="1:5">
      <c r="A40" s="53"/>
      <c r="B40" s="73"/>
      <c r="C40" s="16" t="s">
        <v>102</v>
      </c>
      <c r="D40" s="57"/>
      <c r="E40" s="46"/>
    </row>
    <row r="41" spans="1:5" ht="25.5">
      <c r="A41" s="52" t="s">
        <v>35</v>
      </c>
      <c r="B41" s="54" t="s">
        <v>106</v>
      </c>
      <c r="C41" s="11" t="s">
        <v>36</v>
      </c>
      <c r="D41" s="11" t="s">
        <v>37</v>
      </c>
      <c r="E41" s="68">
        <f>11.501*1*0.6*3.31*0.6</f>
        <v>13.704591600000001</v>
      </c>
    </row>
    <row r="42" spans="1:5">
      <c r="A42" s="67"/>
      <c r="B42" s="55"/>
      <c r="C42" s="11" t="s">
        <v>38</v>
      </c>
      <c r="D42" s="56" t="s">
        <v>184</v>
      </c>
      <c r="E42" s="45"/>
    </row>
    <row r="43" spans="1:5">
      <c r="A43" s="67"/>
      <c r="B43" s="72" t="s">
        <v>40</v>
      </c>
      <c r="C43" s="11" t="s">
        <v>41</v>
      </c>
      <c r="D43" s="71"/>
      <c r="E43" s="45"/>
    </row>
    <row r="44" spans="1:5">
      <c r="A44" s="67"/>
      <c r="B44" s="73"/>
      <c r="C44" s="11" t="s">
        <v>42</v>
      </c>
      <c r="D44" s="71"/>
      <c r="E44" s="45"/>
    </row>
    <row r="45" spans="1:5" ht="25.5">
      <c r="A45" s="67"/>
      <c r="B45" s="15" t="s">
        <v>156</v>
      </c>
      <c r="C45" s="14" t="s">
        <v>178</v>
      </c>
      <c r="D45" s="71"/>
      <c r="E45" s="45"/>
    </row>
    <row r="46" spans="1:5" ht="25.5" customHeight="1">
      <c r="A46" s="67"/>
      <c r="B46" s="72" t="s">
        <v>103</v>
      </c>
      <c r="C46" s="16" t="s">
        <v>101</v>
      </c>
      <c r="D46" s="71"/>
      <c r="E46" s="45"/>
    </row>
    <row r="47" spans="1:5">
      <c r="A47" s="53"/>
      <c r="B47" s="73"/>
      <c r="C47" s="16" t="s">
        <v>102</v>
      </c>
      <c r="D47" s="57"/>
      <c r="E47" s="46"/>
    </row>
    <row r="48" spans="1:5" ht="25.5">
      <c r="A48" s="52" t="s">
        <v>39</v>
      </c>
      <c r="B48" s="54" t="s">
        <v>115</v>
      </c>
      <c r="C48" s="16" t="s">
        <v>117</v>
      </c>
      <c r="D48" s="16" t="s">
        <v>116</v>
      </c>
      <c r="E48" s="68">
        <f>(13.878+1.378*10)*3.31*0.6</f>
        <v>54.928788000000004</v>
      </c>
    </row>
    <row r="49" spans="1:5">
      <c r="A49" s="67"/>
      <c r="B49" s="55"/>
      <c r="C49" s="16" t="s">
        <v>118</v>
      </c>
      <c r="D49" s="56" t="s">
        <v>183</v>
      </c>
      <c r="E49" s="69"/>
    </row>
    <row r="50" spans="1:5" ht="25.5">
      <c r="A50" s="67"/>
      <c r="B50" s="15" t="s">
        <v>156</v>
      </c>
      <c r="C50" s="14" t="s">
        <v>178</v>
      </c>
      <c r="D50" s="71"/>
      <c r="E50" s="69"/>
    </row>
    <row r="51" spans="1:5" ht="25.5">
      <c r="A51" s="67"/>
      <c r="B51" s="72" t="s">
        <v>103</v>
      </c>
      <c r="C51" s="16" t="s">
        <v>101</v>
      </c>
      <c r="D51" s="71"/>
      <c r="E51" s="69"/>
    </row>
    <row r="52" spans="1:5" ht="13.5" customHeight="1">
      <c r="A52" s="53"/>
      <c r="B52" s="73"/>
      <c r="C52" s="16" t="s">
        <v>102</v>
      </c>
      <c r="D52" s="57"/>
      <c r="E52" s="70"/>
    </row>
    <row r="53" spans="1:5" ht="38.25">
      <c r="A53" s="52" t="s">
        <v>43</v>
      </c>
      <c r="B53" s="54" t="s">
        <v>169</v>
      </c>
      <c r="C53" s="16" t="s">
        <v>167</v>
      </c>
      <c r="D53" s="35" t="s">
        <v>168</v>
      </c>
      <c r="E53" s="44">
        <f>(6.86*0.5*0.35*0.51+6.86*0.5*0.1*0.51)*25.53</f>
        <v>20.096833050000001</v>
      </c>
    </row>
    <row r="54" spans="1:5">
      <c r="A54" s="67"/>
      <c r="B54" s="55"/>
      <c r="C54" s="16" t="s">
        <v>166</v>
      </c>
      <c r="D54" s="56" t="s">
        <v>207</v>
      </c>
      <c r="E54" s="45"/>
    </row>
    <row r="55" spans="1:5" ht="14.25" customHeight="1">
      <c r="A55" s="67"/>
      <c r="B55" s="72" t="s">
        <v>170</v>
      </c>
      <c r="C55" s="35" t="s">
        <v>171</v>
      </c>
      <c r="D55" s="71"/>
      <c r="E55" s="45"/>
    </row>
    <row r="56" spans="1:5">
      <c r="A56" s="67"/>
      <c r="B56" s="73"/>
      <c r="C56" s="35" t="s">
        <v>57</v>
      </c>
      <c r="D56" s="71"/>
      <c r="E56" s="45"/>
    </row>
    <row r="57" spans="1:5" ht="25.5">
      <c r="A57" s="67"/>
      <c r="B57" s="36" t="s">
        <v>172</v>
      </c>
      <c r="C57" s="35" t="s">
        <v>177</v>
      </c>
      <c r="D57" s="71"/>
      <c r="E57" s="45"/>
    </row>
    <row r="58" spans="1:5">
      <c r="A58" s="67"/>
      <c r="B58" s="36" t="s">
        <v>173</v>
      </c>
      <c r="C58" s="35" t="s">
        <v>175</v>
      </c>
      <c r="D58" s="71"/>
      <c r="E58" s="45"/>
    </row>
    <row r="59" spans="1:5">
      <c r="A59" s="67"/>
      <c r="B59" s="33" t="s">
        <v>174</v>
      </c>
      <c r="C59" s="35" t="s">
        <v>176</v>
      </c>
      <c r="D59" s="71"/>
      <c r="E59" s="45"/>
    </row>
    <row r="60" spans="1:5" ht="25.5">
      <c r="A60" s="67"/>
      <c r="B60" s="32" t="s">
        <v>156</v>
      </c>
      <c r="C60" s="14" t="s">
        <v>185</v>
      </c>
      <c r="D60" s="71"/>
      <c r="E60" s="45"/>
    </row>
    <row r="61" spans="1:5" ht="25.5" customHeight="1">
      <c r="A61" s="67"/>
      <c r="B61" s="72" t="s">
        <v>147</v>
      </c>
      <c r="C61" s="35" t="s">
        <v>101</v>
      </c>
      <c r="D61" s="71"/>
      <c r="E61" s="45"/>
    </row>
    <row r="62" spans="1:5">
      <c r="A62" s="53"/>
      <c r="B62" s="73"/>
      <c r="C62" s="35" t="s">
        <v>148</v>
      </c>
      <c r="D62" s="57"/>
      <c r="E62" s="46"/>
    </row>
    <row r="63" spans="1:5" ht="25.5">
      <c r="A63" s="52" t="s">
        <v>119</v>
      </c>
      <c r="B63" s="54" t="s">
        <v>45</v>
      </c>
      <c r="C63" s="11" t="s">
        <v>46</v>
      </c>
      <c r="D63" s="16" t="s">
        <v>105</v>
      </c>
      <c r="E63" s="68">
        <f>(3.098+16.348*0.12)*3.31*0.6</f>
        <v>10.04868336</v>
      </c>
    </row>
    <row r="64" spans="1:5">
      <c r="A64" s="67"/>
      <c r="B64" s="55"/>
      <c r="C64" s="11" t="s">
        <v>47</v>
      </c>
      <c r="D64" s="56" t="s">
        <v>182</v>
      </c>
      <c r="E64" s="69"/>
    </row>
    <row r="65" spans="1:5" ht="25.5">
      <c r="A65" s="67"/>
      <c r="B65" s="15" t="s">
        <v>156</v>
      </c>
      <c r="C65" s="14" t="s">
        <v>178</v>
      </c>
      <c r="D65" s="71"/>
      <c r="E65" s="69"/>
    </row>
    <row r="66" spans="1:5" ht="25.5" customHeight="1">
      <c r="A66" s="67"/>
      <c r="B66" s="72" t="s">
        <v>103</v>
      </c>
      <c r="C66" s="16" t="s">
        <v>101</v>
      </c>
      <c r="D66" s="71"/>
      <c r="E66" s="69"/>
    </row>
    <row r="67" spans="1:5">
      <c r="A67" s="53"/>
      <c r="B67" s="73"/>
      <c r="C67" s="16" t="s">
        <v>102</v>
      </c>
      <c r="D67" s="57"/>
      <c r="E67" s="70"/>
    </row>
    <row r="68" spans="1:5" ht="25.5">
      <c r="A68" s="52" t="s">
        <v>120</v>
      </c>
      <c r="B68" s="54" t="s">
        <v>113</v>
      </c>
      <c r="C68" s="16" t="s">
        <v>111</v>
      </c>
      <c r="D68" s="16" t="s">
        <v>114</v>
      </c>
      <c r="E68" s="68">
        <f>(2.118+0.267*30)*1.5*3.31*0.6</f>
        <v>30.171311999999997</v>
      </c>
    </row>
    <row r="69" spans="1:5">
      <c r="A69" s="67"/>
      <c r="B69" s="55"/>
      <c r="C69" s="16" t="s">
        <v>112</v>
      </c>
      <c r="D69" s="56" t="s">
        <v>181</v>
      </c>
      <c r="E69" s="45"/>
    </row>
    <row r="70" spans="1:5">
      <c r="A70" s="67"/>
      <c r="B70" s="72" t="s">
        <v>49</v>
      </c>
      <c r="C70" s="11" t="s">
        <v>50</v>
      </c>
      <c r="D70" s="71"/>
      <c r="E70" s="45"/>
    </row>
    <row r="71" spans="1:5">
      <c r="A71" s="67"/>
      <c r="B71" s="73"/>
      <c r="C71" s="11" t="s">
        <v>51</v>
      </c>
      <c r="D71" s="71"/>
      <c r="E71" s="45"/>
    </row>
    <row r="72" spans="1:5">
      <c r="A72" s="67"/>
      <c r="B72" s="72" t="s">
        <v>108</v>
      </c>
      <c r="C72" s="16" t="s">
        <v>109</v>
      </c>
      <c r="D72" s="71"/>
      <c r="E72" s="45"/>
    </row>
    <row r="73" spans="1:5">
      <c r="A73" s="67"/>
      <c r="B73" s="73"/>
      <c r="C73" s="16" t="s">
        <v>110</v>
      </c>
      <c r="D73" s="71"/>
      <c r="E73" s="45"/>
    </row>
    <row r="74" spans="1:5" ht="25.5">
      <c r="A74" s="67"/>
      <c r="B74" s="15" t="s">
        <v>156</v>
      </c>
      <c r="C74" s="14" t="s">
        <v>178</v>
      </c>
      <c r="D74" s="71"/>
      <c r="E74" s="45"/>
    </row>
    <row r="75" spans="1:5" ht="25.5" customHeight="1">
      <c r="A75" s="67"/>
      <c r="B75" s="72" t="s">
        <v>103</v>
      </c>
      <c r="C75" s="16" t="s">
        <v>101</v>
      </c>
      <c r="D75" s="71"/>
      <c r="E75" s="45"/>
    </row>
    <row r="76" spans="1:5">
      <c r="A76" s="53"/>
      <c r="B76" s="73"/>
      <c r="C76" s="16" t="s">
        <v>102</v>
      </c>
      <c r="D76" s="57"/>
      <c r="E76" s="46"/>
    </row>
    <row r="77" spans="1:5" ht="25.5">
      <c r="A77" s="52" t="s">
        <v>44</v>
      </c>
      <c r="B77" s="54" t="s">
        <v>53</v>
      </c>
      <c r="C77" s="11" t="s">
        <v>54</v>
      </c>
      <c r="D77" s="16" t="s">
        <v>107</v>
      </c>
      <c r="E77" s="68">
        <f>(11.445+0.94)*2*0.5*3.31*0.6</f>
        <v>24.596609999999998</v>
      </c>
    </row>
    <row r="78" spans="1:5">
      <c r="A78" s="67"/>
      <c r="B78" s="55"/>
      <c r="C78" s="11" t="s">
        <v>55</v>
      </c>
      <c r="D78" s="75" t="s">
        <v>180</v>
      </c>
      <c r="E78" s="45"/>
    </row>
    <row r="79" spans="1:5">
      <c r="A79" s="67"/>
      <c r="B79" s="72" t="s">
        <v>53</v>
      </c>
      <c r="C79" s="11" t="s">
        <v>56</v>
      </c>
      <c r="D79" s="75"/>
      <c r="E79" s="45"/>
    </row>
    <row r="80" spans="1:5">
      <c r="A80" s="67"/>
      <c r="B80" s="73"/>
      <c r="C80" s="11" t="s">
        <v>57</v>
      </c>
      <c r="D80" s="75"/>
      <c r="E80" s="45"/>
    </row>
    <row r="81" spans="1:5" ht="25.5">
      <c r="A81" s="67"/>
      <c r="B81" s="15" t="s">
        <v>156</v>
      </c>
      <c r="C81" s="14" t="s">
        <v>178</v>
      </c>
      <c r="D81" s="75"/>
      <c r="E81" s="45"/>
    </row>
    <row r="82" spans="1:5" ht="25.5" customHeight="1">
      <c r="A82" s="67"/>
      <c r="B82" s="72" t="s">
        <v>103</v>
      </c>
      <c r="C82" s="16" t="s">
        <v>101</v>
      </c>
      <c r="D82" s="75"/>
      <c r="E82" s="45"/>
    </row>
    <row r="83" spans="1:5">
      <c r="A83" s="53"/>
      <c r="B83" s="73"/>
      <c r="C83" s="16" t="s">
        <v>102</v>
      </c>
      <c r="D83" s="75"/>
      <c r="E83" s="46"/>
    </row>
    <row r="84" spans="1:5" ht="51">
      <c r="A84" s="52" t="s">
        <v>48</v>
      </c>
      <c r="B84" s="54" t="s">
        <v>121</v>
      </c>
      <c r="C84" s="16" t="s">
        <v>122</v>
      </c>
      <c r="D84" s="37" t="s">
        <v>124</v>
      </c>
      <c r="E84" s="68">
        <f>2.56*1.9*3.31*0.35</f>
        <v>5.634944</v>
      </c>
    </row>
    <row r="85" spans="1:5">
      <c r="A85" s="67"/>
      <c r="B85" s="55"/>
      <c r="C85" s="16" t="s">
        <v>123</v>
      </c>
      <c r="D85" s="56" t="s">
        <v>186</v>
      </c>
      <c r="E85" s="69"/>
    </row>
    <row r="86" spans="1:5">
      <c r="A86" s="67"/>
      <c r="B86" s="72" t="s">
        <v>125</v>
      </c>
      <c r="C86" s="16" t="s">
        <v>126</v>
      </c>
      <c r="D86" s="71"/>
      <c r="E86" s="69"/>
    </row>
    <row r="87" spans="1:5">
      <c r="A87" s="67"/>
      <c r="B87" s="73"/>
      <c r="C87" s="16" t="s">
        <v>127</v>
      </c>
      <c r="D87" s="71"/>
      <c r="E87" s="69"/>
    </row>
    <row r="88" spans="1:5" ht="14.25" customHeight="1">
      <c r="A88" s="67"/>
      <c r="B88" s="72" t="s">
        <v>128</v>
      </c>
      <c r="C88" s="16" t="s">
        <v>129</v>
      </c>
      <c r="D88" s="71"/>
      <c r="E88" s="69"/>
    </row>
    <row r="89" spans="1:5">
      <c r="A89" s="67"/>
      <c r="B89" s="73"/>
      <c r="C89" s="16" t="s">
        <v>127</v>
      </c>
      <c r="D89" s="71"/>
      <c r="E89" s="69"/>
    </row>
    <row r="90" spans="1:5" ht="14.25" customHeight="1">
      <c r="A90" s="67"/>
      <c r="B90" s="72" t="s">
        <v>130</v>
      </c>
      <c r="C90" s="16" t="s">
        <v>131</v>
      </c>
      <c r="D90" s="71"/>
      <c r="E90" s="69"/>
    </row>
    <row r="91" spans="1:5" ht="14.25" customHeight="1">
      <c r="A91" s="67"/>
      <c r="B91" s="74"/>
      <c r="C91" s="16" t="s">
        <v>127</v>
      </c>
      <c r="D91" s="71"/>
      <c r="E91" s="69"/>
    </row>
    <row r="92" spans="1:5" ht="25.5" customHeight="1">
      <c r="A92" s="67"/>
      <c r="B92" s="15" t="s">
        <v>156</v>
      </c>
      <c r="C92" s="14" t="s">
        <v>176</v>
      </c>
      <c r="D92" s="71"/>
      <c r="E92" s="69"/>
    </row>
    <row r="93" spans="1:5" ht="25.5" customHeight="1">
      <c r="A93" s="67"/>
      <c r="B93" s="72" t="s">
        <v>103</v>
      </c>
      <c r="C93" s="16" t="s">
        <v>101</v>
      </c>
      <c r="D93" s="71"/>
      <c r="E93" s="69"/>
    </row>
    <row r="94" spans="1:5" ht="13.5" customHeight="1">
      <c r="A94" s="53"/>
      <c r="B94" s="73"/>
      <c r="C94" s="16" t="s">
        <v>102</v>
      </c>
      <c r="D94" s="57"/>
      <c r="E94" s="70"/>
    </row>
    <row r="95" spans="1:5">
      <c r="A95" s="52" t="s">
        <v>52</v>
      </c>
      <c r="B95" s="22" t="s">
        <v>132</v>
      </c>
      <c r="C95" s="16" t="s">
        <v>133</v>
      </c>
      <c r="D95" s="37" t="s">
        <v>135</v>
      </c>
      <c r="E95" s="68">
        <f>((0.6+0.54)*0.8*1.3*25.53+0.48*1.3*25.53)*0.35</f>
        <v>16.169680800000002</v>
      </c>
    </row>
    <row r="96" spans="1:5" ht="14.25" customHeight="1">
      <c r="A96" s="67"/>
      <c r="B96" s="72" t="s">
        <v>134</v>
      </c>
      <c r="C96" s="16" t="s">
        <v>136</v>
      </c>
      <c r="D96" s="56" t="s">
        <v>187</v>
      </c>
      <c r="E96" s="69"/>
    </row>
    <row r="97" spans="1:5">
      <c r="A97" s="67"/>
      <c r="B97" s="73"/>
      <c r="C97" s="16" t="s">
        <v>137</v>
      </c>
      <c r="D97" s="71"/>
      <c r="E97" s="69"/>
    </row>
    <row r="98" spans="1:5">
      <c r="A98" s="67"/>
      <c r="B98" s="72" t="s">
        <v>138</v>
      </c>
      <c r="C98" s="16" t="s">
        <v>139</v>
      </c>
      <c r="D98" s="56" t="s">
        <v>188</v>
      </c>
      <c r="E98" s="69"/>
    </row>
    <row r="99" spans="1:5">
      <c r="A99" s="67"/>
      <c r="B99" s="73"/>
      <c r="C99" s="16" t="s">
        <v>140</v>
      </c>
      <c r="D99" s="57"/>
      <c r="E99" s="69"/>
    </row>
    <row r="100" spans="1:5">
      <c r="A100" s="67"/>
      <c r="B100" s="72" t="s">
        <v>141</v>
      </c>
      <c r="C100" s="16" t="s">
        <v>142</v>
      </c>
      <c r="D100" s="56" t="s">
        <v>189</v>
      </c>
      <c r="E100" s="69"/>
    </row>
    <row r="101" spans="1:5">
      <c r="A101" s="67"/>
      <c r="B101" s="73"/>
      <c r="C101" s="16" t="s">
        <v>143</v>
      </c>
      <c r="D101" s="57"/>
      <c r="E101" s="69"/>
    </row>
    <row r="102" spans="1:5">
      <c r="A102" s="67"/>
      <c r="B102" s="72" t="s">
        <v>125</v>
      </c>
      <c r="C102" s="16" t="s">
        <v>126</v>
      </c>
      <c r="D102" s="39"/>
      <c r="E102" s="69"/>
    </row>
    <row r="103" spans="1:5">
      <c r="A103" s="67"/>
      <c r="B103" s="73"/>
      <c r="C103" s="16" t="s">
        <v>127</v>
      </c>
      <c r="D103" s="38"/>
      <c r="E103" s="69"/>
    </row>
    <row r="104" spans="1:5" ht="15" customHeight="1">
      <c r="A104" s="67"/>
      <c r="B104" s="72" t="s">
        <v>144</v>
      </c>
      <c r="C104" s="16" t="s">
        <v>145</v>
      </c>
      <c r="D104" s="37"/>
      <c r="E104" s="69"/>
    </row>
    <row r="105" spans="1:5">
      <c r="A105" s="67"/>
      <c r="B105" s="73"/>
      <c r="C105" s="16" t="s">
        <v>146</v>
      </c>
      <c r="D105" s="37"/>
      <c r="E105" s="69"/>
    </row>
    <row r="106" spans="1:5" ht="25.5">
      <c r="A106" s="67"/>
      <c r="B106" s="15" t="s">
        <v>156</v>
      </c>
      <c r="C106" s="14" t="s">
        <v>176</v>
      </c>
      <c r="D106" s="37"/>
      <c r="E106" s="69"/>
    </row>
    <row r="107" spans="1:5" ht="25.5">
      <c r="A107" s="67"/>
      <c r="B107" s="72" t="s">
        <v>147</v>
      </c>
      <c r="C107" s="16" t="s">
        <v>101</v>
      </c>
      <c r="D107" s="37"/>
      <c r="E107" s="69"/>
    </row>
    <row r="108" spans="1:5">
      <c r="A108" s="53"/>
      <c r="B108" s="73"/>
      <c r="C108" s="16" t="s">
        <v>148</v>
      </c>
      <c r="D108" s="37"/>
      <c r="E108" s="70"/>
    </row>
    <row r="109" spans="1:5" ht="132" customHeight="1">
      <c r="A109" s="47" t="s">
        <v>205</v>
      </c>
      <c r="B109" s="48" t="s">
        <v>75</v>
      </c>
      <c r="C109" s="16" t="s">
        <v>76</v>
      </c>
      <c r="D109" s="23" t="s">
        <v>77</v>
      </c>
      <c r="E109" s="49">
        <f>30.5*0.94*1*1*1*0.9*3.31*0.4</f>
        <v>34.163171999999996</v>
      </c>
    </row>
    <row r="110" spans="1:5" ht="15.75" customHeight="1">
      <c r="A110" s="47"/>
      <c r="B110" s="48"/>
      <c r="C110" s="11" t="s">
        <v>78</v>
      </c>
      <c r="D110" s="50" t="s">
        <v>191</v>
      </c>
      <c r="E110" s="49"/>
    </row>
    <row r="111" spans="1:5">
      <c r="A111" s="47"/>
      <c r="B111" s="51" t="s">
        <v>79</v>
      </c>
      <c r="C111" s="11" t="s">
        <v>80</v>
      </c>
      <c r="D111" s="50"/>
      <c r="E111" s="49"/>
    </row>
    <row r="112" spans="1:5">
      <c r="A112" s="47"/>
      <c r="B112" s="51"/>
      <c r="C112" s="27" t="s">
        <v>81</v>
      </c>
      <c r="D112" s="50"/>
      <c r="E112" s="49"/>
    </row>
    <row r="113" spans="1:5">
      <c r="A113" s="47"/>
      <c r="B113" s="51" t="s">
        <v>82</v>
      </c>
      <c r="C113" s="27" t="s">
        <v>83</v>
      </c>
      <c r="D113" s="50"/>
      <c r="E113" s="49"/>
    </row>
    <row r="114" spans="1:5">
      <c r="A114" s="47"/>
      <c r="B114" s="51"/>
      <c r="C114" s="27" t="s">
        <v>84</v>
      </c>
      <c r="D114" s="50"/>
      <c r="E114" s="49"/>
    </row>
    <row r="115" spans="1:5">
      <c r="A115" s="47"/>
      <c r="B115" s="51" t="s">
        <v>85</v>
      </c>
      <c r="C115" s="11" t="s">
        <v>86</v>
      </c>
      <c r="D115" s="50"/>
      <c r="E115" s="49"/>
    </row>
    <row r="116" spans="1:5">
      <c r="A116" s="47"/>
      <c r="B116" s="51"/>
      <c r="C116" s="27" t="s">
        <v>87</v>
      </c>
      <c r="D116" s="50"/>
      <c r="E116" s="49"/>
    </row>
    <row r="117" spans="1:5">
      <c r="A117" s="47"/>
      <c r="B117" s="51" t="s">
        <v>88</v>
      </c>
      <c r="C117" s="27" t="s">
        <v>83</v>
      </c>
      <c r="D117" s="50"/>
      <c r="E117" s="49"/>
    </row>
    <row r="118" spans="1:5">
      <c r="A118" s="47"/>
      <c r="B118" s="51"/>
      <c r="C118" s="27" t="s">
        <v>89</v>
      </c>
      <c r="D118" s="50"/>
      <c r="E118" s="49"/>
    </row>
    <row r="119" spans="1:5">
      <c r="A119" s="47"/>
      <c r="B119" s="51" t="s">
        <v>90</v>
      </c>
      <c r="C119" s="11" t="s">
        <v>91</v>
      </c>
      <c r="D119" s="50"/>
      <c r="E119" s="49"/>
    </row>
    <row r="120" spans="1:5">
      <c r="A120" s="47"/>
      <c r="B120" s="51"/>
      <c r="C120" s="27" t="s">
        <v>92</v>
      </c>
      <c r="D120" s="50"/>
      <c r="E120" s="49"/>
    </row>
    <row r="121" spans="1:5" ht="25.5">
      <c r="A121" s="47"/>
      <c r="B121" s="15" t="s">
        <v>156</v>
      </c>
      <c r="C121" s="14" t="s">
        <v>190</v>
      </c>
      <c r="D121" s="50"/>
      <c r="E121" s="49"/>
    </row>
    <row r="122" spans="1:5" ht="25.5" customHeight="1">
      <c r="A122" s="47"/>
      <c r="B122" s="72" t="s">
        <v>103</v>
      </c>
      <c r="C122" s="35" t="s">
        <v>101</v>
      </c>
      <c r="D122" s="50"/>
      <c r="E122" s="49"/>
    </row>
    <row r="123" spans="1:5">
      <c r="A123" s="47"/>
      <c r="B123" s="73"/>
      <c r="C123" s="35" t="s">
        <v>102</v>
      </c>
      <c r="D123" s="50"/>
      <c r="E123" s="49"/>
    </row>
    <row r="124" spans="1:5">
      <c r="A124" s="41" t="s">
        <v>155</v>
      </c>
      <c r="B124" s="42"/>
      <c r="C124" s="42"/>
      <c r="D124" s="43"/>
      <c r="E124" s="28">
        <f>SUM(E13:E123)</f>
        <v>533.55434680999997</v>
      </c>
    </row>
    <row r="125" spans="1:5">
      <c r="A125" s="76" t="s">
        <v>154</v>
      </c>
      <c r="B125" s="77"/>
      <c r="C125" s="77"/>
      <c r="D125" s="77"/>
      <c r="E125" s="78"/>
    </row>
    <row r="126" spans="1:5" ht="89.25">
      <c r="A126" s="52" t="s">
        <v>12</v>
      </c>
      <c r="B126" s="54" t="s">
        <v>97</v>
      </c>
      <c r="C126" s="16" t="s">
        <v>98</v>
      </c>
      <c r="D126" s="16" t="s">
        <v>153</v>
      </c>
      <c r="E126" s="68">
        <f>(20.562+0.475*200)*3.31*0.9</f>
        <v>344.25919800000003</v>
      </c>
    </row>
    <row r="127" spans="1:5">
      <c r="A127" s="67"/>
      <c r="B127" s="55"/>
      <c r="C127" s="16" t="s">
        <v>99</v>
      </c>
      <c r="D127" s="56" t="s">
        <v>193</v>
      </c>
      <c r="E127" s="69"/>
    </row>
    <row r="128" spans="1:5">
      <c r="A128" s="67"/>
      <c r="B128" s="26" t="s">
        <v>13</v>
      </c>
      <c r="C128" s="14">
        <v>0.27</v>
      </c>
      <c r="D128" s="71"/>
      <c r="E128" s="69"/>
    </row>
    <row r="129" spans="1:5">
      <c r="A129" s="67"/>
      <c r="B129" s="26" t="s">
        <v>14</v>
      </c>
      <c r="C129" s="14">
        <v>0.1</v>
      </c>
      <c r="D129" s="71"/>
      <c r="E129" s="69"/>
    </row>
    <row r="130" spans="1:5" ht="25.5">
      <c r="A130" s="67"/>
      <c r="B130" s="26" t="s">
        <v>15</v>
      </c>
      <c r="C130" s="14">
        <v>0.05</v>
      </c>
      <c r="D130" s="71"/>
      <c r="E130" s="69"/>
    </row>
    <row r="131" spans="1:5">
      <c r="A131" s="67"/>
      <c r="B131" s="26" t="s">
        <v>16</v>
      </c>
      <c r="C131" s="14">
        <v>0.23</v>
      </c>
      <c r="D131" s="71"/>
      <c r="E131" s="69"/>
    </row>
    <row r="132" spans="1:5">
      <c r="A132" s="67"/>
      <c r="B132" s="26" t="s">
        <v>100</v>
      </c>
      <c r="C132" s="14">
        <v>0.1</v>
      </c>
      <c r="D132" s="71"/>
      <c r="E132" s="69"/>
    </row>
    <row r="133" spans="1:5">
      <c r="A133" s="67"/>
      <c r="B133" s="26" t="s">
        <v>17</v>
      </c>
      <c r="C133" s="14">
        <v>0.04</v>
      </c>
      <c r="D133" s="71"/>
      <c r="E133" s="69"/>
    </row>
    <row r="134" spans="1:5">
      <c r="A134" s="67"/>
      <c r="B134" s="26" t="s">
        <v>18</v>
      </c>
      <c r="C134" s="14">
        <v>7.0000000000000007E-2</v>
      </c>
      <c r="D134" s="71"/>
      <c r="E134" s="69"/>
    </row>
    <row r="135" spans="1:5">
      <c r="A135" s="67"/>
      <c r="B135" s="26" t="s">
        <v>19</v>
      </c>
      <c r="C135" s="14">
        <v>0.04</v>
      </c>
      <c r="D135" s="71"/>
      <c r="E135" s="69"/>
    </row>
    <row r="136" spans="1:5">
      <c r="A136" s="67"/>
      <c r="B136" s="26" t="s">
        <v>20</v>
      </c>
      <c r="C136" s="14">
        <v>0.1</v>
      </c>
      <c r="D136" s="71"/>
      <c r="E136" s="69"/>
    </row>
    <row r="137" spans="1:5" ht="25.5">
      <c r="A137" s="67"/>
      <c r="B137" s="32" t="s">
        <v>160</v>
      </c>
      <c r="C137" s="14" t="s">
        <v>192</v>
      </c>
      <c r="D137" s="71"/>
      <c r="E137" s="69"/>
    </row>
    <row r="138" spans="1:5" ht="25.5">
      <c r="A138" s="67"/>
      <c r="B138" s="72" t="s">
        <v>103</v>
      </c>
      <c r="C138" s="16" t="s">
        <v>101</v>
      </c>
      <c r="D138" s="71"/>
      <c r="E138" s="69"/>
    </row>
    <row r="139" spans="1:5">
      <c r="A139" s="53"/>
      <c r="B139" s="73"/>
      <c r="C139" s="16" t="s">
        <v>102</v>
      </c>
      <c r="D139" s="57"/>
      <c r="E139" s="70"/>
    </row>
    <row r="140" spans="1:5" ht="51">
      <c r="A140" s="52" t="s">
        <v>21</v>
      </c>
      <c r="B140" s="54" t="s">
        <v>22</v>
      </c>
      <c r="C140" s="16" t="s">
        <v>23</v>
      </c>
      <c r="D140" s="16" t="s">
        <v>24</v>
      </c>
      <c r="E140" s="68">
        <f>(12+0.136*100)*3.31*0.6</f>
        <v>50.8416</v>
      </c>
    </row>
    <row r="141" spans="1:5">
      <c r="A141" s="67"/>
      <c r="B141" s="55"/>
      <c r="C141" s="16" t="s">
        <v>25</v>
      </c>
      <c r="D141" s="56" t="s">
        <v>162</v>
      </c>
      <c r="E141" s="45"/>
    </row>
    <row r="142" spans="1:5">
      <c r="A142" s="67"/>
      <c r="B142" s="72" t="s">
        <v>26</v>
      </c>
      <c r="C142" s="16" t="s">
        <v>27</v>
      </c>
      <c r="D142" s="71"/>
      <c r="E142" s="45"/>
    </row>
    <row r="143" spans="1:5">
      <c r="A143" s="67"/>
      <c r="B143" s="73"/>
      <c r="C143" s="16" t="s">
        <v>28</v>
      </c>
      <c r="D143" s="71"/>
      <c r="E143" s="45"/>
    </row>
    <row r="144" spans="1:5" ht="25.5">
      <c r="A144" s="67"/>
      <c r="B144" s="15" t="s">
        <v>160</v>
      </c>
      <c r="C144" s="14" t="s">
        <v>161</v>
      </c>
      <c r="D144" s="71"/>
      <c r="E144" s="45"/>
    </row>
    <row r="145" spans="1:5" ht="25.5">
      <c r="A145" s="67"/>
      <c r="B145" s="72" t="s">
        <v>103</v>
      </c>
      <c r="C145" s="16" t="s">
        <v>101</v>
      </c>
      <c r="D145" s="71"/>
      <c r="E145" s="45"/>
    </row>
    <row r="146" spans="1:5">
      <c r="A146" s="53"/>
      <c r="B146" s="73"/>
      <c r="C146" s="16" t="s">
        <v>102</v>
      </c>
      <c r="D146" s="57"/>
      <c r="E146" s="46"/>
    </row>
    <row r="147" spans="1:5" ht="25.5">
      <c r="A147" s="52" t="s">
        <v>29</v>
      </c>
      <c r="B147" s="54" t="s">
        <v>30</v>
      </c>
      <c r="C147" s="16" t="s">
        <v>31</v>
      </c>
      <c r="D147" s="16" t="s">
        <v>104</v>
      </c>
      <c r="E147" s="68">
        <f>(33+0.128*100)*3.31*0.6</f>
        <v>90.958799999999982</v>
      </c>
    </row>
    <row r="148" spans="1:5">
      <c r="A148" s="67"/>
      <c r="B148" s="55"/>
      <c r="C148" s="16" t="s">
        <v>32</v>
      </c>
      <c r="D148" s="56" t="s">
        <v>163</v>
      </c>
      <c r="E148" s="45"/>
    </row>
    <row r="149" spans="1:5">
      <c r="A149" s="67"/>
      <c r="B149" s="72" t="s">
        <v>33</v>
      </c>
      <c r="C149" s="16" t="s">
        <v>34</v>
      </c>
      <c r="D149" s="71"/>
      <c r="E149" s="45"/>
    </row>
    <row r="150" spans="1:5">
      <c r="A150" s="67"/>
      <c r="B150" s="73"/>
      <c r="C150" s="16" t="s">
        <v>28</v>
      </c>
      <c r="D150" s="71"/>
      <c r="E150" s="45"/>
    </row>
    <row r="151" spans="1:5" ht="25.5">
      <c r="A151" s="67"/>
      <c r="B151" s="15" t="s">
        <v>160</v>
      </c>
      <c r="C151" s="14" t="s">
        <v>161</v>
      </c>
      <c r="D151" s="71"/>
      <c r="E151" s="45"/>
    </row>
    <row r="152" spans="1:5" ht="25.5">
      <c r="A152" s="67"/>
      <c r="B152" s="72" t="s">
        <v>103</v>
      </c>
      <c r="C152" s="16" t="s">
        <v>101</v>
      </c>
      <c r="D152" s="71"/>
      <c r="E152" s="45"/>
    </row>
    <row r="153" spans="1:5">
      <c r="A153" s="53"/>
      <c r="B153" s="73"/>
      <c r="C153" s="16" t="s">
        <v>102</v>
      </c>
      <c r="D153" s="57"/>
      <c r="E153" s="46"/>
    </row>
    <row r="154" spans="1:5" ht="25.5">
      <c r="A154" s="52" t="s">
        <v>35</v>
      </c>
      <c r="B154" s="54" t="s">
        <v>106</v>
      </c>
      <c r="C154" s="16" t="s">
        <v>36</v>
      </c>
      <c r="D154" s="16" t="s">
        <v>37</v>
      </c>
      <c r="E154" s="68">
        <f>11.501*1*0.6*3.31*0.9</f>
        <v>20.556887400000001</v>
      </c>
    </row>
    <row r="155" spans="1:5">
      <c r="A155" s="67"/>
      <c r="B155" s="55"/>
      <c r="C155" s="16" t="s">
        <v>38</v>
      </c>
      <c r="D155" s="56" t="s">
        <v>194</v>
      </c>
      <c r="E155" s="45"/>
    </row>
    <row r="156" spans="1:5">
      <c r="A156" s="67"/>
      <c r="B156" s="72" t="s">
        <v>40</v>
      </c>
      <c r="C156" s="16" t="s">
        <v>41</v>
      </c>
      <c r="D156" s="71"/>
      <c r="E156" s="45"/>
    </row>
    <row r="157" spans="1:5">
      <c r="A157" s="67"/>
      <c r="B157" s="73"/>
      <c r="C157" s="16" t="s">
        <v>42</v>
      </c>
      <c r="D157" s="71"/>
      <c r="E157" s="45"/>
    </row>
    <row r="158" spans="1:5" ht="25.5">
      <c r="A158" s="67"/>
      <c r="B158" s="32" t="s">
        <v>160</v>
      </c>
      <c r="C158" s="14" t="s">
        <v>192</v>
      </c>
      <c r="D158" s="71"/>
      <c r="E158" s="45"/>
    </row>
    <row r="159" spans="1:5" ht="25.5">
      <c r="A159" s="67"/>
      <c r="B159" s="72" t="s">
        <v>103</v>
      </c>
      <c r="C159" s="16" t="s">
        <v>101</v>
      </c>
      <c r="D159" s="71"/>
      <c r="E159" s="45"/>
    </row>
    <row r="160" spans="1:5">
      <c r="A160" s="53"/>
      <c r="B160" s="73"/>
      <c r="C160" s="16" t="s">
        <v>102</v>
      </c>
      <c r="D160" s="57"/>
      <c r="E160" s="46"/>
    </row>
    <row r="161" spans="1:5" ht="25.5">
      <c r="A161" s="52" t="s">
        <v>39</v>
      </c>
      <c r="B161" s="54" t="s">
        <v>115</v>
      </c>
      <c r="C161" s="16" t="s">
        <v>117</v>
      </c>
      <c r="D161" s="16" t="s">
        <v>116</v>
      </c>
      <c r="E161" s="68">
        <f>(13.878+1.378*10)*3.31*0.9</f>
        <v>82.39318200000001</v>
      </c>
    </row>
    <row r="162" spans="1:5">
      <c r="A162" s="67"/>
      <c r="B162" s="55"/>
      <c r="C162" s="16" t="s">
        <v>118</v>
      </c>
      <c r="D162" s="56" t="s">
        <v>195</v>
      </c>
      <c r="E162" s="69"/>
    </row>
    <row r="163" spans="1:5" ht="25.5">
      <c r="A163" s="67"/>
      <c r="B163" s="32" t="s">
        <v>160</v>
      </c>
      <c r="C163" s="14" t="s">
        <v>192</v>
      </c>
      <c r="D163" s="71"/>
      <c r="E163" s="69"/>
    </row>
    <row r="164" spans="1:5" ht="25.5">
      <c r="A164" s="67"/>
      <c r="B164" s="72" t="s">
        <v>103</v>
      </c>
      <c r="C164" s="16" t="s">
        <v>101</v>
      </c>
      <c r="D164" s="71"/>
      <c r="E164" s="69"/>
    </row>
    <row r="165" spans="1:5">
      <c r="A165" s="53"/>
      <c r="B165" s="73"/>
      <c r="C165" s="16" t="s">
        <v>102</v>
      </c>
      <c r="D165" s="57"/>
      <c r="E165" s="70"/>
    </row>
    <row r="166" spans="1:5" ht="38.25">
      <c r="A166" s="12" t="s">
        <v>43</v>
      </c>
      <c r="B166" s="54" t="s">
        <v>169</v>
      </c>
      <c r="C166" s="35" t="s">
        <v>167</v>
      </c>
      <c r="D166" s="35" t="s">
        <v>168</v>
      </c>
      <c r="E166" s="44">
        <f>(6.86*0.5*0.35*0.76+6.86*0.5*0.1*0.76)*25.53</f>
        <v>29.948221800000002</v>
      </c>
    </row>
    <row r="167" spans="1:5">
      <c r="A167" s="12"/>
      <c r="B167" s="55"/>
      <c r="C167" s="35" t="s">
        <v>166</v>
      </c>
      <c r="D167" s="56" t="s">
        <v>208</v>
      </c>
      <c r="E167" s="45"/>
    </row>
    <row r="168" spans="1:5">
      <c r="A168" s="34"/>
      <c r="B168" s="72" t="s">
        <v>170</v>
      </c>
      <c r="C168" s="35" t="s">
        <v>171</v>
      </c>
      <c r="D168" s="71"/>
      <c r="E168" s="45"/>
    </row>
    <row r="169" spans="1:5">
      <c r="A169" s="34"/>
      <c r="B169" s="73"/>
      <c r="C169" s="35" t="s">
        <v>57</v>
      </c>
      <c r="D169" s="71"/>
      <c r="E169" s="45"/>
    </row>
    <row r="170" spans="1:5" ht="25.5">
      <c r="A170" s="34"/>
      <c r="B170" s="36" t="s">
        <v>172</v>
      </c>
      <c r="C170" s="35" t="s">
        <v>177</v>
      </c>
      <c r="D170" s="71"/>
      <c r="E170" s="45"/>
    </row>
    <row r="171" spans="1:5">
      <c r="A171" s="34"/>
      <c r="B171" s="36" t="s">
        <v>173</v>
      </c>
      <c r="C171" s="35" t="s">
        <v>175</v>
      </c>
      <c r="D171" s="71"/>
      <c r="E171" s="45"/>
    </row>
    <row r="172" spans="1:5">
      <c r="A172" s="34"/>
      <c r="B172" s="33" t="s">
        <v>174</v>
      </c>
      <c r="C172" s="35" t="s">
        <v>176</v>
      </c>
      <c r="D172" s="71"/>
      <c r="E172" s="45"/>
    </row>
    <row r="173" spans="1:5" ht="25.5">
      <c r="A173" s="34"/>
      <c r="B173" s="32" t="s">
        <v>156</v>
      </c>
      <c r="C173" s="14" t="s">
        <v>206</v>
      </c>
      <c r="D173" s="71"/>
      <c r="E173" s="45"/>
    </row>
    <row r="174" spans="1:5" ht="25.5" customHeight="1">
      <c r="A174" s="12"/>
      <c r="B174" s="72" t="s">
        <v>147</v>
      </c>
      <c r="C174" s="35" t="s">
        <v>101</v>
      </c>
      <c r="D174" s="71"/>
      <c r="E174" s="45"/>
    </row>
    <row r="175" spans="1:5">
      <c r="A175" s="12"/>
      <c r="B175" s="73"/>
      <c r="C175" s="35" t="s">
        <v>148</v>
      </c>
      <c r="D175" s="57"/>
      <c r="E175" s="46"/>
    </row>
    <row r="176" spans="1:5" ht="25.5">
      <c r="A176" s="52" t="s">
        <v>119</v>
      </c>
      <c r="B176" s="54" t="s">
        <v>45</v>
      </c>
      <c r="C176" s="16" t="s">
        <v>46</v>
      </c>
      <c r="D176" s="16" t="s">
        <v>105</v>
      </c>
      <c r="E176" s="68">
        <f>(3.098+16.348*0.12)*3.31*0.9</f>
        <v>15.073025039999999</v>
      </c>
    </row>
    <row r="177" spans="1:5">
      <c r="A177" s="67"/>
      <c r="B177" s="55"/>
      <c r="C177" s="16" t="s">
        <v>47</v>
      </c>
      <c r="D177" s="56" t="s">
        <v>196</v>
      </c>
      <c r="E177" s="69"/>
    </row>
    <row r="178" spans="1:5" ht="25.5">
      <c r="A178" s="67"/>
      <c r="B178" s="32" t="s">
        <v>160</v>
      </c>
      <c r="C178" s="14" t="s">
        <v>192</v>
      </c>
      <c r="D178" s="71"/>
      <c r="E178" s="69"/>
    </row>
    <row r="179" spans="1:5" ht="25.5">
      <c r="A179" s="67"/>
      <c r="B179" s="72" t="s">
        <v>103</v>
      </c>
      <c r="C179" s="16" t="s">
        <v>101</v>
      </c>
      <c r="D179" s="71"/>
      <c r="E179" s="69"/>
    </row>
    <row r="180" spans="1:5">
      <c r="A180" s="53"/>
      <c r="B180" s="73"/>
      <c r="C180" s="16" t="s">
        <v>102</v>
      </c>
      <c r="D180" s="57"/>
      <c r="E180" s="70"/>
    </row>
    <row r="181" spans="1:5" ht="25.5">
      <c r="A181" s="52" t="s">
        <v>120</v>
      </c>
      <c r="B181" s="54" t="s">
        <v>113</v>
      </c>
      <c r="C181" s="16" t="s">
        <v>111</v>
      </c>
      <c r="D181" s="16" t="s">
        <v>114</v>
      </c>
      <c r="E181" s="68">
        <f>(2.118+0.267*30)*1.5*3.31*0.9</f>
        <v>45.256968000000001</v>
      </c>
    </row>
    <row r="182" spans="1:5">
      <c r="A182" s="67"/>
      <c r="B182" s="55"/>
      <c r="C182" s="16" t="s">
        <v>112</v>
      </c>
      <c r="D182" s="56" t="s">
        <v>197</v>
      </c>
      <c r="E182" s="45"/>
    </row>
    <row r="183" spans="1:5">
      <c r="A183" s="67"/>
      <c r="B183" s="72" t="s">
        <v>49</v>
      </c>
      <c r="C183" s="16" t="s">
        <v>50</v>
      </c>
      <c r="D183" s="71"/>
      <c r="E183" s="45"/>
    </row>
    <row r="184" spans="1:5">
      <c r="A184" s="67"/>
      <c r="B184" s="73"/>
      <c r="C184" s="16" t="s">
        <v>51</v>
      </c>
      <c r="D184" s="71"/>
      <c r="E184" s="45"/>
    </row>
    <row r="185" spans="1:5">
      <c r="A185" s="67"/>
      <c r="B185" s="72" t="s">
        <v>108</v>
      </c>
      <c r="C185" s="16" t="s">
        <v>109</v>
      </c>
      <c r="D185" s="71"/>
      <c r="E185" s="45"/>
    </row>
    <row r="186" spans="1:5">
      <c r="A186" s="67"/>
      <c r="B186" s="73"/>
      <c r="C186" s="16" t="s">
        <v>110</v>
      </c>
      <c r="D186" s="71"/>
      <c r="E186" s="45"/>
    </row>
    <row r="187" spans="1:5" ht="25.5">
      <c r="A187" s="67"/>
      <c r="B187" s="32" t="s">
        <v>160</v>
      </c>
      <c r="C187" s="14" t="s">
        <v>192</v>
      </c>
      <c r="D187" s="71"/>
      <c r="E187" s="45"/>
    </row>
    <row r="188" spans="1:5" ht="25.5">
      <c r="A188" s="67"/>
      <c r="B188" s="72" t="s">
        <v>103</v>
      </c>
      <c r="C188" s="16" t="s">
        <v>101</v>
      </c>
      <c r="D188" s="71"/>
      <c r="E188" s="45"/>
    </row>
    <row r="189" spans="1:5">
      <c r="A189" s="53"/>
      <c r="B189" s="73"/>
      <c r="C189" s="16" t="s">
        <v>102</v>
      </c>
      <c r="D189" s="57"/>
      <c r="E189" s="46"/>
    </row>
    <row r="190" spans="1:5" ht="25.5">
      <c r="A190" s="52" t="s">
        <v>44</v>
      </c>
      <c r="B190" s="54" t="s">
        <v>53</v>
      </c>
      <c r="C190" s="16" t="s">
        <v>54</v>
      </c>
      <c r="D190" s="16" t="s">
        <v>107</v>
      </c>
      <c r="E190" s="68">
        <f>(11.445+0.94)*2*0.5*3.31*0.9</f>
        <v>36.894914999999997</v>
      </c>
    </row>
    <row r="191" spans="1:5">
      <c r="A191" s="67"/>
      <c r="B191" s="55"/>
      <c r="C191" s="16" t="s">
        <v>55</v>
      </c>
      <c r="D191" s="75" t="s">
        <v>198</v>
      </c>
      <c r="E191" s="45"/>
    </row>
    <row r="192" spans="1:5">
      <c r="A192" s="67"/>
      <c r="B192" s="72" t="s">
        <v>53</v>
      </c>
      <c r="C192" s="16" t="s">
        <v>56</v>
      </c>
      <c r="D192" s="75"/>
      <c r="E192" s="45"/>
    </row>
    <row r="193" spans="1:5">
      <c r="A193" s="67"/>
      <c r="B193" s="73"/>
      <c r="C193" s="16" t="s">
        <v>57</v>
      </c>
      <c r="D193" s="75"/>
      <c r="E193" s="45"/>
    </row>
    <row r="194" spans="1:5" ht="25.5">
      <c r="A194" s="67"/>
      <c r="B194" s="32" t="s">
        <v>160</v>
      </c>
      <c r="C194" s="14" t="s">
        <v>192</v>
      </c>
      <c r="D194" s="75"/>
      <c r="E194" s="45"/>
    </row>
    <row r="195" spans="1:5" ht="25.5">
      <c r="A195" s="67"/>
      <c r="B195" s="72" t="s">
        <v>103</v>
      </c>
      <c r="C195" s="16" t="s">
        <v>101</v>
      </c>
      <c r="D195" s="75"/>
      <c r="E195" s="45"/>
    </row>
    <row r="196" spans="1:5">
      <c r="A196" s="53"/>
      <c r="B196" s="73"/>
      <c r="C196" s="16" t="s">
        <v>102</v>
      </c>
      <c r="D196" s="75"/>
      <c r="E196" s="46"/>
    </row>
    <row r="197" spans="1:5" ht="51">
      <c r="A197" s="52" t="s">
        <v>48</v>
      </c>
      <c r="B197" s="54" t="s">
        <v>121</v>
      </c>
      <c r="C197" s="16" t="s">
        <v>122</v>
      </c>
      <c r="D197" s="37" t="s">
        <v>124</v>
      </c>
      <c r="E197" s="68">
        <f>2.56*1.9*3.31*0.65</f>
        <v>10.464896000000001</v>
      </c>
    </row>
    <row r="198" spans="1:5">
      <c r="A198" s="67"/>
      <c r="B198" s="55"/>
      <c r="C198" s="16" t="s">
        <v>123</v>
      </c>
      <c r="D198" s="56" t="s">
        <v>200</v>
      </c>
      <c r="E198" s="69"/>
    </row>
    <row r="199" spans="1:5">
      <c r="A199" s="67"/>
      <c r="B199" s="72" t="s">
        <v>125</v>
      </c>
      <c r="C199" s="16" t="s">
        <v>126</v>
      </c>
      <c r="D199" s="71"/>
      <c r="E199" s="69"/>
    </row>
    <row r="200" spans="1:5">
      <c r="A200" s="67"/>
      <c r="B200" s="73"/>
      <c r="C200" s="16" t="s">
        <v>127</v>
      </c>
      <c r="D200" s="71"/>
      <c r="E200" s="69"/>
    </row>
    <row r="201" spans="1:5">
      <c r="A201" s="67"/>
      <c r="B201" s="72" t="s">
        <v>128</v>
      </c>
      <c r="C201" s="16" t="s">
        <v>129</v>
      </c>
      <c r="D201" s="71"/>
      <c r="E201" s="69"/>
    </row>
    <row r="202" spans="1:5">
      <c r="A202" s="67"/>
      <c r="B202" s="73"/>
      <c r="C202" s="16" t="s">
        <v>127</v>
      </c>
      <c r="D202" s="71"/>
      <c r="E202" s="69"/>
    </row>
    <row r="203" spans="1:5">
      <c r="A203" s="67"/>
      <c r="B203" s="72" t="s">
        <v>130</v>
      </c>
      <c r="C203" s="16" t="s">
        <v>131</v>
      </c>
      <c r="D203" s="71"/>
      <c r="E203" s="69"/>
    </row>
    <row r="204" spans="1:5">
      <c r="A204" s="67"/>
      <c r="B204" s="74"/>
      <c r="C204" s="16" t="s">
        <v>127</v>
      </c>
      <c r="D204" s="71"/>
      <c r="E204" s="69"/>
    </row>
    <row r="205" spans="1:5" ht="25.5">
      <c r="A205" s="67"/>
      <c r="B205" s="15" t="s">
        <v>160</v>
      </c>
      <c r="C205" s="14" t="s">
        <v>199</v>
      </c>
      <c r="D205" s="71"/>
      <c r="E205" s="69"/>
    </row>
    <row r="206" spans="1:5" ht="25.5">
      <c r="A206" s="67"/>
      <c r="B206" s="72" t="s">
        <v>103</v>
      </c>
      <c r="C206" s="16" t="s">
        <v>101</v>
      </c>
      <c r="D206" s="71"/>
      <c r="E206" s="69"/>
    </row>
    <row r="207" spans="1:5">
      <c r="A207" s="53"/>
      <c r="B207" s="73"/>
      <c r="C207" s="16" t="s">
        <v>102</v>
      </c>
      <c r="D207" s="57"/>
      <c r="E207" s="70"/>
    </row>
    <row r="208" spans="1:5">
      <c r="A208" s="12" t="s">
        <v>52</v>
      </c>
      <c r="B208" s="22" t="s">
        <v>132</v>
      </c>
      <c r="C208" s="16" t="s">
        <v>133</v>
      </c>
      <c r="D208" s="37" t="s">
        <v>135</v>
      </c>
      <c r="E208" s="68">
        <f>((0.6+0.54)*0.8*1.3*25.53+0.48*1.3*25.53)*0.65</f>
        <v>30.029407200000001</v>
      </c>
    </row>
    <row r="209" spans="1:5">
      <c r="A209" s="12"/>
      <c r="B209" s="72" t="s">
        <v>134</v>
      </c>
      <c r="C209" s="16" t="s">
        <v>136</v>
      </c>
      <c r="D209" s="56" t="s">
        <v>202</v>
      </c>
      <c r="E209" s="69"/>
    </row>
    <row r="210" spans="1:5">
      <c r="A210" s="12"/>
      <c r="B210" s="73"/>
      <c r="C210" s="16" t="s">
        <v>137</v>
      </c>
      <c r="D210" s="71"/>
      <c r="E210" s="69"/>
    </row>
    <row r="211" spans="1:5">
      <c r="A211" s="12"/>
      <c r="B211" s="72" t="s">
        <v>138</v>
      </c>
      <c r="C211" s="16" t="s">
        <v>139</v>
      </c>
      <c r="D211" s="56" t="s">
        <v>203</v>
      </c>
      <c r="E211" s="69"/>
    </row>
    <row r="212" spans="1:5">
      <c r="A212" s="12"/>
      <c r="B212" s="73"/>
      <c r="C212" s="16" t="s">
        <v>140</v>
      </c>
      <c r="D212" s="57"/>
      <c r="E212" s="69"/>
    </row>
    <row r="213" spans="1:5">
      <c r="A213" s="12"/>
      <c r="B213" s="72" t="s">
        <v>141</v>
      </c>
      <c r="C213" s="16" t="s">
        <v>142</v>
      </c>
      <c r="D213" s="56" t="s">
        <v>204</v>
      </c>
      <c r="E213" s="69"/>
    </row>
    <row r="214" spans="1:5">
      <c r="A214" s="12"/>
      <c r="B214" s="73"/>
      <c r="C214" s="16" t="s">
        <v>143</v>
      </c>
      <c r="D214" s="57"/>
      <c r="E214" s="69"/>
    </row>
    <row r="215" spans="1:5">
      <c r="A215" s="12"/>
      <c r="B215" s="72" t="s">
        <v>125</v>
      </c>
      <c r="C215" s="16" t="s">
        <v>126</v>
      </c>
      <c r="D215" s="39"/>
      <c r="E215" s="69"/>
    </row>
    <row r="216" spans="1:5">
      <c r="A216" s="12"/>
      <c r="B216" s="73"/>
      <c r="C216" s="16" t="s">
        <v>127</v>
      </c>
      <c r="D216" s="38"/>
      <c r="E216" s="69"/>
    </row>
    <row r="217" spans="1:5">
      <c r="A217" s="12"/>
      <c r="B217" s="72" t="s">
        <v>144</v>
      </c>
      <c r="C217" s="16" t="s">
        <v>145</v>
      </c>
      <c r="D217" s="37"/>
      <c r="E217" s="69"/>
    </row>
    <row r="218" spans="1:5">
      <c r="A218" s="12"/>
      <c r="B218" s="73"/>
      <c r="C218" s="16" t="s">
        <v>146</v>
      </c>
      <c r="D218" s="37"/>
      <c r="E218" s="69"/>
    </row>
    <row r="219" spans="1:5" ht="25.5">
      <c r="A219" s="12"/>
      <c r="B219" s="15" t="s">
        <v>160</v>
      </c>
      <c r="C219" s="14" t="s">
        <v>201</v>
      </c>
      <c r="D219" s="37"/>
      <c r="E219" s="69"/>
    </row>
    <row r="220" spans="1:5" ht="25.5">
      <c r="A220" s="12"/>
      <c r="B220" s="72" t="s">
        <v>147</v>
      </c>
      <c r="C220" s="16" t="s">
        <v>101</v>
      </c>
      <c r="D220" s="37"/>
      <c r="E220" s="69"/>
    </row>
    <row r="221" spans="1:5">
      <c r="A221" s="12"/>
      <c r="B221" s="73"/>
      <c r="C221" s="16" t="s">
        <v>148</v>
      </c>
      <c r="D221" s="37"/>
      <c r="E221" s="70"/>
    </row>
    <row r="222" spans="1:5">
      <c r="A222" s="17"/>
      <c r="B222" s="58" t="s">
        <v>58</v>
      </c>
      <c r="C222" s="59"/>
      <c r="D222" s="60"/>
      <c r="E222" s="24">
        <f>SUM(E126:E221)</f>
        <v>756.67710044</v>
      </c>
    </row>
    <row r="223" spans="1:5">
      <c r="A223" s="18"/>
      <c r="B223" s="40" t="s">
        <v>59</v>
      </c>
      <c r="C223" s="40"/>
      <c r="D223" s="40"/>
      <c r="E223" s="19">
        <f>E222*1000</f>
        <v>756677.10043999995</v>
      </c>
    </row>
    <row r="224" spans="1:5" ht="25.5">
      <c r="A224" s="61">
        <v>12</v>
      </c>
      <c r="B224" s="54" t="s">
        <v>60</v>
      </c>
      <c r="C224" s="20" t="s">
        <v>61</v>
      </c>
      <c r="D224" s="56" t="s">
        <v>210</v>
      </c>
      <c r="E224" s="44">
        <f>E222*10%</f>
        <v>75.667710044000003</v>
      </c>
    </row>
    <row r="225" spans="1:5" ht="25.5">
      <c r="A225" s="62"/>
      <c r="B225" s="55"/>
      <c r="C225" s="21" t="s">
        <v>62</v>
      </c>
      <c r="D225" s="63"/>
      <c r="E225" s="46"/>
    </row>
    <row r="226" spans="1:5" ht="25.5">
      <c r="A226" s="64">
        <v>13</v>
      </c>
      <c r="B226" s="48" t="s">
        <v>63</v>
      </c>
      <c r="C226" s="16" t="s">
        <v>64</v>
      </c>
      <c r="D226" s="65" t="s">
        <v>211</v>
      </c>
      <c r="E226" s="66">
        <f>E222*3%</f>
        <v>22.700313013199999</v>
      </c>
    </row>
    <row r="227" spans="1:5" ht="25.5">
      <c r="A227" s="64"/>
      <c r="B227" s="48"/>
      <c r="C227" s="16" t="s">
        <v>65</v>
      </c>
      <c r="D227" s="65"/>
      <c r="E227" s="66"/>
    </row>
    <row r="228" spans="1:5" ht="25.5">
      <c r="A228" s="52" t="s">
        <v>66</v>
      </c>
      <c r="B228" s="54" t="s">
        <v>67</v>
      </c>
      <c r="C228" s="16" t="s">
        <v>68</v>
      </c>
      <c r="D228" s="56" t="s">
        <v>212</v>
      </c>
      <c r="E228" s="44">
        <f>E222*4%</f>
        <v>30.267084017600002</v>
      </c>
    </row>
    <row r="229" spans="1:5" ht="25.5">
      <c r="A229" s="53"/>
      <c r="B229" s="55"/>
      <c r="C229" s="14" t="s">
        <v>69</v>
      </c>
      <c r="D229" s="57"/>
      <c r="E229" s="46"/>
    </row>
    <row r="230" spans="1:5" ht="25.5">
      <c r="A230" s="52" t="s">
        <v>74</v>
      </c>
      <c r="B230" s="54" t="s">
        <v>149</v>
      </c>
      <c r="C230" s="20" t="s">
        <v>61</v>
      </c>
      <c r="D230" s="56" t="s">
        <v>213</v>
      </c>
      <c r="E230" s="44">
        <f>E222*5%</f>
        <v>37.833855022000002</v>
      </c>
    </row>
    <row r="231" spans="1:5" ht="25.5">
      <c r="A231" s="53"/>
      <c r="B231" s="55"/>
      <c r="C231" s="21" t="s">
        <v>150</v>
      </c>
      <c r="D231" s="57"/>
      <c r="E231" s="46"/>
    </row>
    <row r="232" spans="1:5">
      <c r="A232" s="18"/>
      <c r="B232" s="40" t="s">
        <v>70</v>
      </c>
      <c r="C232" s="40"/>
      <c r="D232" s="40"/>
      <c r="E232" s="24">
        <f>E224+E226+E228+E230</f>
        <v>166.4689620968</v>
      </c>
    </row>
    <row r="233" spans="1:5">
      <c r="A233" s="18"/>
      <c r="B233" s="40" t="s">
        <v>71</v>
      </c>
      <c r="C233" s="40"/>
      <c r="D233" s="40"/>
      <c r="E233" s="19">
        <f>E232*1000</f>
        <v>166468.96209680001</v>
      </c>
    </row>
    <row r="234" spans="1:5">
      <c r="A234" s="18"/>
      <c r="B234" s="40" t="s">
        <v>72</v>
      </c>
      <c r="C234" s="40"/>
      <c r="D234" s="40"/>
      <c r="E234" s="24">
        <f>E222+E224+E226+E228+E230</f>
        <v>923.14606253680006</v>
      </c>
    </row>
    <row r="235" spans="1:5">
      <c r="A235" s="18"/>
      <c r="B235" s="40" t="s">
        <v>73</v>
      </c>
      <c r="C235" s="40"/>
      <c r="D235" s="40"/>
      <c r="E235" s="19">
        <f>E234*1000</f>
        <v>923146.06253680005</v>
      </c>
    </row>
    <row r="236" spans="1:5" ht="140.25">
      <c r="A236" s="47" t="s">
        <v>151</v>
      </c>
      <c r="B236" s="48" t="s">
        <v>75</v>
      </c>
      <c r="C236" s="16" t="s">
        <v>76</v>
      </c>
      <c r="D236" s="25" t="s">
        <v>77</v>
      </c>
      <c r="E236" s="49">
        <f>30.5*0.94*1*1*1*0.9*3.31*0.6</f>
        <v>51.244757999999997</v>
      </c>
    </row>
    <row r="237" spans="1:5">
      <c r="A237" s="47"/>
      <c r="B237" s="48"/>
      <c r="C237" s="16" t="s">
        <v>78</v>
      </c>
      <c r="D237" s="50" t="s">
        <v>214</v>
      </c>
      <c r="E237" s="49"/>
    </row>
    <row r="238" spans="1:5">
      <c r="A238" s="47"/>
      <c r="B238" s="51" t="s">
        <v>79</v>
      </c>
      <c r="C238" s="16" t="s">
        <v>80</v>
      </c>
      <c r="D238" s="50"/>
      <c r="E238" s="49"/>
    </row>
    <row r="239" spans="1:5">
      <c r="A239" s="47"/>
      <c r="B239" s="51"/>
      <c r="C239" s="27" t="s">
        <v>81</v>
      </c>
      <c r="D239" s="50"/>
      <c r="E239" s="49"/>
    </row>
    <row r="240" spans="1:5">
      <c r="A240" s="47"/>
      <c r="B240" s="51" t="s">
        <v>82</v>
      </c>
      <c r="C240" s="27" t="s">
        <v>83</v>
      </c>
      <c r="D240" s="50"/>
      <c r="E240" s="49"/>
    </row>
    <row r="241" spans="1:5">
      <c r="A241" s="47"/>
      <c r="B241" s="51"/>
      <c r="C241" s="27" t="s">
        <v>84</v>
      </c>
      <c r="D241" s="50"/>
      <c r="E241" s="49"/>
    </row>
    <row r="242" spans="1:5">
      <c r="A242" s="47"/>
      <c r="B242" s="51" t="s">
        <v>85</v>
      </c>
      <c r="C242" s="16" t="s">
        <v>86</v>
      </c>
      <c r="D242" s="50"/>
      <c r="E242" s="49"/>
    </row>
    <row r="243" spans="1:5">
      <c r="A243" s="47"/>
      <c r="B243" s="51"/>
      <c r="C243" s="27" t="s">
        <v>87</v>
      </c>
      <c r="D243" s="50"/>
      <c r="E243" s="49"/>
    </row>
    <row r="244" spans="1:5">
      <c r="A244" s="47"/>
      <c r="B244" s="51" t="s">
        <v>88</v>
      </c>
      <c r="C244" s="27" t="s">
        <v>83</v>
      </c>
      <c r="D244" s="50"/>
      <c r="E244" s="49"/>
    </row>
    <row r="245" spans="1:5">
      <c r="A245" s="47"/>
      <c r="B245" s="51"/>
      <c r="C245" s="27" t="s">
        <v>89</v>
      </c>
      <c r="D245" s="50"/>
      <c r="E245" s="49"/>
    </row>
    <row r="246" spans="1:5">
      <c r="A246" s="47"/>
      <c r="B246" s="51" t="s">
        <v>90</v>
      </c>
      <c r="C246" s="16" t="s">
        <v>91</v>
      </c>
      <c r="D246" s="50"/>
      <c r="E246" s="49"/>
    </row>
    <row r="247" spans="1:5">
      <c r="A247" s="47"/>
      <c r="B247" s="51"/>
      <c r="C247" s="27" t="s">
        <v>92</v>
      </c>
      <c r="D247" s="50"/>
      <c r="E247" s="49"/>
    </row>
    <row r="248" spans="1:5" ht="25.5">
      <c r="A248" s="47"/>
      <c r="B248" s="15" t="s">
        <v>160</v>
      </c>
      <c r="C248" s="14" t="s">
        <v>42</v>
      </c>
      <c r="D248" s="50"/>
      <c r="E248" s="49"/>
    </row>
    <row r="249" spans="1:5" ht="25.5" customHeight="1">
      <c r="A249" s="47"/>
      <c r="B249" s="72" t="s">
        <v>103</v>
      </c>
      <c r="C249" s="35" t="s">
        <v>101</v>
      </c>
      <c r="D249" s="50"/>
      <c r="E249" s="49"/>
    </row>
    <row r="250" spans="1:5">
      <c r="A250" s="47"/>
      <c r="B250" s="73"/>
      <c r="C250" s="35" t="s">
        <v>102</v>
      </c>
      <c r="D250" s="50"/>
      <c r="E250" s="49"/>
    </row>
    <row r="251" spans="1:5">
      <c r="A251" s="18"/>
      <c r="B251" s="40" t="s">
        <v>93</v>
      </c>
      <c r="C251" s="40"/>
      <c r="D251" s="40"/>
      <c r="E251" s="19">
        <f>E236*1000</f>
        <v>51244.757999999994</v>
      </c>
    </row>
    <row r="252" spans="1:5" ht="15" customHeight="1">
      <c r="A252" s="87"/>
      <c r="B252" s="59" t="s">
        <v>209</v>
      </c>
      <c r="C252" s="59"/>
      <c r="D252" s="60"/>
      <c r="E252" s="19">
        <f>E235+E251</f>
        <v>974390.82053680008</v>
      </c>
    </row>
    <row r="253" spans="1:5">
      <c r="A253" s="41" t="s">
        <v>94</v>
      </c>
      <c r="B253" s="42"/>
      <c r="C253" s="42"/>
      <c r="D253" s="43"/>
      <c r="E253" s="28">
        <f>E252+E124*1000</f>
        <v>1507945.1673468002</v>
      </c>
    </row>
    <row r="254" spans="1:5">
      <c r="A254" s="41" t="s">
        <v>95</v>
      </c>
      <c r="B254" s="42"/>
      <c r="C254" s="42"/>
      <c r="D254" s="43"/>
      <c r="E254" s="28">
        <f>(E124+E253)*18%</f>
        <v>271526.16990484984</v>
      </c>
    </row>
    <row r="255" spans="1:5">
      <c r="A255" s="41" t="s">
        <v>96</v>
      </c>
      <c r="B255" s="42"/>
      <c r="C255" s="42"/>
      <c r="D255" s="43"/>
      <c r="E255" s="28">
        <f>E124+E253+E254</f>
        <v>1780004.8915984603</v>
      </c>
    </row>
    <row r="256" spans="1:5">
      <c r="A256" s="29"/>
      <c r="B256" s="29"/>
      <c r="C256" s="29"/>
      <c r="D256" s="29"/>
      <c r="E256" s="30"/>
    </row>
    <row r="257" spans="1:5">
      <c r="A257" s="85" t="s">
        <v>164</v>
      </c>
      <c r="B257" s="85"/>
      <c r="C257" s="29"/>
      <c r="D257" s="86"/>
      <c r="E257" s="86"/>
    </row>
    <row r="258" spans="1:5">
      <c r="A258" s="31"/>
      <c r="B258" s="29"/>
      <c r="C258" s="29"/>
      <c r="D258" s="29"/>
      <c r="E258" s="29"/>
    </row>
    <row r="259" spans="1:5">
      <c r="A259" s="85"/>
      <c r="B259" s="85"/>
      <c r="C259" s="29"/>
      <c r="D259" s="86"/>
      <c r="E259" s="86"/>
    </row>
    <row r="260" spans="1:5">
      <c r="A260" s="29"/>
      <c r="B260" s="29"/>
      <c r="C260" s="29"/>
      <c r="D260" s="29"/>
      <c r="E260" s="30"/>
    </row>
    <row r="261" spans="1:5">
      <c r="A261" s="85"/>
      <c r="B261" s="85"/>
      <c r="C261" s="85"/>
      <c r="D261" s="86"/>
      <c r="E261" s="86"/>
    </row>
  </sheetData>
  <mergeCells count="204">
    <mergeCell ref="B252:D252"/>
    <mergeCell ref="E166:E175"/>
    <mergeCell ref="A259:B259"/>
    <mergeCell ref="D259:E259"/>
    <mergeCell ref="A261:C261"/>
    <mergeCell ref="D261:E261"/>
    <mergeCell ref="A124:D124"/>
    <mergeCell ref="A254:D254"/>
    <mergeCell ref="A255:D255"/>
    <mergeCell ref="A257:B257"/>
    <mergeCell ref="D257:E257"/>
    <mergeCell ref="A126:A139"/>
    <mergeCell ref="B126:B127"/>
    <mergeCell ref="E126:E139"/>
    <mergeCell ref="D127:D139"/>
    <mergeCell ref="B138:B139"/>
    <mergeCell ref="A140:A146"/>
    <mergeCell ref="B140:B141"/>
    <mergeCell ref="E140:E146"/>
    <mergeCell ref="D141:D146"/>
    <mergeCell ref="B142:B143"/>
    <mergeCell ref="B145:B146"/>
    <mergeCell ref="A147:A153"/>
    <mergeCell ref="B147:B148"/>
    <mergeCell ref="E147:E153"/>
    <mergeCell ref="A109:A123"/>
    <mergeCell ref="B109:B110"/>
    <mergeCell ref="E109:E123"/>
    <mergeCell ref="D110:D123"/>
    <mergeCell ref="B111:B112"/>
    <mergeCell ref="B113:B114"/>
    <mergeCell ref="B115:B116"/>
    <mergeCell ref="B117:B118"/>
    <mergeCell ref="B119:B120"/>
    <mergeCell ref="B122:B123"/>
    <mergeCell ref="A68:A76"/>
    <mergeCell ref="B68:B69"/>
    <mergeCell ref="E68:E76"/>
    <mergeCell ref="D69:D76"/>
    <mergeCell ref="B70:B71"/>
    <mergeCell ref="A77:A83"/>
    <mergeCell ref="B77:B78"/>
    <mergeCell ref="E77:E83"/>
    <mergeCell ref="D78:D83"/>
    <mergeCell ref="B79:B80"/>
    <mergeCell ref="B82:B83"/>
    <mergeCell ref="B84:B85"/>
    <mergeCell ref="B86:B87"/>
    <mergeCell ref="B88:B89"/>
    <mergeCell ref="D85:D94"/>
    <mergeCell ref="E84:E94"/>
    <mergeCell ref="A84:A94"/>
    <mergeCell ref="B93:B94"/>
    <mergeCell ref="B96:B97"/>
    <mergeCell ref="A95:A108"/>
    <mergeCell ref="A48:A52"/>
    <mergeCell ref="B48:B49"/>
    <mergeCell ref="E48:E52"/>
    <mergeCell ref="D49:D52"/>
    <mergeCell ref="B66:B67"/>
    <mergeCell ref="B53:B54"/>
    <mergeCell ref="A63:A67"/>
    <mergeCell ref="B63:B64"/>
    <mergeCell ref="E63:E67"/>
    <mergeCell ref="D64:D67"/>
    <mergeCell ref="B55:B56"/>
    <mergeCell ref="B61:B62"/>
    <mergeCell ref="D54:D62"/>
    <mergeCell ref="E53:E62"/>
    <mergeCell ref="A53:A62"/>
    <mergeCell ref="A1:E1"/>
    <mergeCell ref="A2:E2"/>
    <mergeCell ref="A3:E3"/>
    <mergeCell ref="A4:E4"/>
    <mergeCell ref="A6:A10"/>
    <mergeCell ref="B6:B10"/>
    <mergeCell ref="C6:C10"/>
    <mergeCell ref="E6:E10"/>
    <mergeCell ref="B51:B52"/>
    <mergeCell ref="B32:B33"/>
    <mergeCell ref="A34:A40"/>
    <mergeCell ref="B34:B35"/>
    <mergeCell ref="E34:E40"/>
    <mergeCell ref="D35:D40"/>
    <mergeCell ref="B36:B37"/>
    <mergeCell ref="B39:B40"/>
    <mergeCell ref="A13:A26"/>
    <mergeCell ref="B13:B14"/>
    <mergeCell ref="E13:E26"/>
    <mergeCell ref="D14:D26"/>
    <mergeCell ref="B25:B26"/>
    <mergeCell ref="A27:A33"/>
    <mergeCell ref="B27:B28"/>
    <mergeCell ref="E27:E33"/>
    <mergeCell ref="B90:B91"/>
    <mergeCell ref="B107:B108"/>
    <mergeCell ref="E95:E108"/>
    <mergeCell ref="A12:E12"/>
    <mergeCell ref="A125:E125"/>
    <mergeCell ref="D96:D97"/>
    <mergeCell ref="B98:B99"/>
    <mergeCell ref="B102:B103"/>
    <mergeCell ref="B100:B101"/>
    <mergeCell ref="D98:D99"/>
    <mergeCell ref="D100:D101"/>
    <mergeCell ref="B104:B105"/>
    <mergeCell ref="D28:D33"/>
    <mergeCell ref="B29:B30"/>
    <mergeCell ref="A41:A47"/>
    <mergeCell ref="B41:B42"/>
    <mergeCell ref="E41:E47"/>
    <mergeCell ref="D42:D47"/>
    <mergeCell ref="B43:B44"/>
    <mergeCell ref="B46:B47"/>
    <mergeCell ref="B72:B73"/>
    <mergeCell ref="B75:B76"/>
    <mergeCell ref="D148:D153"/>
    <mergeCell ref="B149:B150"/>
    <mergeCell ref="B152:B153"/>
    <mergeCell ref="A154:A160"/>
    <mergeCell ref="B154:B155"/>
    <mergeCell ref="E154:E160"/>
    <mergeCell ref="D155:D160"/>
    <mergeCell ref="B156:B157"/>
    <mergeCell ref="B159:B160"/>
    <mergeCell ref="A161:A165"/>
    <mergeCell ref="B161:B162"/>
    <mergeCell ref="E161:E165"/>
    <mergeCell ref="D162:D165"/>
    <mergeCell ref="B164:B165"/>
    <mergeCell ref="B166:B167"/>
    <mergeCell ref="A176:A180"/>
    <mergeCell ref="B176:B177"/>
    <mergeCell ref="E176:E180"/>
    <mergeCell ref="D177:D180"/>
    <mergeCell ref="B179:B180"/>
    <mergeCell ref="D167:D175"/>
    <mergeCell ref="B168:B169"/>
    <mergeCell ref="B174:B175"/>
    <mergeCell ref="A181:A189"/>
    <mergeCell ref="B181:B182"/>
    <mergeCell ref="E181:E189"/>
    <mergeCell ref="D182:D189"/>
    <mergeCell ref="B183:B184"/>
    <mergeCell ref="B185:B186"/>
    <mergeCell ref="B188:B189"/>
    <mergeCell ref="A190:A196"/>
    <mergeCell ref="B190:B191"/>
    <mergeCell ref="E190:E196"/>
    <mergeCell ref="D191:D196"/>
    <mergeCell ref="B192:B193"/>
    <mergeCell ref="B195:B196"/>
    <mergeCell ref="A197:A207"/>
    <mergeCell ref="B197:B198"/>
    <mergeCell ref="E197:E207"/>
    <mergeCell ref="D198:D207"/>
    <mergeCell ref="B199:B200"/>
    <mergeCell ref="B201:B202"/>
    <mergeCell ref="B203:B204"/>
    <mergeCell ref="B206:B207"/>
    <mergeCell ref="E208:E221"/>
    <mergeCell ref="B209:B210"/>
    <mergeCell ref="D209:D210"/>
    <mergeCell ref="B211:B212"/>
    <mergeCell ref="D211:D212"/>
    <mergeCell ref="B213:B214"/>
    <mergeCell ref="D213:D214"/>
    <mergeCell ref="B215:B216"/>
    <mergeCell ref="B217:B218"/>
    <mergeCell ref="B220:B221"/>
    <mergeCell ref="B228:B229"/>
    <mergeCell ref="D228:D229"/>
    <mergeCell ref="E228:E229"/>
    <mergeCell ref="A230:A231"/>
    <mergeCell ref="B230:B231"/>
    <mergeCell ref="D230:D231"/>
    <mergeCell ref="E230:E231"/>
    <mergeCell ref="B232:D232"/>
    <mergeCell ref="B222:D222"/>
    <mergeCell ref="B223:D223"/>
    <mergeCell ref="A224:A225"/>
    <mergeCell ref="B224:B225"/>
    <mergeCell ref="D224:D225"/>
    <mergeCell ref="E224:E225"/>
    <mergeCell ref="A226:A227"/>
    <mergeCell ref="B226:B227"/>
    <mergeCell ref="D226:D227"/>
    <mergeCell ref="E226:E227"/>
    <mergeCell ref="B251:D251"/>
    <mergeCell ref="A253:D253"/>
    <mergeCell ref="B233:D233"/>
    <mergeCell ref="B234:D234"/>
    <mergeCell ref="B235:D235"/>
    <mergeCell ref="A236:A250"/>
    <mergeCell ref="B236:B237"/>
    <mergeCell ref="E236:E250"/>
    <mergeCell ref="D237:D250"/>
    <mergeCell ref="B238:B239"/>
    <mergeCell ref="B240:B241"/>
    <mergeCell ref="B242:B243"/>
    <mergeCell ref="B244:B245"/>
    <mergeCell ref="B246:B247"/>
    <mergeCell ref="B249:B250"/>
    <mergeCell ref="A228:A22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2011-11-27T22:50:22Z</dcterms:modified>
</cp:coreProperties>
</file>