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Сметные услуги\_расчеты\_ТЧ базы\"/>
    </mc:Choice>
  </mc:AlternateContent>
  <xr:revisionPtr revIDLastSave="0" documentId="13_ncr:1_{C4DB0439-42FE-4DDC-96A0-C62678A04170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Лист1!$A$9:$V$29</definedName>
    <definedName name="_xlnm.Print_Area" localSheetId="0">Лист1!$F$1:$P$26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2" l="1"/>
  <c r="Y25" i="2" l="1"/>
  <c r="Y24" i="2"/>
  <c r="Y23" i="2"/>
  <c r="Y22" i="2"/>
  <c r="Y21" i="2"/>
  <c r="Y20" i="2"/>
  <c r="Y19" i="2"/>
  <c r="Y18" i="2"/>
  <c r="Y17" i="2"/>
  <c r="Y16" i="2"/>
  <c r="Y15" i="2"/>
  <c r="Y14" i="2"/>
  <c r="X25" i="2"/>
  <c r="W25" i="2"/>
  <c r="V25" i="2"/>
  <c r="U25" i="2"/>
  <c r="T25" i="2"/>
  <c r="S25" i="2"/>
  <c r="X24" i="2"/>
  <c r="W24" i="2"/>
  <c r="V24" i="2"/>
  <c r="U24" i="2"/>
  <c r="T24" i="2"/>
  <c r="S24" i="2"/>
  <c r="X23" i="2"/>
  <c r="W23" i="2"/>
  <c r="V23" i="2"/>
  <c r="U23" i="2"/>
  <c r="T23" i="2"/>
  <c r="S23" i="2"/>
  <c r="X22" i="2"/>
  <c r="W22" i="2"/>
  <c r="V22" i="2"/>
  <c r="U22" i="2"/>
  <c r="T22" i="2"/>
  <c r="S22" i="2"/>
  <c r="X21" i="2"/>
  <c r="W21" i="2"/>
  <c r="V21" i="2"/>
  <c r="U21" i="2"/>
  <c r="T21" i="2"/>
  <c r="S21" i="2"/>
  <c r="X20" i="2"/>
  <c r="W20" i="2"/>
  <c r="V20" i="2"/>
  <c r="U20" i="2"/>
  <c r="T20" i="2"/>
  <c r="S20" i="2"/>
  <c r="X19" i="2"/>
  <c r="W19" i="2"/>
  <c r="V19" i="2"/>
  <c r="U19" i="2"/>
  <c r="T19" i="2"/>
  <c r="S19" i="2"/>
  <c r="X18" i="2"/>
  <c r="W18" i="2"/>
  <c r="V18" i="2"/>
  <c r="U18" i="2"/>
  <c r="T18" i="2"/>
  <c r="S18" i="2"/>
  <c r="X17" i="2"/>
  <c r="W17" i="2"/>
  <c r="V17" i="2"/>
  <c r="U17" i="2"/>
  <c r="T17" i="2"/>
  <c r="S17" i="2"/>
  <c r="X16" i="2"/>
  <c r="W16" i="2"/>
  <c r="V16" i="2"/>
  <c r="U16" i="2"/>
  <c r="T16" i="2"/>
  <c r="S16" i="2"/>
  <c r="X15" i="2"/>
  <c r="W15" i="2"/>
  <c r="V15" i="2"/>
  <c r="U15" i="2"/>
  <c r="T15" i="2"/>
  <c r="S15" i="2"/>
  <c r="X14" i="2"/>
  <c r="W14" i="2"/>
  <c r="V14" i="2"/>
  <c r="U14" i="2"/>
  <c r="T14" i="2"/>
  <c r="S14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P10" i="2" s="1"/>
  <c r="P25" i="2"/>
  <c r="P24" i="2"/>
  <c r="P23" i="2"/>
  <c r="P22" i="2"/>
  <c r="P21" i="2"/>
  <c r="P20" i="2"/>
  <c r="P19" i="2"/>
  <c r="P18" i="2"/>
  <c r="P17" i="2"/>
  <c r="P16" i="2"/>
  <c r="P15" i="2"/>
  <c r="P12" i="2" l="1"/>
  <c r="P11" i="2"/>
  <c r="K19" i="1"/>
  <c r="L19" i="1"/>
  <c r="O19" i="1"/>
  <c r="P19" i="1"/>
  <c r="R19" i="1"/>
  <c r="S19" i="1"/>
  <c r="K15" i="1"/>
  <c r="O15" i="1" s="1"/>
  <c r="L15" i="1"/>
  <c r="P15" i="1" s="1"/>
  <c r="R15" i="1"/>
  <c r="S15" i="1"/>
  <c r="S26" i="1" l="1"/>
  <c r="S25" i="1"/>
  <c r="S24" i="1"/>
  <c r="S23" i="1"/>
  <c r="S22" i="1"/>
  <c r="S21" i="1"/>
  <c r="S20" i="1"/>
  <c r="S18" i="1"/>
  <c r="S17" i="1"/>
  <c r="S16" i="1"/>
  <c r="S14" i="1"/>
  <c r="S13" i="1"/>
  <c r="S12" i="1"/>
  <c r="S11" i="1"/>
  <c r="S10" i="1"/>
  <c r="R26" i="1"/>
  <c r="R25" i="1"/>
  <c r="R24" i="1"/>
  <c r="R23" i="1"/>
  <c r="R22" i="1"/>
  <c r="R21" i="1"/>
  <c r="R20" i="1"/>
  <c r="R18" i="1"/>
  <c r="R17" i="1"/>
  <c r="R16" i="1"/>
  <c r="R14" i="1"/>
  <c r="R13" i="1"/>
  <c r="R12" i="1"/>
  <c r="R11" i="1"/>
  <c r="R10" i="1"/>
  <c r="L26" i="1" l="1"/>
  <c r="L25" i="1"/>
  <c r="L24" i="1"/>
  <c r="L23" i="1"/>
  <c r="L22" i="1"/>
  <c r="L21" i="1"/>
  <c r="L20" i="1"/>
  <c r="L18" i="1"/>
  <c r="L17" i="1"/>
  <c r="L16" i="1"/>
  <c r="L14" i="1"/>
  <c r="L13" i="1"/>
  <c r="L12" i="1"/>
  <c r="L11" i="1"/>
  <c r="L10" i="1"/>
  <c r="K26" i="1"/>
  <c r="K25" i="1"/>
  <c r="K24" i="1"/>
  <c r="K23" i="1"/>
  <c r="K22" i="1"/>
  <c r="K21" i="1"/>
  <c r="K20" i="1"/>
  <c r="K18" i="1"/>
  <c r="K17" i="1"/>
  <c r="K16" i="1"/>
  <c r="K14" i="1"/>
  <c r="K13" i="1"/>
  <c r="K12" i="1"/>
  <c r="K11" i="1"/>
  <c r="K10" i="1"/>
  <c r="P26" i="1" l="1"/>
  <c r="P25" i="1"/>
  <c r="P24" i="1"/>
  <c r="P23" i="1"/>
  <c r="P22" i="1"/>
  <c r="P21" i="1"/>
  <c r="P20" i="1"/>
  <c r="P18" i="1"/>
  <c r="P17" i="1"/>
  <c r="P16" i="1"/>
  <c r="P14" i="1"/>
  <c r="P13" i="1"/>
  <c r="P12" i="1"/>
  <c r="P11" i="1"/>
  <c r="P10" i="1"/>
  <c r="O26" i="1"/>
  <c r="O25" i="1"/>
  <c r="O24" i="1"/>
  <c r="O23" i="1"/>
  <c r="O22" i="1"/>
  <c r="O21" i="1"/>
  <c r="O20" i="1"/>
  <c r="O18" i="1"/>
  <c r="O17" i="1"/>
  <c r="O16" i="1"/>
  <c r="O14" i="1"/>
  <c r="O13" i="1"/>
  <c r="O12" i="1"/>
  <c r="O11" i="1"/>
  <c r="O10" i="1"/>
  <c r="N19" i="1" l="1"/>
  <c r="N25" i="1"/>
  <c r="N15" i="1"/>
  <c r="N24" i="1"/>
  <c r="N20" i="1"/>
  <c r="N23" i="1"/>
  <c r="N22" i="1"/>
  <c r="N21" i="1"/>
  <c r="N17" i="1"/>
  <c r="N16" i="1"/>
  <c r="N18" i="1"/>
  <c r="N10" i="1"/>
  <c r="N12" i="1"/>
  <c r="N13" i="1"/>
  <c r="N11" i="1"/>
</calcChain>
</file>

<file path=xl/sharedStrings.xml><?xml version="1.0" encoding="utf-8"?>
<sst xmlns="http://schemas.openxmlformats.org/spreadsheetml/2006/main" count="193" uniqueCount="88">
  <si>
    <t>Норма расхода асфальтобетонной смеси</t>
  </si>
  <si>
    <t>ФЕР-2020
исходный (без изм.)</t>
  </si>
  <si>
    <t xml:space="preserve">                 св. 2,9 т/м3</t>
  </si>
  <si>
    <t>т</t>
  </si>
  <si>
    <t>Приложение 27.1</t>
  </si>
  <si>
    <t>Наименование смеси</t>
  </si>
  <si>
    <t>Ед. измер.</t>
  </si>
  <si>
    <t>4</t>
  </si>
  <si>
    <t>±0,5</t>
  </si>
  <si>
    <t>1. Плотные, мелкозернистые, тип АБВ, марки I с плотностью каменных материалов 3 т/м3 и более</t>
  </si>
  <si>
    <t>2. Плотные, мелкозернистые, тип АБВ, марки II с плотностью каменных материалов 2,5-2,9 т/м3</t>
  </si>
  <si>
    <t>3. Плотные, крупнозернистые, тип АБ, марки I с плотностью каменных материалов 3 т/м3 и более</t>
  </si>
  <si>
    <t>4. Плотные, крупнозернистые, тип АБ, марки II с плотностью каменных материалов 2,5-2,9 т/м3</t>
  </si>
  <si>
    <t>5. Плотные, песчаные, типа ГД, марки II с плотностью каменных материалов 2,5-2,9-3 т/м3</t>
  </si>
  <si>
    <t>6. Пористые, мелкозернистые, марки I с плотностью каменных материалов 3 т/м3 и более</t>
  </si>
  <si>
    <t>7. Пористые, мелкозернистые, марки II с плотностью каменных материалов 2,5-2,9 т/м3</t>
  </si>
  <si>
    <t>8. Пористые, крупнозернистые, марки I с плотностью каменных материалов 3 т/м3 и более</t>
  </si>
  <si>
    <t>9. Плотные, крупнозернистые, тип АБ, марки II с плотностью каменных материалов 2,5-2,9 т/м3</t>
  </si>
  <si>
    <t>10. Высокопористые, мелкозернистые, марки I с плотностью каменных материалов 3 т/м3 и более</t>
  </si>
  <si>
    <t>11. Высокопористые, мелкозернистые, марки II с плотностью каменных материалов 2,5-2,9 т/м3</t>
  </si>
  <si>
    <t>12. Высокопористые, крупнозернистые, марки I с плотностью каменных материалов 3 т/м3 и более</t>
  </si>
  <si>
    <t>13. Высокопористые, крупнозернистые, марки II с плотностью каменных материалов 2,5-2,9 т/м3</t>
  </si>
  <si>
    <t>14. Высокопористые, песчаные, марки II с плотностью каменных материалов 2,5-2,9-3 т/м3</t>
  </si>
  <si>
    <r>
      <t>15. Высокоплотная, марки I для плотности каменных материалов: св. 2,5 до 2,9 т/м</t>
    </r>
    <r>
      <rPr>
        <vertAlign val="superscript"/>
        <sz val="10"/>
        <rFont val="Arial"/>
        <family val="2"/>
        <charset val="204"/>
      </rPr>
      <t>3</t>
    </r>
  </si>
  <si>
    <t>16. ЩМА-10, ЩМА-15, ЩМА-20</t>
  </si>
  <si>
    <t>Удельный вес асфальтовой конструкции, т/м3</t>
  </si>
  <si>
    <t>Толщина, см</t>
  </si>
  <si>
    <t xml:space="preserve">Приложение № 27 </t>
  </si>
  <si>
    <t xml:space="preserve">к приказу Министерства строительства и жилищно-коммунального хозяйства Российской Федерации </t>
  </si>
  <si>
    <t>от 26 декабря 2019 г. № 876/пр</t>
  </si>
  <si>
    <t>Объём асфальтовой конструкции, м3, на 1000 м2</t>
  </si>
  <si>
    <t>[по расценками расход дан на 1000 м2]</t>
  </si>
  <si>
    <t>[на 1 м2]</t>
  </si>
  <si>
    <t>Плотные</t>
  </si>
  <si>
    <t>Пористые</t>
  </si>
  <si>
    <t>Высокопористые</t>
  </si>
  <si>
    <t>Высокоплотные</t>
  </si>
  <si>
    <t>Мелкозернистые</t>
  </si>
  <si>
    <t>Крупнозернистые</t>
  </si>
  <si>
    <t>Песчаные</t>
  </si>
  <si>
    <t>-</t>
  </si>
  <si>
    <t>3 т/м3 и более</t>
  </si>
  <si>
    <t>св. 2,9 т/м3</t>
  </si>
  <si>
    <t>Плотность каменных материалов</t>
  </si>
  <si>
    <t>2,5-2,9 т/м3</t>
  </si>
  <si>
    <t>2,5-2,9-3 т/м3</t>
  </si>
  <si>
    <t>АБВ</t>
  </si>
  <si>
    <t>АБ</t>
  </si>
  <si>
    <t>I</t>
  </si>
  <si>
    <t>Марка</t>
  </si>
  <si>
    <t>ГД</t>
  </si>
  <si>
    <t>II</t>
  </si>
  <si>
    <t xml:space="preserve">Тип </t>
  </si>
  <si>
    <t>Расход асфальтовой конструкции, кг на 1 см</t>
  </si>
  <si>
    <t>ДЖ: среднее</t>
  </si>
  <si>
    <t>§ 52. Устройство асфальтобетонных покрытий</t>
  </si>
  <si>
    <t>1. Нанесение вяжущего при подгрунтовке основания. 2. Укладка асфальтобетонной смеси.</t>
  </si>
  <si>
    <t>Таблица 079</t>
  </si>
  <si>
    <t>Материал</t>
  </si>
  <si>
    <t>Толщина слоя, см</t>
  </si>
  <si>
    <t>  </t>
  </si>
  <si>
    <t>-"-</t>
  </si>
  <si>
    <t>Битум или</t>
  </si>
  <si>
    <t>кг</t>
  </si>
  <si>
    <t>60% битумная эмульсия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</si>
  <si>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</si>
  <si>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</si>
  <si>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</si>
  <si>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</si>
  <si>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</si>
  <si>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</si>
  <si>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</si>
  <si>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</si>
  <si>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</si>
  <si>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</si>
  <si>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N</t>
  </si>
  <si>
    <t>Привязка к ЕНиР</t>
  </si>
  <si>
    <t>§ Е17-5,  § Е17-6</t>
  </si>
  <si>
    <t>Состав рабочих операций:</t>
  </si>
  <si>
    <t>Асфальтобетонная смесь, плотностью, г/см3</t>
  </si>
  <si>
    <t>мин</t>
  </si>
  <si>
    <t>макс</t>
  </si>
  <si>
    <t>среднее</t>
  </si>
  <si>
    <t>Единица измерения</t>
  </si>
  <si>
    <t>Нормы на 100 м2  покрытия</t>
  </si>
  <si>
    <t>Коэффициент расхода асфальтобетона на уплотнение, на трудноустранимые потери</t>
  </si>
  <si>
    <t>ОТМЕНЕНО</t>
  </si>
  <si>
    <t>ВСН 42-91 НОРМЫ РАСХОДА МАТЕРИАЛОВ НА СТРОИТЕЛЬСТВО И РЕМОНТ АВТОМОБИЛЬНЫХ ДОРОГ И МОСТОВ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</si>
</sst>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2"/>
  </cellStyleXfs>
  <cellXfs count="38">
    <xf numFmtId="0" fontId="0" fillId="0" borderId="0" xfId="0"/>
    <xf numFmtId="0" fontId="0" fillId="0" borderId="2" xfId="0" applyBorder="1"/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0" xfId="0" applyFont="1" applyAlignment="1"/>
    <xf numFmtId="0" fontId="1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 applyBorder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" fontId="8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0" xfId="0" applyFont="1"/>
    <xf numFmtId="0" fontId="2" fillId="0" borderId="0" xfId="0" applyFont="1"/>
  </cellXfs>
  <cellStyles count="2">
    <cellStyle name="Обычный" xfId="0" builtinId="0"/>
    <cellStyle name="Обычный 2" xfId="1" xr:uid="{16E81D22-DC5F-4596-B992-6153A2A3B87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219075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5682710-8007-4F1B-B229-9D50F0A74435}"/>
            </a:ext>
          </a:extLst>
        </xdr:cNvPr>
        <xdr:cNvSpPr>
          <a:spLocks noChangeAspect="1" noChangeArrowheads="1"/>
        </xdr:cNvSpPr>
      </xdr:nvSpPr>
      <xdr:spPr bwMode="auto">
        <a:xfrm>
          <a:off x="0" y="19992975"/>
          <a:ext cx="1047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14</xdr:row>
      <xdr:rowOff>28575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F484D803-599E-43CA-AB10-7C56E35E0850}"/>
            </a:ext>
          </a:extLst>
        </xdr:cNvPr>
        <xdr:cNvSpPr>
          <a:spLocks noChangeAspect="1" noChangeArrowheads="1"/>
        </xdr:cNvSpPr>
      </xdr:nvSpPr>
      <xdr:spPr bwMode="auto">
        <a:xfrm>
          <a:off x="0" y="23269575"/>
          <a:ext cx="1047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57150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BD1A8C69-B3EE-4C23-B62F-214FCBD71A80}"/>
            </a:ext>
          </a:extLst>
        </xdr:cNvPr>
        <xdr:cNvSpPr>
          <a:spLocks noChangeAspect="1" noChangeArrowheads="1"/>
        </xdr:cNvSpPr>
      </xdr:nvSpPr>
      <xdr:spPr bwMode="auto">
        <a:xfrm>
          <a:off x="0" y="25669875"/>
          <a:ext cx="1047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8"/>
  <sheetViews>
    <sheetView view="pageBreakPreview" zoomScaleNormal="100" zoomScaleSheetLayoutView="100" workbookViewId="0">
      <selection activeCell="H4" sqref="H4"/>
    </sheetView>
  </sheetViews>
  <sheetFormatPr defaultRowHeight="12.75" outlineLevelCol="1" x14ac:dyDescent="0.2"/>
  <cols>
    <col min="1" max="1" width="15.5703125" customWidth="1" outlineLevel="1"/>
    <col min="2" max="2" width="9.140625" customWidth="1" outlineLevel="1"/>
    <col min="3" max="3" width="15.42578125" customWidth="1" outlineLevel="1"/>
    <col min="4" max="5" width="9.140625" customWidth="1" outlineLevel="1"/>
    <col min="6" max="6" width="28.42578125"/>
    <col min="7" max="7" width="10.28515625" bestFit="1" customWidth="1"/>
    <col min="8" max="9" width="7.85546875" customWidth="1"/>
    <col min="10" max="10" width="1.7109375" customWidth="1"/>
    <col min="11" max="12" width="21.85546875" customWidth="1"/>
    <col min="13" max="13" width="1.7109375" customWidth="1"/>
    <col min="14" max="14" width="9.28515625" customWidth="1"/>
    <col min="15" max="16" width="21.85546875" customWidth="1"/>
    <col min="17" max="17" width="1.7109375" customWidth="1"/>
    <col min="18" max="19" width="21.85546875" customWidth="1"/>
  </cols>
  <sheetData>
    <row r="1" spans="1:22" ht="25.5" x14ac:dyDescent="0.2">
      <c r="F1" s="2" t="s">
        <v>1</v>
      </c>
      <c r="G1" s="4"/>
      <c r="H1" s="9" t="s">
        <v>27</v>
      </c>
      <c r="I1" s="9"/>
    </row>
    <row r="2" spans="1:22" x14ac:dyDescent="0.2">
      <c r="F2" s="4"/>
      <c r="G2" s="4"/>
      <c r="H2" s="9" t="s">
        <v>28</v>
      </c>
      <c r="I2" s="4"/>
    </row>
    <row r="3" spans="1:22" x14ac:dyDescent="0.2">
      <c r="F3" s="5"/>
      <c r="G3" s="4"/>
      <c r="H3" s="9" t="s">
        <v>29</v>
      </c>
      <c r="I3" s="4"/>
    </row>
    <row r="4" spans="1:22" x14ac:dyDescent="0.2">
      <c r="F4" s="5" t="s">
        <v>4</v>
      </c>
      <c r="G4" s="4"/>
      <c r="H4" s="36" t="s">
        <v>86</v>
      </c>
      <c r="I4" s="4"/>
    </row>
    <row r="5" spans="1:22" x14ac:dyDescent="0.2">
      <c r="F5" s="29" t="s">
        <v>0</v>
      </c>
      <c r="G5" s="29"/>
      <c r="H5" s="29"/>
      <c r="I5" s="29"/>
      <c r="J5" s="1"/>
    </row>
    <row r="6" spans="1:22" x14ac:dyDescent="0.2">
      <c r="F6" s="6"/>
      <c r="G6" s="6"/>
      <c r="H6" s="6"/>
      <c r="I6" s="13" t="s">
        <v>31</v>
      </c>
      <c r="J6" s="1"/>
      <c r="S6" s="11" t="s">
        <v>32</v>
      </c>
    </row>
    <row r="7" spans="1:22" x14ac:dyDescent="0.2">
      <c r="F7" s="30" t="s">
        <v>5</v>
      </c>
      <c r="G7" s="30" t="s">
        <v>6</v>
      </c>
      <c r="H7" s="30" t="s">
        <v>26</v>
      </c>
      <c r="I7" s="30"/>
      <c r="J7" s="1"/>
      <c r="K7" s="30" t="s">
        <v>30</v>
      </c>
      <c r="L7" s="30"/>
      <c r="O7" s="30" t="s">
        <v>25</v>
      </c>
      <c r="P7" s="30"/>
      <c r="R7" s="30" t="s">
        <v>53</v>
      </c>
      <c r="S7" s="30"/>
    </row>
    <row r="8" spans="1:22" x14ac:dyDescent="0.2">
      <c r="F8" s="30"/>
      <c r="G8" s="30"/>
      <c r="H8" s="7" t="s">
        <v>7</v>
      </c>
      <c r="I8" s="7" t="s">
        <v>8</v>
      </c>
      <c r="K8" s="7" t="s">
        <v>7</v>
      </c>
      <c r="L8" s="7" t="s">
        <v>8</v>
      </c>
      <c r="N8" s="4" t="s">
        <v>54</v>
      </c>
      <c r="O8" s="7" t="s">
        <v>7</v>
      </c>
      <c r="P8" s="7" t="s">
        <v>8</v>
      </c>
      <c r="R8" s="7" t="s">
        <v>7</v>
      </c>
      <c r="S8" s="7" t="s">
        <v>8</v>
      </c>
    </row>
    <row r="9" spans="1:22" x14ac:dyDescent="0.2">
      <c r="A9" s="14"/>
      <c r="B9" s="14"/>
      <c r="C9" s="14" t="s">
        <v>43</v>
      </c>
      <c r="D9" s="15" t="s">
        <v>52</v>
      </c>
      <c r="E9" s="15" t="s">
        <v>49</v>
      </c>
      <c r="F9" s="10"/>
      <c r="G9" s="10"/>
      <c r="H9" s="10"/>
      <c r="I9" s="10"/>
      <c r="K9" s="10"/>
      <c r="L9" s="10"/>
      <c r="O9" s="10"/>
      <c r="P9" s="10"/>
      <c r="R9" s="10"/>
      <c r="S9" s="10"/>
    </row>
    <row r="10" spans="1:22" x14ac:dyDescent="0.2">
      <c r="A10" s="14" t="s">
        <v>33</v>
      </c>
      <c r="B10" s="14" t="s">
        <v>37</v>
      </c>
      <c r="C10" s="14" t="s">
        <v>41</v>
      </c>
      <c r="D10" s="15" t="s">
        <v>46</v>
      </c>
      <c r="E10" s="15" t="s">
        <v>48</v>
      </c>
      <c r="F10" s="3" t="s">
        <v>9</v>
      </c>
      <c r="G10" s="7" t="s">
        <v>3</v>
      </c>
      <c r="H10" s="8">
        <v>102</v>
      </c>
      <c r="I10" s="8">
        <v>12.8</v>
      </c>
      <c r="K10" s="8">
        <f t="shared" ref="K10:K26" si="0">4/100*1000</f>
        <v>40</v>
      </c>
      <c r="L10" s="8">
        <f t="shared" ref="L10:L26" si="1">0.5/100*1000</f>
        <v>5</v>
      </c>
      <c r="N10" s="21">
        <f>AVERAGE(O10,O11,O12,O13,O18)</f>
        <v>2.4445000000000001</v>
      </c>
      <c r="O10" s="12">
        <f t="shared" ref="O10:O26" si="2">H10/K10</f>
        <v>2.5499999999999998</v>
      </c>
      <c r="P10" s="12">
        <f t="shared" ref="P10:P26" si="3">I10/L10</f>
        <v>2.56</v>
      </c>
      <c r="R10" s="8">
        <f t="shared" ref="R10:R26" si="4">H10/4/1</f>
        <v>25.5</v>
      </c>
      <c r="S10" s="8">
        <f t="shared" ref="S10:S26" si="5">I10*2/1</f>
        <v>25.6</v>
      </c>
      <c r="U10" s="19"/>
      <c r="V10" s="19"/>
    </row>
    <row r="11" spans="1:22" x14ac:dyDescent="0.2">
      <c r="A11" s="14" t="s">
        <v>33</v>
      </c>
      <c r="B11" s="14" t="s">
        <v>37</v>
      </c>
      <c r="C11" s="14" t="s">
        <v>44</v>
      </c>
      <c r="D11" s="15" t="s">
        <v>46</v>
      </c>
      <c r="E11" s="15" t="s">
        <v>51</v>
      </c>
      <c r="F11" s="3" t="s">
        <v>10</v>
      </c>
      <c r="G11" s="7" t="s">
        <v>3</v>
      </c>
      <c r="H11" s="8">
        <v>96.6</v>
      </c>
      <c r="I11" s="8">
        <v>12.1</v>
      </c>
      <c r="K11" s="8">
        <f t="shared" si="0"/>
        <v>40</v>
      </c>
      <c r="L11" s="8">
        <f t="shared" si="1"/>
        <v>5</v>
      </c>
      <c r="N11" s="21">
        <f>AVERAGE(O10,O11,O12,O13,O18)</f>
        <v>2.4445000000000001</v>
      </c>
      <c r="O11" s="12">
        <f t="shared" si="2"/>
        <v>2.415</v>
      </c>
      <c r="P11" s="12">
        <f t="shared" si="3"/>
        <v>2.42</v>
      </c>
      <c r="R11" s="8">
        <f t="shared" si="4"/>
        <v>24.15</v>
      </c>
      <c r="S11" s="8">
        <f t="shared" si="5"/>
        <v>24.2</v>
      </c>
      <c r="U11" s="19"/>
      <c r="V11" s="19"/>
    </row>
    <row r="12" spans="1:22" x14ac:dyDescent="0.2">
      <c r="A12" s="14" t="s">
        <v>33</v>
      </c>
      <c r="B12" s="14" t="s">
        <v>38</v>
      </c>
      <c r="C12" s="14" t="s">
        <v>41</v>
      </c>
      <c r="D12" s="15" t="s">
        <v>47</v>
      </c>
      <c r="E12" s="15" t="s">
        <v>48</v>
      </c>
      <c r="F12" s="3" t="s">
        <v>11</v>
      </c>
      <c r="G12" s="7" t="s">
        <v>3</v>
      </c>
      <c r="H12" s="8">
        <v>102</v>
      </c>
      <c r="I12" s="8">
        <v>12.7</v>
      </c>
      <c r="K12" s="8">
        <f t="shared" si="0"/>
        <v>40</v>
      </c>
      <c r="L12" s="8">
        <f t="shared" si="1"/>
        <v>5</v>
      </c>
      <c r="N12" s="21">
        <f>AVERAGE(O10,O11,O12,O13,O18)</f>
        <v>2.4445000000000001</v>
      </c>
      <c r="O12" s="12">
        <f t="shared" si="2"/>
        <v>2.5499999999999998</v>
      </c>
      <c r="P12" s="12">
        <f t="shared" si="3"/>
        <v>2.54</v>
      </c>
      <c r="R12" s="8">
        <f t="shared" si="4"/>
        <v>25.5</v>
      </c>
      <c r="S12" s="8">
        <f t="shared" si="5"/>
        <v>25.4</v>
      </c>
    </row>
    <row r="13" spans="1:22" x14ac:dyDescent="0.2">
      <c r="A13" s="14" t="s">
        <v>33</v>
      </c>
      <c r="B13" s="14" t="s">
        <v>38</v>
      </c>
      <c r="C13" s="14" t="s">
        <v>44</v>
      </c>
      <c r="D13" s="15" t="s">
        <v>47</v>
      </c>
      <c r="E13" s="15" t="s">
        <v>51</v>
      </c>
      <c r="F13" s="3" t="s">
        <v>12</v>
      </c>
      <c r="G13" s="7" t="s">
        <v>3</v>
      </c>
      <c r="H13" s="17">
        <v>95.8</v>
      </c>
      <c r="I13" s="8">
        <v>12</v>
      </c>
      <c r="K13" s="8">
        <f t="shared" si="0"/>
        <v>40</v>
      </c>
      <c r="L13" s="8">
        <f t="shared" si="1"/>
        <v>5</v>
      </c>
      <c r="N13" s="21">
        <f>AVERAGE(O10,O11,O12,O13,O18)</f>
        <v>2.4445000000000001</v>
      </c>
      <c r="O13" s="12">
        <f t="shared" si="2"/>
        <v>2.395</v>
      </c>
      <c r="P13" s="12">
        <f t="shared" si="3"/>
        <v>2.4</v>
      </c>
      <c r="R13" s="8">
        <f t="shared" si="4"/>
        <v>23.95</v>
      </c>
      <c r="S13" s="8">
        <f t="shared" si="5"/>
        <v>24</v>
      </c>
    </row>
    <row r="14" spans="1:22" x14ac:dyDescent="0.2">
      <c r="A14" s="14" t="s">
        <v>33</v>
      </c>
      <c r="B14" s="14" t="s">
        <v>39</v>
      </c>
      <c r="C14" s="14" t="s">
        <v>45</v>
      </c>
      <c r="D14" s="15" t="s">
        <v>50</v>
      </c>
      <c r="E14" s="15" t="s">
        <v>51</v>
      </c>
      <c r="F14" s="3" t="s">
        <v>13</v>
      </c>
      <c r="G14" s="7" t="s">
        <v>3</v>
      </c>
      <c r="H14" s="8">
        <v>93.3</v>
      </c>
      <c r="I14" s="8">
        <v>11.7</v>
      </c>
      <c r="K14" s="8">
        <f t="shared" si="0"/>
        <v>40</v>
      </c>
      <c r="L14" s="8">
        <f t="shared" si="1"/>
        <v>5</v>
      </c>
      <c r="N14" s="22"/>
      <c r="O14" s="12">
        <f t="shared" si="2"/>
        <v>2.3325</v>
      </c>
      <c r="P14" s="12">
        <f t="shared" si="3"/>
        <v>2.34</v>
      </c>
      <c r="R14" s="8">
        <f t="shared" si="4"/>
        <v>23.324999999999999</v>
      </c>
      <c r="S14" s="8">
        <f t="shared" si="5"/>
        <v>23.4</v>
      </c>
    </row>
    <row r="15" spans="1:22" x14ac:dyDescent="0.2">
      <c r="A15" s="14" t="s">
        <v>34</v>
      </c>
      <c r="B15" s="14" t="s">
        <v>37</v>
      </c>
      <c r="C15" s="14" t="s">
        <v>41</v>
      </c>
      <c r="D15" s="16" t="s">
        <v>40</v>
      </c>
      <c r="E15" s="15" t="s">
        <v>48</v>
      </c>
      <c r="F15" s="3" t="s">
        <v>14</v>
      </c>
      <c r="G15" s="7" t="s">
        <v>3</v>
      </c>
      <c r="H15" s="8">
        <v>97.4</v>
      </c>
      <c r="I15" s="8">
        <v>12.2</v>
      </c>
      <c r="K15" s="8">
        <f t="shared" si="0"/>
        <v>40</v>
      </c>
      <c r="L15" s="8">
        <f t="shared" si="1"/>
        <v>5</v>
      </c>
      <c r="N15" s="23">
        <f>AVERAGE(O15,O16,O17)</f>
        <v>2.3941666666666666</v>
      </c>
      <c r="O15" s="12">
        <f t="shared" si="2"/>
        <v>2.4350000000000001</v>
      </c>
      <c r="P15" s="12">
        <f t="shared" si="3"/>
        <v>2.44</v>
      </c>
      <c r="R15" s="8">
        <f t="shared" si="4"/>
        <v>24.35</v>
      </c>
      <c r="S15" s="8">
        <f t="shared" si="5"/>
        <v>24.4</v>
      </c>
    </row>
    <row r="16" spans="1:22" x14ac:dyDescent="0.2">
      <c r="A16" s="14" t="s">
        <v>34</v>
      </c>
      <c r="B16" s="14" t="s">
        <v>37</v>
      </c>
      <c r="C16" s="14" t="s">
        <v>44</v>
      </c>
      <c r="D16" s="16" t="s">
        <v>40</v>
      </c>
      <c r="E16" s="15" t="s">
        <v>51</v>
      </c>
      <c r="F16" s="3" t="s">
        <v>15</v>
      </c>
      <c r="G16" s="7" t="s">
        <v>3</v>
      </c>
      <c r="H16" s="8">
        <v>93.7</v>
      </c>
      <c r="I16" s="8">
        <v>11.7</v>
      </c>
      <c r="K16" s="8">
        <f t="shared" si="0"/>
        <v>40</v>
      </c>
      <c r="L16" s="8">
        <f t="shared" si="1"/>
        <v>5</v>
      </c>
      <c r="N16" s="23">
        <f>AVERAGE(O15,O16,O17)</f>
        <v>2.3941666666666666</v>
      </c>
      <c r="O16" s="12">
        <f t="shared" si="2"/>
        <v>2.3425000000000002</v>
      </c>
      <c r="P16" s="12">
        <f t="shared" si="3"/>
        <v>2.34</v>
      </c>
      <c r="R16" s="8">
        <f t="shared" si="4"/>
        <v>23.425000000000001</v>
      </c>
      <c r="S16" s="8">
        <f t="shared" si="5"/>
        <v>23.4</v>
      </c>
    </row>
    <row r="17" spans="1:19" x14ac:dyDescent="0.2">
      <c r="A17" s="14" t="s">
        <v>34</v>
      </c>
      <c r="B17" s="14" t="s">
        <v>38</v>
      </c>
      <c r="C17" s="14" t="s">
        <v>41</v>
      </c>
      <c r="D17" s="16" t="s">
        <v>40</v>
      </c>
      <c r="E17" s="15" t="s">
        <v>48</v>
      </c>
      <c r="F17" s="3" t="s">
        <v>16</v>
      </c>
      <c r="G17" s="7" t="s">
        <v>3</v>
      </c>
      <c r="H17" s="8">
        <v>96.2</v>
      </c>
      <c r="I17" s="8">
        <v>12</v>
      </c>
      <c r="K17" s="8">
        <f t="shared" si="0"/>
        <v>40</v>
      </c>
      <c r="L17" s="8">
        <f t="shared" si="1"/>
        <v>5</v>
      </c>
      <c r="N17" s="23">
        <f>AVERAGE(O15,O16,O17)</f>
        <v>2.3941666666666666</v>
      </c>
      <c r="O17" s="12">
        <f t="shared" si="2"/>
        <v>2.4050000000000002</v>
      </c>
      <c r="P17" s="12">
        <f t="shared" si="3"/>
        <v>2.4</v>
      </c>
      <c r="R17" s="8">
        <f t="shared" si="4"/>
        <v>24.05</v>
      </c>
      <c r="S17" s="8">
        <f t="shared" si="5"/>
        <v>24</v>
      </c>
    </row>
    <row r="18" spans="1:19" x14ac:dyDescent="0.2">
      <c r="A18" s="14" t="s">
        <v>33</v>
      </c>
      <c r="B18" s="14" t="s">
        <v>38</v>
      </c>
      <c r="C18" s="14" t="s">
        <v>44</v>
      </c>
      <c r="D18" s="15" t="s">
        <v>47</v>
      </c>
      <c r="E18" s="15" t="s">
        <v>51</v>
      </c>
      <c r="F18" s="3" t="s">
        <v>17</v>
      </c>
      <c r="G18" s="7" t="s">
        <v>3</v>
      </c>
      <c r="H18" s="8">
        <v>92.5</v>
      </c>
      <c r="I18" s="8">
        <v>11.6</v>
      </c>
      <c r="K18" s="8">
        <f t="shared" si="0"/>
        <v>40</v>
      </c>
      <c r="L18" s="8">
        <f t="shared" si="1"/>
        <v>5</v>
      </c>
      <c r="N18" s="21">
        <f>AVERAGE(O10,O11,O12,O13,O18)</f>
        <v>2.4445000000000001</v>
      </c>
      <c r="O18" s="12">
        <f t="shared" si="2"/>
        <v>2.3125</v>
      </c>
      <c r="P18" s="12">
        <f t="shared" si="3"/>
        <v>2.3199999999999998</v>
      </c>
      <c r="R18" s="8">
        <f t="shared" si="4"/>
        <v>23.125</v>
      </c>
      <c r="S18" s="8">
        <f t="shared" si="5"/>
        <v>23.2</v>
      </c>
    </row>
    <row r="19" spans="1:19" x14ac:dyDescent="0.2">
      <c r="A19" s="14" t="s">
        <v>35</v>
      </c>
      <c r="B19" s="14" t="s">
        <v>37</v>
      </c>
      <c r="C19" s="14" t="s">
        <v>41</v>
      </c>
      <c r="D19" s="16" t="s">
        <v>40</v>
      </c>
      <c r="E19" s="15" t="s">
        <v>48</v>
      </c>
      <c r="F19" s="3" t="s">
        <v>18</v>
      </c>
      <c r="G19" s="7" t="s">
        <v>3</v>
      </c>
      <c r="H19" s="7">
        <v>95.9</v>
      </c>
      <c r="I19" s="8">
        <v>12</v>
      </c>
      <c r="K19" s="8">
        <f t="shared" si="0"/>
        <v>40</v>
      </c>
      <c r="L19" s="8">
        <f t="shared" si="1"/>
        <v>5</v>
      </c>
      <c r="N19" s="23">
        <f>AVERAGE(O19,O20,O21,O22,O23)</f>
        <v>2.3159999999999998</v>
      </c>
      <c r="O19" s="12">
        <f t="shared" si="2"/>
        <v>2.3975</v>
      </c>
      <c r="P19" s="12">
        <f t="shared" si="3"/>
        <v>2.4</v>
      </c>
      <c r="R19" s="8">
        <f t="shared" si="4"/>
        <v>23.975000000000001</v>
      </c>
      <c r="S19" s="8">
        <f t="shared" si="5"/>
        <v>24</v>
      </c>
    </row>
    <row r="20" spans="1:19" x14ac:dyDescent="0.2">
      <c r="A20" s="14" t="s">
        <v>35</v>
      </c>
      <c r="B20" s="14" t="s">
        <v>37</v>
      </c>
      <c r="C20" s="14" t="s">
        <v>44</v>
      </c>
      <c r="D20" s="16" t="s">
        <v>40</v>
      </c>
      <c r="E20" s="15" t="s">
        <v>51</v>
      </c>
      <c r="F20" s="3" t="s">
        <v>19</v>
      </c>
      <c r="G20" s="7" t="s">
        <v>3</v>
      </c>
      <c r="H20" s="8">
        <v>92.2</v>
      </c>
      <c r="I20" s="8">
        <v>11.5</v>
      </c>
      <c r="K20" s="8">
        <f t="shared" si="0"/>
        <v>40</v>
      </c>
      <c r="L20" s="8">
        <f t="shared" si="1"/>
        <v>5</v>
      </c>
      <c r="N20" s="23">
        <f>AVERAGE(O15,O16,O17)</f>
        <v>2.3941666666666666</v>
      </c>
      <c r="O20" s="12">
        <f t="shared" si="2"/>
        <v>2.3050000000000002</v>
      </c>
      <c r="P20" s="12">
        <f t="shared" si="3"/>
        <v>2.2999999999999998</v>
      </c>
      <c r="R20" s="8">
        <f t="shared" si="4"/>
        <v>23.05</v>
      </c>
      <c r="S20" s="8">
        <f t="shared" si="5"/>
        <v>23</v>
      </c>
    </row>
    <row r="21" spans="1:19" x14ac:dyDescent="0.2">
      <c r="A21" s="14" t="s">
        <v>35</v>
      </c>
      <c r="B21" s="14" t="s">
        <v>38</v>
      </c>
      <c r="C21" s="14" t="s">
        <v>41</v>
      </c>
      <c r="D21" s="16" t="s">
        <v>40</v>
      </c>
      <c r="E21" s="15" t="s">
        <v>48</v>
      </c>
      <c r="F21" s="3" t="s">
        <v>20</v>
      </c>
      <c r="G21" s="7" t="s">
        <v>3</v>
      </c>
      <c r="H21" s="8">
        <v>95.1</v>
      </c>
      <c r="I21" s="8">
        <v>11.9</v>
      </c>
      <c r="K21" s="8">
        <f t="shared" si="0"/>
        <v>40</v>
      </c>
      <c r="L21" s="8">
        <f t="shared" si="1"/>
        <v>5</v>
      </c>
      <c r="N21" s="23">
        <f>AVERAGE(O15,O16,O17)</f>
        <v>2.3941666666666666</v>
      </c>
      <c r="O21" s="12">
        <f t="shared" si="2"/>
        <v>2.3774999999999999</v>
      </c>
      <c r="P21" s="12">
        <f t="shared" si="3"/>
        <v>2.38</v>
      </c>
      <c r="R21" s="8">
        <f t="shared" si="4"/>
        <v>23.774999999999999</v>
      </c>
      <c r="S21" s="8">
        <f t="shared" si="5"/>
        <v>23.8</v>
      </c>
    </row>
    <row r="22" spans="1:19" x14ac:dyDescent="0.2">
      <c r="A22" s="14" t="s">
        <v>35</v>
      </c>
      <c r="B22" s="14" t="s">
        <v>38</v>
      </c>
      <c r="C22" s="14" t="s">
        <v>44</v>
      </c>
      <c r="D22" s="16" t="s">
        <v>40</v>
      </c>
      <c r="E22" s="15" t="s">
        <v>51</v>
      </c>
      <c r="F22" s="3" t="s">
        <v>21</v>
      </c>
      <c r="G22" s="7" t="s">
        <v>3</v>
      </c>
      <c r="H22" s="8">
        <v>91.4</v>
      </c>
      <c r="I22" s="8">
        <v>11.4</v>
      </c>
      <c r="K22" s="8">
        <f t="shared" si="0"/>
        <v>40</v>
      </c>
      <c r="L22" s="8">
        <f t="shared" si="1"/>
        <v>5</v>
      </c>
      <c r="N22" s="23">
        <f>AVERAGE(O15,O16,O17)</f>
        <v>2.3941666666666666</v>
      </c>
      <c r="O22" s="12">
        <f t="shared" si="2"/>
        <v>2.2850000000000001</v>
      </c>
      <c r="P22" s="12">
        <f t="shared" si="3"/>
        <v>2.2800000000000002</v>
      </c>
      <c r="R22" s="8">
        <f t="shared" si="4"/>
        <v>22.85</v>
      </c>
      <c r="S22" s="8">
        <f t="shared" si="5"/>
        <v>22.8</v>
      </c>
    </row>
    <row r="23" spans="1:19" x14ac:dyDescent="0.2">
      <c r="A23" s="14" t="s">
        <v>35</v>
      </c>
      <c r="B23" s="14" t="s">
        <v>39</v>
      </c>
      <c r="C23" s="14" t="s">
        <v>45</v>
      </c>
      <c r="D23" s="16" t="s">
        <v>40</v>
      </c>
      <c r="E23" s="15" t="s">
        <v>51</v>
      </c>
      <c r="F23" s="3" t="s">
        <v>22</v>
      </c>
      <c r="G23" s="7" t="s">
        <v>3</v>
      </c>
      <c r="H23" s="8">
        <v>88.6</v>
      </c>
      <c r="I23" s="8">
        <v>11.1</v>
      </c>
      <c r="K23" s="8">
        <f t="shared" si="0"/>
        <v>40</v>
      </c>
      <c r="L23" s="8">
        <f t="shared" si="1"/>
        <v>5</v>
      </c>
      <c r="N23" s="23">
        <f>AVERAGE(O15,O16,O17)</f>
        <v>2.3941666666666666</v>
      </c>
      <c r="O23" s="12">
        <f t="shared" si="2"/>
        <v>2.2149999999999999</v>
      </c>
      <c r="P23" s="12">
        <f t="shared" si="3"/>
        <v>2.2199999999999998</v>
      </c>
      <c r="R23" s="8">
        <f t="shared" si="4"/>
        <v>22.15</v>
      </c>
      <c r="S23" s="8">
        <f t="shared" si="5"/>
        <v>22.2</v>
      </c>
    </row>
    <row r="24" spans="1:19" ht="14.25" x14ac:dyDescent="0.2">
      <c r="A24" s="14" t="s">
        <v>36</v>
      </c>
      <c r="B24" s="16" t="s">
        <v>40</v>
      </c>
      <c r="C24" s="14" t="s">
        <v>44</v>
      </c>
      <c r="D24" s="16" t="s">
        <v>40</v>
      </c>
      <c r="E24" s="15" t="s">
        <v>48</v>
      </c>
      <c r="F24" s="3" t="s">
        <v>23</v>
      </c>
      <c r="G24" s="7" t="s">
        <v>3</v>
      </c>
      <c r="H24" s="17">
        <v>99.2</v>
      </c>
      <c r="I24" s="17">
        <v>12.4</v>
      </c>
      <c r="K24" s="8">
        <f t="shared" si="0"/>
        <v>40</v>
      </c>
      <c r="L24" s="8">
        <f t="shared" si="1"/>
        <v>5</v>
      </c>
      <c r="N24" s="21">
        <f>AVERAGE(O24,O25)</f>
        <v>2.5487500000000001</v>
      </c>
      <c r="O24" s="12">
        <f t="shared" si="2"/>
        <v>2.48</v>
      </c>
      <c r="P24" s="12">
        <f t="shared" si="3"/>
        <v>2.48</v>
      </c>
      <c r="R24" s="8">
        <f t="shared" si="4"/>
        <v>24.8</v>
      </c>
      <c r="S24" s="8">
        <f t="shared" si="5"/>
        <v>24.8</v>
      </c>
    </row>
    <row r="25" spans="1:19" x14ac:dyDescent="0.2">
      <c r="A25" s="14" t="s">
        <v>36</v>
      </c>
      <c r="B25" s="16" t="s">
        <v>40</v>
      </c>
      <c r="C25" s="20" t="s">
        <v>42</v>
      </c>
      <c r="D25" s="16" t="s">
        <v>40</v>
      </c>
      <c r="E25" s="15" t="s">
        <v>48</v>
      </c>
      <c r="F25" s="3" t="s">
        <v>2</v>
      </c>
      <c r="G25" s="7" t="s">
        <v>3</v>
      </c>
      <c r="H25" s="17">
        <v>104.7</v>
      </c>
      <c r="I25" s="17">
        <v>13.1</v>
      </c>
      <c r="K25" s="8">
        <f t="shared" si="0"/>
        <v>40</v>
      </c>
      <c r="L25" s="8">
        <f t="shared" si="1"/>
        <v>5</v>
      </c>
      <c r="N25" s="21">
        <f>AVERAGE(O25,O26)</f>
        <v>2.5587499999999999</v>
      </c>
      <c r="O25" s="12">
        <f t="shared" si="2"/>
        <v>2.6175000000000002</v>
      </c>
      <c r="P25" s="12">
        <f t="shared" si="3"/>
        <v>2.62</v>
      </c>
      <c r="R25" s="8">
        <f t="shared" si="4"/>
        <v>26.175000000000001</v>
      </c>
      <c r="S25" s="8">
        <f t="shared" si="5"/>
        <v>26.2</v>
      </c>
    </row>
    <row r="26" spans="1:19" x14ac:dyDescent="0.2">
      <c r="A26" s="16" t="s">
        <v>40</v>
      </c>
      <c r="B26" s="16" t="s">
        <v>40</v>
      </c>
      <c r="C26" s="16" t="s">
        <v>40</v>
      </c>
      <c r="D26" s="16" t="s">
        <v>40</v>
      </c>
      <c r="E26" s="16" t="s">
        <v>40</v>
      </c>
      <c r="F26" s="3" t="s">
        <v>24</v>
      </c>
      <c r="G26" s="7" t="s">
        <v>3</v>
      </c>
      <c r="H26" s="8">
        <v>100</v>
      </c>
      <c r="I26" s="8">
        <v>12.5</v>
      </c>
      <c r="K26" s="8">
        <f t="shared" si="0"/>
        <v>40</v>
      </c>
      <c r="L26" s="8">
        <f t="shared" si="1"/>
        <v>5</v>
      </c>
      <c r="O26" s="12">
        <f t="shared" si="2"/>
        <v>2.5</v>
      </c>
      <c r="P26" s="12">
        <f t="shared" si="3"/>
        <v>2.5</v>
      </c>
      <c r="R26" s="8">
        <f t="shared" si="4"/>
        <v>25</v>
      </c>
      <c r="S26" s="8">
        <f t="shared" si="5"/>
        <v>25</v>
      </c>
    </row>
    <row r="27" spans="1:19" x14ac:dyDescent="0.2">
      <c r="F27" s="4"/>
      <c r="G27" s="4"/>
      <c r="H27" s="4"/>
      <c r="I27" s="4"/>
    </row>
    <row r="28" spans="1:19" x14ac:dyDescent="0.2">
      <c r="R28" s="18"/>
    </row>
  </sheetData>
  <autoFilter ref="A9:V29" xr:uid="{169F3D0D-B2D7-4172-AA14-8DAFBEC8AB18}"/>
  <mergeCells count="7">
    <mergeCell ref="F5:I5"/>
    <mergeCell ref="K7:L7"/>
    <mergeCell ref="O7:P7"/>
    <mergeCell ref="R7:S7"/>
    <mergeCell ref="F7:F8"/>
    <mergeCell ref="G7:G8"/>
    <mergeCell ref="H7:I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062C-96EA-4D93-BA9B-A5875D00D7FC}">
  <dimension ref="A1:Y29"/>
  <sheetViews>
    <sheetView tabSelected="1" workbookViewId="0"/>
  </sheetViews>
  <sheetFormatPr defaultRowHeight="12.75" x14ac:dyDescent="0.2"/>
  <cols>
    <col min="16" max="16" width="10.28515625" bestFit="1" customWidth="1"/>
  </cols>
  <sheetData>
    <row r="1" spans="1:25" x14ac:dyDescent="0.2">
      <c r="A1" s="37" t="s">
        <v>87</v>
      </c>
    </row>
    <row r="3" spans="1:25" x14ac:dyDescent="0.2">
      <c r="A3" t="s">
        <v>55</v>
      </c>
    </row>
    <row r="4" spans="1:25" x14ac:dyDescent="0.2">
      <c r="A4" s="4" t="s">
        <v>78</v>
      </c>
    </row>
    <row r="5" spans="1:25" x14ac:dyDescent="0.2">
      <c r="A5" t="s">
        <v>56</v>
      </c>
    </row>
    <row r="7" spans="1:25" x14ac:dyDescent="0.2">
      <c r="A7" t="s">
        <v>57</v>
      </c>
    </row>
    <row r="9" spans="1:25" x14ac:dyDescent="0.2">
      <c r="A9" s="4" t="s">
        <v>84</v>
      </c>
    </row>
    <row r="10" spans="1:25" ht="60" customHeight="1" x14ac:dyDescent="0.2">
      <c r="A10" s="31" t="s">
        <v>58</v>
      </c>
      <c r="B10" s="31" t="s">
        <v>83</v>
      </c>
      <c r="C10" s="33" t="s">
        <v>59</v>
      </c>
      <c r="D10" s="33"/>
      <c r="E10" s="33"/>
      <c r="F10" s="33"/>
      <c r="G10" s="33"/>
      <c r="H10" s="33"/>
      <c r="I10" s="33"/>
      <c r="J10" s="33"/>
      <c r="K10" s="33"/>
      <c r="L10" s="33"/>
      <c r="M10" s="25" t="s">
        <v>60</v>
      </c>
      <c r="O10" s="4" t="s">
        <v>82</v>
      </c>
      <c r="P10" s="19">
        <f>AVERAGE(P14:Y25)</f>
        <v>1.0150965394906268</v>
      </c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5" x14ac:dyDescent="0.2">
      <c r="A11" s="32"/>
      <c r="B11" s="32"/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4">
        <v>9</v>
      </c>
      <c r="J11" s="24">
        <v>10</v>
      </c>
      <c r="K11" s="24">
        <v>11</v>
      </c>
      <c r="L11" s="24">
        <v>12</v>
      </c>
      <c r="M11" s="25" t="s">
        <v>60</v>
      </c>
      <c r="O11" s="4" t="s">
        <v>81</v>
      </c>
      <c r="P11" s="19">
        <f>MAX(P14:Y25)</f>
        <v>1.02</v>
      </c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15" x14ac:dyDescent="0.2">
      <c r="A12" s="24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  <c r="H12" s="24">
        <v>8</v>
      </c>
      <c r="I12" s="24">
        <v>9</v>
      </c>
      <c r="J12" s="24">
        <v>10</v>
      </c>
      <c r="K12" s="24">
        <v>11</v>
      </c>
      <c r="L12" s="24">
        <v>12</v>
      </c>
      <c r="M12" s="24"/>
      <c r="O12" s="4" t="s">
        <v>80</v>
      </c>
      <c r="P12" s="19">
        <f>MIN(P14:Y25)</f>
        <v>1.0096618357487923</v>
      </c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5" x14ac:dyDescent="0.2">
      <c r="A13" s="26" t="s">
        <v>79</v>
      </c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P13" s="27" t="s">
        <v>85</v>
      </c>
    </row>
    <row r="14" spans="1:25" ht="15" x14ac:dyDescent="0.2">
      <c r="A14" s="28">
        <v>2.2599999999999998</v>
      </c>
      <c r="B14" s="24" t="s">
        <v>3</v>
      </c>
      <c r="C14" s="24">
        <v>6.88</v>
      </c>
      <c r="D14" s="24">
        <v>9.15</v>
      </c>
      <c r="E14" s="24">
        <v>11.5</v>
      </c>
      <c r="F14" s="24">
        <v>13.7</v>
      </c>
      <c r="G14" s="24">
        <v>16</v>
      </c>
      <c r="H14" s="24">
        <v>18.3</v>
      </c>
      <c r="I14" s="24">
        <v>20.6</v>
      </c>
      <c r="J14" s="24">
        <v>22.9</v>
      </c>
      <c r="K14" s="24">
        <v>25.2</v>
      </c>
      <c r="L14" s="24">
        <v>27.5</v>
      </c>
      <c r="M14" s="24">
        <v>1</v>
      </c>
      <c r="P14" s="19">
        <f>C14/(100*C$11/100*$A14)</f>
        <v>1.0147492625368733</v>
      </c>
      <c r="Q14" s="19">
        <f t="shared" ref="Q14:R25" si="0">D14/(100*D$11/100*$A14)</f>
        <v>1.0121681415929205</v>
      </c>
      <c r="R14" s="19">
        <f t="shared" si="0"/>
        <v>1.0176991150442478</v>
      </c>
      <c r="S14" s="19">
        <f t="shared" ref="S14:S25" si="1">F14/(100*F$11/100*$A14)</f>
        <v>1.0103244837758112</v>
      </c>
      <c r="T14" s="19">
        <f t="shared" ref="T14:T25" si="2">G14/(100*G$11/100*$A14)</f>
        <v>1.0113780025284451</v>
      </c>
      <c r="U14" s="19">
        <f t="shared" ref="U14:U25" si="3">H14/(100*H$11/100*$A14)</f>
        <v>1.0121681415929205</v>
      </c>
      <c r="V14" s="19">
        <f t="shared" ref="V14:V25" si="4">I14/(100*I$11/100*$A14)</f>
        <v>1.0127826941986235</v>
      </c>
      <c r="W14" s="19">
        <f t="shared" ref="W14:W25" si="5">J14/(100*J$11/100*$A14)</f>
        <v>1.013274336283186</v>
      </c>
      <c r="X14" s="19">
        <f t="shared" ref="X14:Y25" si="6">K14/(100*K$11/100*$A14)</f>
        <v>1.0136765888978279</v>
      </c>
      <c r="Y14" s="19">
        <f t="shared" si="6"/>
        <v>1.0140117994100295</v>
      </c>
    </row>
    <row r="15" spans="1:25" ht="15" x14ac:dyDescent="0.2">
      <c r="A15" s="28">
        <v>2.2799999999999998</v>
      </c>
      <c r="B15" s="24" t="s">
        <v>61</v>
      </c>
      <c r="C15" s="24">
        <v>6.94</v>
      </c>
      <c r="D15" s="24">
        <v>9.26</v>
      </c>
      <c r="E15" s="24">
        <v>11.6</v>
      </c>
      <c r="F15" s="24">
        <v>13.9</v>
      </c>
      <c r="G15" s="24">
        <v>16.2</v>
      </c>
      <c r="H15" s="24">
        <v>18.5</v>
      </c>
      <c r="I15" s="24">
        <v>20.8</v>
      </c>
      <c r="J15" s="24">
        <v>23.1</v>
      </c>
      <c r="K15" s="24">
        <v>25.5</v>
      </c>
      <c r="L15" s="24">
        <v>27.8</v>
      </c>
      <c r="M15" s="24">
        <v>2</v>
      </c>
      <c r="P15" s="19">
        <f t="shared" ref="P15:P25" si="7">C15/(100*C$11/100*$A15)</f>
        <v>1.0146198830409356</v>
      </c>
      <c r="Q15" s="19">
        <f t="shared" si="0"/>
        <v>1.0153508771929824</v>
      </c>
      <c r="R15" s="19">
        <f t="shared" si="0"/>
        <v>1.0175438596491229</v>
      </c>
      <c r="S15" s="19">
        <f t="shared" si="1"/>
        <v>1.0160818713450293</v>
      </c>
      <c r="T15" s="19">
        <f t="shared" si="2"/>
        <v>1.0150375939849625</v>
      </c>
      <c r="U15" s="19">
        <f t="shared" si="3"/>
        <v>1.0142543859649125</v>
      </c>
      <c r="V15" s="19">
        <f t="shared" si="4"/>
        <v>1.0136452241715401</v>
      </c>
      <c r="W15" s="19">
        <f t="shared" si="5"/>
        <v>1.0131578947368423</v>
      </c>
      <c r="X15" s="19">
        <f t="shared" si="6"/>
        <v>1.0167464114832536</v>
      </c>
      <c r="Y15" s="19">
        <f t="shared" si="6"/>
        <v>1.0160818713450293</v>
      </c>
    </row>
    <row r="16" spans="1:25" ht="15" x14ac:dyDescent="0.2">
      <c r="A16" s="28">
        <v>2.2999999999999998</v>
      </c>
      <c r="B16" s="24" t="s">
        <v>61</v>
      </c>
      <c r="C16" s="24">
        <v>7</v>
      </c>
      <c r="D16" s="24">
        <v>9.34</v>
      </c>
      <c r="E16" s="24">
        <v>11.7</v>
      </c>
      <c r="F16" s="24">
        <v>14</v>
      </c>
      <c r="G16" s="24">
        <v>16.3</v>
      </c>
      <c r="H16" s="24">
        <v>18.7</v>
      </c>
      <c r="I16" s="24">
        <v>20.9</v>
      </c>
      <c r="J16" s="24">
        <v>23.3</v>
      </c>
      <c r="K16" s="24">
        <v>25.7</v>
      </c>
      <c r="L16" s="24">
        <v>28</v>
      </c>
      <c r="M16" s="24">
        <v>3</v>
      </c>
      <c r="P16" s="19">
        <f t="shared" si="7"/>
        <v>1.0144927536231885</v>
      </c>
      <c r="Q16" s="19">
        <f t="shared" si="0"/>
        <v>1.0152173913043478</v>
      </c>
      <c r="R16" s="19">
        <f t="shared" si="0"/>
        <v>1.017391304347826</v>
      </c>
      <c r="S16" s="19">
        <f t="shared" si="1"/>
        <v>1.0144927536231885</v>
      </c>
      <c r="T16" s="19">
        <f t="shared" si="2"/>
        <v>1.0124223602484475</v>
      </c>
      <c r="U16" s="19">
        <f t="shared" si="3"/>
        <v>1.0163043478260869</v>
      </c>
      <c r="V16" s="19">
        <f t="shared" si="4"/>
        <v>1.0096618357487923</v>
      </c>
      <c r="W16" s="19">
        <f t="shared" si="5"/>
        <v>1.0130434782608695</v>
      </c>
      <c r="X16" s="19">
        <f t="shared" si="6"/>
        <v>1.015810276679842</v>
      </c>
      <c r="Y16" s="19">
        <f t="shared" si="6"/>
        <v>1.0144927536231885</v>
      </c>
    </row>
    <row r="17" spans="1:25" ht="15" x14ac:dyDescent="0.2">
      <c r="A17" s="28">
        <v>2.3199999999999998</v>
      </c>
      <c r="B17" s="24" t="s">
        <v>61</v>
      </c>
      <c r="C17" s="24">
        <v>7.06</v>
      </c>
      <c r="D17" s="24">
        <v>9.42</v>
      </c>
      <c r="E17" s="24">
        <v>11.8</v>
      </c>
      <c r="F17" s="24">
        <v>14.1</v>
      </c>
      <c r="G17" s="24">
        <v>16.5</v>
      </c>
      <c r="H17" s="24">
        <v>18.8</v>
      </c>
      <c r="I17" s="24">
        <v>21.2</v>
      </c>
      <c r="J17" s="24">
        <v>23.5</v>
      </c>
      <c r="K17" s="24">
        <v>25.9</v>
      </c>
      <c r="L17" s="24">
        <v>28.3</v>
      </c>
      <c r="M17" s="24">
        <v>4</v>
      </c>
      <c r="P17" s="19">
        <f t="shared" si="7"/>
        <v>1.014367816091954</v>
      </c>
      <c r="Q17" s="19">
        <f t="shared" si="0"/>
        <v>1.0150862068965518</v>
      </c>
      <c r="R17" s="19">
        <f t="shared" si="0"/>
        <v>1.017241379310345</v>
      </c>
      <c r="S17" s="19">
        <f t="shared" si="1"/>
        <v>1.0129310344827587</v>
      </c>
      <c r="T17" s="19">
        <f t="shared" si="2"/>
        <v>1.0160098522167489</v>
      </c>
      <c r="U17" s="19">
        <f t="shared" si="3"/>
        <v>1.0129310344827587</v>
      </c>
      <c r="V17" s="19">
        <f t="shared" si="4"/>
        <v>1.0153256704980842</v>
      </c>
      <c r="W17" s="19">
        <f t="shared" si="5"/>
        <v>1.0129310344827587</v>
      </c>
      <c r="X17" s="19">
        <f t="shared" si="6"/>
        <v>1.0148902821316614</v>
      </c>
      <c r="Y17" s="19">
        <f t="shared" si="6"/>
        <v>1.0165229885057472</v>
      </c>
    </row>
    <row r="18" spans="1:25" ht="15" x14ac:dyDescent="0.2">
      <c r="A18" s="28">
        <v>2.34</v>
      </c>
      <c r="B18" s="24" t="s">
        <v>61</v>
      </c>
      <c r="C18" s="24">
        <v>7.1</v>
      </c>
      <c r="D18" s="24">
        <v>9.5</v>
      </c>
      <c r="E18" s="24">
        <v>11.9</v>
      </c>
      <c r="F18" s="24">
        <v>14.3</v>
      </c>
      <c r="G18" s="24">
        <v>16.600000000000001</v>
      </c>
      <c r="H18" s="24">
        <v>19</v>
      </c>
      <c r="I18" s="24">
        <v>21.4</v>
      </c>
      <c r="J18" s="24">
        <v>23.7</v>
      </c>
      <c r="K18" s="24">
        <v>26.1</v>
      </c>
      <c r="L18" s="24">
        <v>28.5</v>
      </c>
      <c r="M18" s="24">
        <v>5</v>
      </c>
      <c r="P18" s="19">
        <f t="shared" si="7"/>
        <v>1.0113960113960114</v>
      </c>
      <c r="Q18" s="19">
        <f t="shared" si="0"/>
        <v>1.0149572649572651</v>
      </c>
      <c r="R18" s="19">
        <f t="shared" si="0"/>
        <v>1.0170940170940173</v>
      </c>
      <c r="S18" s="19">
        <f t="shared" si="1"/>
        <v>1.0185185185185186</v>
      </c>
      <c r="T18" s="19">
        <f t="shared" si="2"/>
        <v>1.0134310134310136</v>
      </c>
      <c r="U18" s="19">
        <f t="shared" si="3"/>
        <v>1.0149572649572651</v>
      </c>
      <c r="V18" s="19">
        <f t="shared" si="4"/>
        <v>1.0161443494776827</v>
      </c>
      <c r="W18" s="19">
        <f t="shared" si="5"/>
        <v>1.0128205128205128</v>
      </c>
      <c r="X18" s="19">
        <f t="shared" si="6"/>
        <v>1.0139860139860142</v>
      </c>
      <c r="Y18" s="19">
        <f t="shared" si="6"/>
        <v>1.0149572649572651</v>
      </c>
    </row>
    <row r="19" spans="1:25" ht="15" x14ac:dyDescent="0.2">
      <c r="A19" s="28">
        <v>2.36</v>
      </c>
      <c r="B19" s="24" t="s">
        <v>61</v>
      </c>
      <c r="C19" s="24">
        <v>7.18</v>
      </c>
      <c r="D19" s="24">
        <v>9.6</v>
      </c>
      <c r="E19" s="24">
        <v>12</v>
      </c>
      <c r="F19" s="24">
        <v>14.4</v>
      </c>
      <c r="G19" s="24">
        <v>16.8</v>
      </c>
      <c r="H19" s="24">
        <v>19.2</v>
      </c>
      <c r="I19" s="24">
        <v>21.6</v>
      </c>
      <c r="J19" s="24">
        <v>24</v>
      </c>
      <c r="K19" s="24">
        <v>26.3</v>
      </c>
      <c r="L19" s="24">
        <v>28.7</v>
      </c>
      <c r="M19" s="24">
        <v>6</v>
      </c>
      <c r="P19" s="19">
        <f t="shared" si="7"/>
        <v>1.0141242937853108</v>
      </c>
      <c r="Q19" s="19">
        <f t="shared" si="0"/>
        <v>1.0169491525423728</v>
      </c>
      <c r="R19" s="19">
        <f t="shared" si="0"/>
        <v>1.0169491525423731</v>
      </c>
      <c r="S19" s="19">
        <f t="shared" si="1"/>
        <v>1.0169491525423728</v>
      </c>
      <c r="T19" s="19">
        <f t="shared" si="2"/>
        <v>1.0169491525423731</v>
      </c>
      <c r="U19" s="19">
        <f t="shared" si="3"/>
        <v>1.0169491525423728</v>
      </c>
      <c r="V19" s="19">
        <f t="shared" si="4"/>
        <v>1.0169491525423731</v>
      </c>
      <c r="W19" s="19">
        <f t="shared" si="5"/>
        <v>1.0169491525423731</v>
      </c>
      <c r="X19" s="19">
        <f t="shared" si="6"/>
        <v>1.0130970724191064</v>
      </c>
      <c r="Y19" s="19">
        <f t="shared" si="6"/>
        <v>1.0134180790960452</v>
      </c>
    </row>
    <row r="20" spans="1:25" ht="15" x14ac:dyDescent="0.2">
      <c r="A20" s="28">
        <v>2.38</v>
      </c>
      <c r="B20" s="24" t="s">
        <v>61</v>
      </c>
      <c r="C20" s="24">
        <v>7.25</v>
      </c>
      <c r="D20" s="24">
        <v>9.6999999999999993</v>
      </c>
      <c r="E20" s="24">
        <v>12.1</v>
      </c>
      <c r="F20" s="24">
        <v>14.5</v>
      </c>
      <c r="G20" s="24">
        <v>16.899999999999999</v>
      </c>
      <c r="H20" s="24">
        <v>19.3</v>
      </c>
      <c r="I20" s="24">
        <v>21.7</v>
      </c>
      <c r="J20" s="24">
        <v>24.2</v>
      </c>
      <c r="K20" s="24">
        <v>26.6</v>
      </c>
      <c r="L20" s="24">
        <v>29</v>
      </c>
      <c r="M20" s="24">
        <v>7</v>
      </c>
      <c r="P20" s="19">
        <f t="shared" si="7"/>
        <v>1.0154061624649859</v>
      </c>
      <c r="Q20" s="19">
        <f t="shared" si="0"/>
        <v>1.01890756302521</v>
      </c>
      <c r="R20" s="19">
        <f t="shared" si="0"/>
        <v>1.0168067226890758</v>
      </c>
      <c r="S20" s="19">
        <f t="shared" si="1"/>
        <v>1.0154061624649859</v>
      </c>
      <c r="T20" s="19">
        <f t="shared" si="2"/>
        <v>1.0144057623049219</v>
      </c>
      <c r="U20" s="19">
        <f t="shared" si="3"/>
        <v>1.0136554621848741</v>
      </c>
      <c r="V20" s="19">
        <f t="shared" si="4"/>
        <v>1.0130718954248366</v>
      </c>
      <c r="W20" s="19">
        <f t="shared" si="5"/>
        <v>1.0168067226890758</v>
      </c>
      <c r="X20" s="19">
        <f t="shared" si="6"/>
        <v>1.0160427807486632</v>
      </c>
      <c r="Y20" s="19">
        <f t="shared" si="6"/>
        <v>1.0154061624649859</v>
      </c>
    </row>
    <row r="21" spans="1:25" ht="15" x14ac:dyDescent="0.2">
      <c r="A21" s="28">
        <v>2.4</v>
      </c>
      <c r="B21" s="24" t="s">
        <v>61</v>
      </c>
      <c r="C21" s="24">
        <v>7.3</v>
      </c>
      <c r="D21" s="24">
        <v>9.74</v>
      </c>
      <c r="E21" s="24">
        <v>12.2</v>
      </c>
      <c r="F21" s="24">
        <v>14.6</v>
      </c>
      <c r="G21" s="24">
        <v>17.100000000000001</v>
      </c>
      <c r="H21" s="24">
        <v>19.5</v>
      </c>
      <c r="I21" s="24">
        <v>21.9</v>
      </c>
      <c r="J21" s="24">
        <v>24.4</v>
      </c>
      <c r="K21" s="24">
        <v>26.8</v>
      </c>
      <c r="L21" s="24">
        <v>29.2</v>
      </c>
      <c r="M21" s="24">
        <v>8</v>
      </c>
      <c r="P21" s="19">
        <f t="shared" si="7"/>
        <v>1.0138888888888891</v>
      </c>
      <c r="Q21" s="19">
        <f t="shared" si="0"/>
        <v>1.0145833333333334</v>
      </c>
      <c r="R21" s="19">
        <f t="shared" si="0"/>
        <v>1.0166666666666666</v>
      </c>
      <c r="S21" s="19">
        <f t="shared" si="1"/>
        <v>1.0138888888888891</v>
      </c>
      <c r="T21" s="19">
        <f t="shared" si="2"/>
        <v>1.0178571428571428</v>
      </c>
      <c r="U21" s="19">
        <f t="shared" si="3"/>
        <v>1.015625</v>
      </c>
      <c r="V21" s="19">
        <f t="shared" si="4"/>
        <v>1.0138888888888888</v>
      </c>
      <c r="W21" s="19">
        <f t="shared" si="5"/>
        <v>1.0166666666666666</v>
      </c>
      <c r="X21" s="19">
        <f t="shared" si="6"/>
        <v>1.0151515151515151</v>
      </c>
      <c r="Y21" s="19">
        <f t="shared" si="6"/>
        <v>1.0138888888888891</v>
      </c>
    </row>
    <row r="22" spans="1:25" ht="15" x14ac:dyDescent="0.2">
      <c r="A22" s="28">
        <v>2.42</v>
      </c>
      <c r="B22" s="24" t="s">
        <v>61</v>
      </c>
      <c r="C22" s="24">
        <v>7.37</v>
      </c>
      <c r="D22" s="24">
        <v>9.83</v>
      </c>
      <c r="E22" s="24">
        <v>12.3</v>
      </c>
      <c r="F22" s="24">
        <v>14.7</v>
      </c>
      <c r="G22" s="24">
        <v>17.2</v>
      </c>
      <c r="H22" s="24">
        <v>19.7</v>
      </c>
      <c r="I22" s="24">
        <v>22.1</v>
      </c>
      <c r="J22" s="24">
        <v>24.5</v>
      </c>
      <c r="K22" s="24">
        <v>27</v>
      </c>
      <c r="L22" s="24">
        <v>29.5</v>
      </c>
      <c r="M22" s="24">
        <v>9</v>
      </c>
      <c r="P22" s="19">
        <f t="shared" si="7"/>
        <v>1.0151515151515151</v>
      </c>
      <c r="Q22" s="19">
        <f t="shared" si="0"/>
        <v>1.015495867768595</v>
      </c>
      <c r="R22" s="19">
        <f t="shared" si="0"/>
        <v>1.0165289256198349</v>
      </c>
      <c r="S22" s="19">
        <f t="shared" si="1"/>
        <v>1.0123966942148761</v>
      </c>
      <c r="T22" s="19">
        <f t="shared" si="2"/>
        <v>1.0153482880755609</v>
      </c>
      <c r="U22" s="19">
        <f t="shared" si="3"/>
        <v>1.0175619834710743</v>
      </c>
      <c r="V22" s="19">
        <f t="shared" si="4"/>
        <v>1.014692378328742</v>
      </c>
      <c r="W22" s="19">
        <f t="shared" si="5"/>
        <v>1.0123966942148761</v>
      </c>
      <c r="X22" s="19">
        <f t="shared" si="6"/>
        <v>1.0142749812171301</v>
      </c>
      <c r="Y22" s="19">
        <f t="shared" si="6"/>
        <v>1.0158402203856749</v>
      </c>
    </row>
    <row r="23" spans="1:25" ht="15" x14ac:dyDescent="0.2">
      <c r="A23" s="28">
        <v>2.46</v>
      </c>
      <c r="B23" s="24" t="s">
        <v>61</v>
      </c>
      <c r="C23" s="24">
        <v>7.49</v>
      </c>
      <c r="D23" s="24">
        <v>9.98</v>
      </c>
      <c r="E23" s="24">
        <v>12.5</v>
      </c>
      <c r="F23" s="24">
        <v>15</v>
      </c>
      <c r="G23" s="24">
        <v>17.5</v>
      </c>
      <c r="H23" s="24">
        <v>20</v>
      </c>
      <c r="I23" s="24">
        <v>22.5</v>
      </c>
      <c r="J23" s="24">
        <v>25</v>
      </c>
      <c r="K23" s="24">
        <v>27.5</v>
      </c>
      <c r="L23" s="24">
        <v>30</v>
      </c>
      <c r="M23" s="24">
        <v>10</v>
      </c>
      <c r="P23" s="19">
        <f t="shared" si="7"/>
        <v>1.0149051490514907</v>
      </c>
      <c r="Q23" s="19">
        <f t="shared" si="0"/>
        <v>1.0142276422764229</v>
      </c>
      <c r="R23" s="19">
        <f t="shared" si="0"/>
        <v>1.0162601626016259</v>
      </c>
      <c r="S23" s="19">
        <f t="shared" si="1"/>
        <v>1.0162601626016261</v>
      </c>
      <c r="T23" s="19">
        <f t="shared" si="2"/>
        <v>1.0162601626016261</v>
      </c>
      <c r="U23" s="19">
        <f t="shared" si="3"/>
        <v>1.0162601626016261</v>
      </c>
      <c r="V23" s="19">
        <f t="shared" si="4"/>
        <v>1.0162601626016259</v>
      </c>
      <c r="W23" s="19">
        <f t="shared" si="5"/>
        <v>1.0162601626016259</v>
      </c>
      <c r="X23" s="19">
        <f t="shared" si="6"/>
        <v>1.0162601626016261</v>
      </c>
      <c r="Y23" s="19">
        <f t="shared" si="6"/>
        <v>1.0162601626016261</v>
      </c>
    </row>
    <row r="24" spans="1:25" ht="15" x14ac:dyDescent="0.2">
      <c r="A24" s="28">
        <v>2.48</v>
      </c>
      <c r="B24" s="24" t="s">
        <v>61</v>
      </c>
      <c r="C24" s="24">
        <v>7.55</v>
      </c>
      <c r="D24" s="24">
        <v>10.1</v>
      </c>
      <c r="E24" s="24">
        <v>12.6</v>
      </c>
      <c r="F24" s="24">
        <v>15.1</v>
      </c>
      <c r="G24" s="24">
        <v>17.600000000000001</v>
      </c>
      <c r="H24" s="24">
        <v>20.100000000000001</v>
      </c>
      <c r="I24" s="24">
        <v>22.7</v>
      </c>
      <c r="J24" s="24">
        <v>25.2</v>
      </c>
      <c r="K24" s="24">
        <v>27.7</v>
      </c>
      <c r="L24" s="24">
        <v>30.2</v>
      </c>
      <c r="M24" s="24">
        <v>11</v>
      </c>
      <c r="P24" s="19">
        <f t="shared" si="7"/>
        <v>1.0147849462365592</v>
      </c>
      <c r="Q24" s="19">
        <f t="shared" si="0"/>
        <v>1.0181451612903225</v>
      </c>
      <c r="R24" s="19">
        <f t="shared" si="0"/>
        <v>1.0161290322580645</v>
      </c>
      <c r="S24" s="19">
        <f t="shared" si="1"/>
        <v>1.0147849462365592</v>
      </c>
      <c r="T24" s="19">
        <f t="shared" si="2"/>
        <v>1.0138248847926268</v>
      </c>
      <c r="U24" s="19">
        <f t="shared" si="3"/>
        <v>1.0131048387096775</v>
      </c>
      <c r="V24" s="19">
        <f t="shared" si="4"/>
        <v>1.0170250896057347</v>
      </c>
      <c r="W24" s="19">
        <f t="shared" si="5"/>
        <v>1.0161290322580645</v>
      </c>
      <c r="X24" s="19">
        <f t="shared" si="6"/>
        <v>1.0153958944281525</v>
      </c>
      <c r="Y24" s="19">
        <f t="shared" si="6"/>
        <v>1.0147849462365592</v>
      </c>
    </row>
    <row r="25" spans="1:25" ht="15" x14ac:dyDescent="0.2">
      <c r="A25" s="28">
        <v>2.5</v>
      </c>
      <c r="B25" s="24" t="s">
        <v>61</v>
      </c>
      <c r="C25" s="24">
        <v>7.61</v>
      </c>
      <c r="D25" s="24">
        <v>10.199999999999999</v>
      </c>
      <c r="E25" s="24">
        <v>12.7</v>
      </c>
      <c r="F25" s="24">
        <v>15.2</v>
      </c>
      <c r="G25" s="24">
        <v>17.8</v>
      </c>
      <c r="H25" s="24">
        <v>20.3</v>
      </c>
      <c r="I25" s="24">
        <v>22.8</v>
      </c>
      <c r="J25" s="24">
        <v>25.4</v>
      </c>
      <c r="K25" s="24">
        <v>27.9</v>
      </c>
      <c r="L25" s="24">
        <v>30.5</v>
      </c>
      <c r="M25" s="24">
        <v>12</v>
      </c>
      <c r="P25" s="19">
        <f t="shared" si="7"/>
        <v>1.0146666666666666</v>
      </c>
      <c r="Q25" s="19">
        <f t="shared" si="0"/>
        <v>1.02</v>
      </c>
      <c r="R25" s="19">
        <f t="shared" si="0"/>
        <v>1.016</v>
      </c>
      <c r="S25" s="19">
        <f t="shared" si="1"/>
        <v>1.0133333333333332</v>
      </c>
      <c r="T25" s="19">
        <f t="shared" si="2"/>
        <v>1.0171428571428571</v>
      </c>
      <c r="U25" s="19">
        <f t="shared" si="3"/>
        <v>1.0150000000000001</v>
      </c>
      <c r="V25" s="19">
        <f t="shared" si="4"/>
        <v>1.0133333333333334</v>
      </c>
      <c r="W25" s="19">
        <f t="shared" si="5"/>
        <v>1.016</v>
      </c>
      <c r="X25" s="19">
        <f t="shared" si="6"/>
        <v>1.0145454545454544</v>
      </c>
      <c r="Y25" s="19">
        <f t="shared" si="6"/>
        <v>1.0166666666666666</v>
      </c>
    </row>
    <row r="26" spans="1:25" ht="15" x14ac:dyDescent="0.2">
      <c r="A26" s="26" t="s">
        <v>62</v>
      </c>
      <c r="B26" s="24" t="s">
        <v>63</v>
      </c>
      <c r="C26" s="24">
        <v>80</v>
      </c>
      <c r="D26" s="24">
        <v>80</v>
      </c>
      <c r="E26" s="24">
        <v>80</v>
      </c>
      <c r="F26" s="24">
        <v>80</v>
      </c>
      <c r="G26" s="24">
        <v>80</v>
      </c>
      <c r="H26" s="24">
        <v>80</v>
      </c>
      <c r="I26" s="24">
        <v>80</v>
      </c>
      <c r="J26" s="24">
        <v>80</v>
      </c>
      <c r="K26" s="24">
        <v>80</v>
      </c>
      <c r="L26" s="24">
        <v>80</v>
      </c>
      <c r="M26" s="24">
        <v>13</v>
      </c>
    </row>
    <row r="27" spans="1:25" ht="15" x14ac:dyDescent="0.2">
      <c r="A27" s="26" t="s">
        <v>64</v>
      </c>
      <c r="B27" s="24" t="s">
        <v>61</v>
      </c>
      <c r="C27" s="24">
        <v>90</v>
      </c>
      <c r="D27" s="24">
        <v>90</v>
      </c>
      <c r="E27" s="24">
        <v>90</v>
      </c>
      <c r="F27" s="24">
        <v>90</v>
      </c>
      <c r="G27" s="24">
        <v>90</v>
      </c>
      <c r="H27" s="24">
        <v>90</v>
      </c>
      <c r="I27" s="24">
        <v>90</v>
      </c>
      <c r="J27" s="24">
        <v>90</v>
      </c>
      <c r="K27" s="24">
        <v>90</v>
      </c>
      <c r="L27" s="24">
        <v>90</v>
      </c>
      <c r="M27" s="24">
        <v>14</v>
      </c>
    </row>
    <row r="28" spans="1:25" ht="15" x14ac:dyDescent="0.2">
      <c r="A28" s="25" t="s">
        <v>60</v>
      </c>
      <c r="B28" s="25" t="s">
        <v>60</v>
      </c>
      <c r="C28" s="24" t="s">
        <v>65</v>
      </c>
      <c r="D28" s="24" t="s">
        <v>66</v>
      </c>
      <c r="E28" s="24" t="s">
        <v>67</v>
      </c>
      <c r="F28" s="24" t="s">
        <v>68</v>
      </c>
      <c r="G28" s="24" t="s">
        <v>69</v>
      </c>
      <c r="H28" s="24" t="s">
        <v>70</v>
      </c>
      <c r="I28" s="24" t="s">
        <v>71</v>
      </c>
      <c r="J28" s="24" t="s">
        <v>72</v>
      </c>
      <c r="K28" s="24" t="s">
        <v>73</v>
      </c>
      <c r="L28" s="24" t="s">
        <v>74</v>
      </c>
      <c r="M28" s="24" t="s">
        <v>75</v>
      </c>
    </row>
    <row r="29" spans="1:25" ht="15" x14ac:dyDescent="0.2">
      <c r="A29" s="35" t="s">
        <v>76</v>
      </c>
      <c r="B29" s="35"/>
      <c r="C29" s="34" t="s">
        <v>77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</row>
  </sheetData>
  <mergeCells count="5">
    <mergeCell ref="B10:B11"/>
    <mergeCell ref="A29:B29"/>
    <mergeCell ref="C29:M29"/>
    <mergeCell ref="A10:A11"/>
    <mergeCell ref="C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cp:lastModifiedBy>Admin</cp:lastModifiedBy>
  <cp:lastPrinted>2021-07-02T08:06:41Z</cp:lastPrinted>
  <dcterms:created xsi:type="dcterms:W3CDTF">2021-07-02T07:56:30Z</dcterms:created>
  <dcterms:modified xsi:type="dcterms:W3CDTF">2022-08-30T06:19:25Z</dcterms:modified>
</cp:coreProperties>
</file>