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aleksandrov.GKSKSLOCAL\Desktop\"/>
    </mc:Choice>
  </mc:AlternateContent>
  <bookViews>
    <workbookView xWindow="540" yWindow="345" windowWidth="17250" windowHeight="10575" tabRatio="750" activeTab="1"/>
  </bookViews>
  <sheets>
    <sheet name="Базовые цены 01.2001" sheetId="8" r:id="rId1"/>
    <sheet name="Текущие цены 2017" sheetId="10" r:id="rId2"/>
    <sheet name="Пояснительная" sheetId="3" r:id="rId3"/>
    <sheet name="Лист1" sheetId="9" r:id="rId4"/>
  </sheets>
  <externalReferences>
    <externalReference r:id="rId5"/>
  </externalReferences>
  <definedNames>
    <definedName name="_xlnm.Print_Titles" localSheetId="0">'Базовые цены 01.2001'!$19:$19</definedName>
    <definedName name="_xlnm.Print_Titles" localSheetId="1">'Текущие цены 2017'!$20:$20</definedName>
    <definedName name="_xlnm.Print_Area" localSheetId="0">'Базовые цены 01.2001'!$A$1:$H$108</definedName>
    <definedName name="_xlnm.Print_Area" localSheetId="2">Пояснительная!$A$1:$G$35</definedName>
    <definedName name="_xlnm.Print_Area" localSheetId="1">'Текущие цены 2017'!$A$1:$H$103</definedName>
  </definedNames>
  <calcPr calcId="152511" fullPrecision="0"/>
</workbook>
</file>

<file path=xl/calcChain.xml><?xml version="1.0" encoding="utf-8"?>
<calcChain xmlns="http://schemas.openxmlformats.org/spreadsheetml/2006/main">
  <c r="G79" i="10" l="1"/>
  <c r="H79" i="10" s="1"/>
  <c r="A75" i="10"/>
  <c r="A79" i="10" s="1"/>
  <c r="F61" i="10"/>
  <c r="E61" i="10"/>
  <c r="D61" i="10"/>
  <c r="G66" i="10"/>
  <c r="G81" i="8"/>
  <c r="G70" i="8" l="1"/>
  <c r="G66" i="8" l="1"/>
  <c r="G68" i="8" l="1"/>
  <c r="H68" i="8" s="1"/>
  <c r="H70" i="8"/>
  <c r="C68" i="8" l="1"/>
  <c r="H66" i="10"/>
  <c r="G68" i="10"/>
  <c r="H68" i="10" s="1"/>
  <c r="C66" i="10"/>
  <c r="H27" i="10" l="1"/>
  <c r="G41" i="10" l="1"/>
  <c r="E41" i="10"/>
  <c r="F42" i="8"/>
  <c r="F43" i="8" s="1"/>
  <c r="G43" i="8"/>
  <c r="E43" i="8"/>
  <c r="D43" i="8"/>
  <c r="F28" i="8"/>
  <c r="B27" i="8"/>
  <c r="C27" i="8"/>
  <c r="C26" i="8"/>
  <c r="B26" i="8"/>
  <c r="H65" i="10"/>
  <c r="D79" i="8"/>
  <c r="H79" i="8" s="1"/>
  <c r="G8" i="8" s="1"/>
  <c r="A79" i="8"/>
  <c r="A63" i="10"/>
  <c r="A58" i="10"/>
  <c r="A53" i="10"/>
  <c r="A48" i="10"/>
  <c r="A43" i="10"/>
  <c r="A39" i="10"/>
  <c r="A33" i="10"/>
  <c r="A31" i="10"/>
  <c r="A26" i="10"/>
  <c r="D37" i="10"/>
  <c r="E37" i="10"/>
  <c r="H36" i="10"/>
  <c r="H37" i="10" s="1"/>
  <c r="G37" i="10"/>
  <c r="A26" i="8"/>
  <c r="H34" i="8"/>
  <c r="H35" i="8" s="1"/>
  <c r="D35" i="8"/>
  <c r="E35" i="8"/>
  <c r="F35" i="8"/>
  <c r="G35" i="8"/>
  <c r="H38" i="8"/>
  <c r="H39" i="8" s="1"/>
  <c r="D39" i="8"/>
  <c r="E39" i="8"/>
  <c r="F39" i="8"/>
  <c r="G39" i="8"/>
  <c r="H31" i="8"/>
  <c r="H32" i="8" s="1"/>
  <c r="G32" i="8"/>
  <c r="F32" i="8"/>
  <c r="E32" i="8"/>
  <c r="D32" i="8"/>
  <c r="F55" i="10"/>
  <c r="E55" i="10"/>
  <c r="D55" i="10"/>
  <c r="E57" i="8"/>
  <c r="F57" i="8"/>
  <c r="D57" i="8"/>
  <c r="G82" i="10"/>
  <c r="H82" i="10" s="1"/>
  <c r="F69" i="10"/>
  <c r="E69" i="10"/>
  <c r="D69" i="10"/>
  <c r="G50" i="10"/>
  <c r="F50" i="10"/>
  <c r="G45" i="10"/>
  <c r="F45" i="10"/>
  <c r="E45" i="10"/>
  <c r="D45" i="10"/>
  <c r="H44" i="10"/>
  <c r="H45" i="10" s="1"/>
  <c r="F41" i="10"/>
  <c r="F37" i="10"/>
  <c r="H32" i="10"/>
  <c r="H33" i="10" s="1"/>
  <c r="G33" i="10"/>
  <c r="F33" i="10"/>
  <c r="E33" i="10"/>
  <c r="D33" i="10"/>
  <c r="G24" i="10"/>
  <c r="F24" i="10"/>
  <c r="E24" i="10"/>
  <c r="D24" i="10"/>
  <c r="A27" i="10"/>
  <c r="A40" i="10"/>
  <c r="A44" i="10" s="1"/>
  <c r="H23" i="10"/>
  <c r="H24" i="10" s="1"/>
  <c r="G84" i="8"/>
  <c r="H84" i="8" s="1"/>
  <c r="C7" i="9"/>
  <c r="F52" i="8"/>
  <c r="G52" i="8"/>
  <c r="H46" i="8"/>
  <c r="H47" i="8" s="1"/>
  <c r="E47" i="8"/>
  <c r="E23" i="8"/>
  <c r="E71" i="8"/>
  <c r="F47" i="8"/>
  <c r="G47" i="8"/>
  <c r="D47" i="8"/>
  <c r="F23" i="8"/>
  <c r="F71" i="8"/>
  <c r="G23" i="8"/>
  <c r="D23" i="8"/>
  <c r="H22" i="8"/>
  <c r="H23" i="8" s="1"/>
  <c r="D71" i="8"/>
  <c r="A34" i="8"/>
  <c r="A38" i="8" s="1"/>
  <c r="A42" i="8"/>
  <c r="A46" i="8" s="1"/>
  <c r="A51" i="8" s="1"/>
  <c r="A56" i="8" s="1"/>
  <c r="A61" i="8" s="1"/>
  <c r="A67" i="8" s="1"/>
  <c r="H28" i="10"/>
  <c r="J28" i="10" s="1"/>
  <c r="H27" i="8"/>
  <c r="A49" i="10" l="1"/>
  <c r="A54" i="10" s="1"/>
  <c r="A59" i="10" s="1"/>
  <c r="A65" i="10" s="1"/>
  <c r="A66" i="10" s="1"/>
  <c r="A67" i="10" s="1"/>
  <c r="A68" i="10" s="1"/>
  <c r="A82" i="10"/>
  <c r="A77" i="8"/>
  <c r="A81" i="8" s="1"/>
  <c r="A84" i="8" s="1"/>
  <c r="A68" i="8"/>
  <c r="A69" i="8" s="1"/>
  <c r="A70" i="8" s="1"/>
  <c r="H26" i="8"/>
  <c r="H28" i="8" s="1"/>
  <c r="F48" i="8"/>
  <c r="F53" i="8" s="1"/>
  <c r="F58" i="8" s="1"/>
  <c r="G28" i="8"/>
  <c r="G48" i="8" s="1"/>
  <c r="G53" i="8" s="1"/>
  <c r="D28" i="8"/>
  <c r="D48" i="8" s="1"/>
  <c r="E29" i="10"/>
  <c r="E46" i="10" s="1"/>
  <c r="G29" i="10"/>
  <c r="G46" i="10" s="1"/>
  <c r="G51" i="10" s="1"/>
  <c r="H42" i="8"/>
  <c r="H43" i="8" s="1"/>
  <c r="H40" i="10"/>
  <c r="D41" i="10"/>
  <c r="H64" i="10"/>
  <c r="D29" i="10"/>
  <c r="F29" i="10"/>
  <c r="F46" i="10" s="1"/>
  <c r="F51" i="10" s="1"/>
  <c r="F56" i="10" s="1"/>
  <c r="F70" i="10" s="1"/>
  <c r="F72" i="10" s="1"/>
  <c r="F73" i="10" s="1"/>
  <c r="E28" i="8"/>
  <c r="E48" i="8" s="1"/>
  <c r="E51" i="8" s="1"/>
  <c r="D51" i="8" l="1"/>
  <c r="D52" i="8" s="1"/>
  <c r="D53" i="8" s="1"/>
  <c r="D58" i="8" s="1"/>
  <c r="E49" i="10"/>
  <c r="E50" i="10" s="1"/>
  <c r="E51" i="10" s="1"/>
  <c r="E56" i="10" s="1"/>
  <c r="E70" i="10" s="1"/>
  <c r="E72" i="10" s="1"/>
  <c r="E73" i="10" s="1"/>
  <c r="E75" i="10" s="1"/>
  <c r="E76" i="10" s="1"/>
  <c r="F75" i="10"/>
  <c r="F76" i="10" s="1"/>
  <c r="E24" i="3" s="1"/>
  <c r="F63" i="8"/>
  <c r="F72" i="8" s="1"/>
  <c r="D63" i="8"/>
  <c r="H48" i="8"/>
  <c r="D46" i="10"/>
  <c r="E52" i="8"/>
  <c r="E53" i="8" s="1"/>
  <c r="E58" i="8" s="1"/>
  <c r="J27" i="10"/>
  <c r="H29" i="10"/>
  <c r="H67" i="8"/>
  <c r="H66" i="8"/>
  <c r="H81" i="8" s="1"/>
  <c r="J40" i="10"/>
  <c r="H41" i="10"/>
  <c r="H51" i="8" l="1"/>
  <c r="H52" i="8" s="1"/>
  <c r="H50" i="10"/>
  <c r="D49" i="10"/>
  <c r="H49" i="10" s="1"/>
  <c r="D72" i="8"/>
  <c r="F74" i="8"/>
  <c r="F75" i="8" s="1"/>
  <c r="D74" i="8"/>
  <c r="D75" i="8" s="1"/>
  <c r="D77" i="8" s="1"/>
  <c r="E63" i="8"/>
  <c r="E72" i="8" s="1"/>
  <c r="H53" i="8"/>
  <c r="H46" i="10"/>
  <c r="D50" i="10"/>
  <c r="D51" i="10" s="1"/>
  <c r="D56" i="10" s="1"/>
  <c r="D70" i="10" s="1"/>
  <c r="D72" i="10" s="1"/>
  <c r="H51" i="10" l="1"/>
  <c r="D73" i="10"/>
  <c r="D75" i="10" s="1"/>
  <c r="D78" i="8"/>
  <c r="F77" i="8"/>
  <c r="F78" i="8" s="1"/>
  <c r="E18" i="3" s="1"/>
  <c r="E74" i="8"/>
  <c r="E75" i="8" s="1"/>
  <c r="H56" i="8"/>
  <c r="H57" i="8" s="1"/>
  <c r="H58" i="8" s="1"/>
  <c r="G57" i="8"/>
  <c r="G58" i="8" s="1"/>
  <c r="D76" i="10" l="1"/>
  <c r="E23" i="3" s="1"/>
  <c r="E77" i="8"/>
  <c r="E78" i="8" s="1"/>
  <c r="E17" i="3" s="1"/>
  <c r="G69" i="8"/>
  <c r="H69" i="8" s="1"/>
  <c r="G62" i="8"/>
  <c r="H62" i="8" s="1"/>
  <c r="G61" i="8"/>
  <c r="G55" i="10"/>
  <c r="G56" i="10" s="1"/>
  <c r="H54" i="10"/>
  <c r="H55" i="10" s="1"/>
  <c r="H56" i="10" s="1"/>
  <c r="G71" i="8" l="1"/>
  <c r="G67" i="10"/>
  <c r="G69" i="10" s="1"/>
  <c r="G60" i="10"/>
  <c r="G59" i="10"/>
  <c r="H61" i="8"/>
  <c r="H63" i="8" s="1"/>
  <c r="G63" i="8"/>
  <c r="G72" i="8" s="1"/>
  <c r="H67" i="10"/>
  <c r="G61" i="10" l="1"/>
  <c r="G70" i="10" s="1"/>
  <c r="G72" i="10" s="1"/>
  <c r="G73" i="10" s="1"/>
  <c r="G75" i="10" s="1"/>
  <c r="H71" i="8"/>
  <c r="H72" i="8" s="1"/>
  <c r="H60" i="10"/>
  <c r="H59" i="10"/>
  <c r="H72" i="10" l="1"/>
  <c r="H61" i="10"/>
  <c r="G76" i="10"/>
  <c r="E25" i="3" s="1"/>
  <c r="H75" i="10"/>
  <c r="G74" i="8"/>
  <c r="H69" i="10"/>
  <c r="H70" i="10" l="1"/>
  <c r="H73" i="10" s="1"/>
  <c r="H76" i="10" s="1"/>
  <c r="G7" i="10" s="1"/>
  <c r="H80" i="10"/>
  <c r="G80" i="10"/>
  <c r="H74" i="8"/>
  <c r="H75" i="8" s="1"/>
  <c r="G75" i="8"/>
  <c r="G77" i="8" s="1"/>
  <c r="H77" i="8" l="1"/>
  <c r="H82" i="8" s="1"/>
  <c r="G78" i="8"/>
  <c r="E19" i="3" s="1"/>
  <c r="G82" i="8" l="1"/>
  <c r="H78" i="8"/>
  <c r="G7" i="8" s="1"/>
  <c r="E16" i="3"/>
  <c r="E30" i="3" s="1"/>
  <c r="E22" i="3" l="1"/>
  <c r="E32" i="3" s="1"/>
  <c r="H77" i="10"/>
  <c r="D77" i="10"/>
  <c r="A77" i="10"/>
</calcChain>
</file>

<file path=xl/comments1.xml><?xml version="1.0" encoding="utf-8"?>
<comments xmlns="http://schemas.openxmlformats.org/spreadsheetml/2006/main">
  <authors>
    <author>Gavrilina Irina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Gavrilina Irina:</t>
        </r>
        <r>
          <rPr>
            <sz val="9"/>
            <color indexed="81"/>
            <rFont val="Tahoma"/>
            <family val="2"/>
            <charset val="204"/>
          </rPr>
          <t xml:space="preserve">
можно заполнить по проектным данным, можно скрыть</t>
        </r>
      </text>
    </comment>
  </commentList>
</comments>
</file>

<file path=xl/sharedStrings.xml><?xml version="1.0" encoding="utf-8"?>
<sst xmlns="http://schemas.openxmlformats.org/spreadsheetml/2006/main" count="215" uniqueCount="112">
  <si>
    <t>Заказчик</t>
  </si>
  <si>
    <t>(наименование организации)</t>
  </si>
  <si>
    <t>Сводный сметный расчет в сумме</t>
  </si>
  <si>
    <t>тыс.руб.</t>
  </si>
  <si>
    <t>(ссылка на документ об утверждении)</t>
  </si>
  <si>
    <t>СВОДНЫЙ СМЕТНЫЙ РАСЧЕТ СТОИМОСТИ СТРОИТЕЛЬСТВА</t>
  </si>
  <si>
    <t>(наименование стройки)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</si>
  <si>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</si>
  <si>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</si>
  <si>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</si>
  <si>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</si>
  <si>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монтажных работ</t>
  </si>
  <si>
    <t>прочих затрат</t>
  </si>
  <si>
    <t>ВСЕГО ПО ГЛАВЕ 1</t>
  </si>
  <si>
    <t>ВСЕГО ПО ГЛАВЕ 2</t>
  </si>
  <si>
    <t>ГЛАВА 5. Объекты транспортного хозяйства и связи</t>
  </si>
  <si>
    <t>ВСЕГО ПО ГЛАВЕ 5</t>
  </si>
  <si>
    <t>ВСЕГО ПО ГЛАВЕ 6</t>
  </si>
  <si>
    <t>ВСЕГО ПО ГЛАВЕ 7</t>
  </si>
  <si>
    <t>ВСЕГО ПО ГЛАВАМ 1-7</t>
  </si>
  <si>
    <t>ВСЕГО ПО ГЛАВЕ 8</t>
  </si>
  <si>
    <t>ПОЯСНИТЕЛЬНАЯ ЗАПИСКА</t>
  </si>
  <si>
    <t>к сводному сметному расчету</t>
  </si>
  <si>
    <t xml:space="preserve">       Накладные расходы и сметная прибыль в локальных сметах определены от ФОТ по видам строительно-монтажных работ в соответствии с ТСН-2001.8 для базисного уровня цен.</t>
  </si>
  <si>
    <t xml:space="preserve">       Наименование глав в сводном сметном расчете принято в соответствии с п.31 Положения, утвержденного постановлением Правительства Российской Федерации от 16.02.2008г. № 87.</t>
  </si>
  <si>
    <t>В базисном уровне цен 2000 года с НДС</t>
  </si>
  <si>
    <t>Всего</t>
  </si>
  <si>
    <t>СМР</t>
  </si>
  <si>
    <t>Оборудование</t>
  </si>
  <si>
    <t>Прочие</t>
  </si>
  <si>
    <t>Строительный объем</t>
  </si>
  <si>
    <t>м3</t>
  </si>
  <si>
    <t>м2</t>
  </si>
  <si>
    <t>1м2 общей площади квартир</t>
  </si>
  <si>
    <t>2000 г.</t>
  </si>
  <si>
    <t>руб.</t>
  </si>
  <si>
    <t>Справочно возвратных сумм</t>
  </si>
  <si>
    <t>СОСТАВЛЕН в ценах на 01.01.2001 г.</t>
  </si>
  <si>
    <t>2016 г.</t>
  </si>
  <si>
    <t xml:space="preserve">приказ №45 МКЭ </t>
  </si>
  <si>
    <t>ВОЗВРАТНЫЕ СУММЫ</t>
  </si>
  <si>
    <t>Затрат нет</t>
  </si>
  <si>
    <t>Наружные сети</t>
  </si>
  <si>
    <t>ВСЕГО ПО ГЛАВЕ 4</t>
  </si>
  <si>
    <t>Форма № 1</t>
  </si>
  <si>
    <t>Утвержден   "____"_______________ 2017 г.</t>
  </si>
  <si>
    <t>№ п.п.</t>
  </si>
  <si>
    <t>Металлолом</t>
  </si>
  <si>
    <t xml:space="preserve">       Прочие работы и затраты приняты по главе 11 ТСН-2001.11 табл.1, согласно статьи 742 ГК РФ, Распоряжения Правительства г.Москвы № 1680-РП от 30.08.2005г. и приказа Комитета города Москвы по ценовой политике в строительстве и государственной экспертизе от 25.03.2016 № МКЭ-ОД/16-10.</t>
  </si>
  <si>
    <t>Общая площадь помещений (без учета летних помещений)</t>
  </si>
  <si>
    <t>Объектная смета № 02-17</t>
  </si>
  <si>
    <t>Резерв средств на непредвиденные работы и затраты - 2%</t>
  </si>
  <si>
    <t>ГЛАВА 1. Подготовка площадок ( территорий) капитального ремонта</t>
  </si>
  <si>
    <t>ГЛАВА 2. Основные объекты</t>
  </si>
  <si>
    <t>ГЛАВА 4.Наружные сети и сооружения ( водоснабжения, водоотведения, теплоснабжения, газоснабжения и т.п.)</t>
  </si>
  <si>
    <t>ГЛАВА 3. Объекты подсобного и обслуживающего назначения</t>
  </si>
  <si>
    <t>ГЛАВА 4. Наружные сети и сооружения водоснабжения, водоотведения, теплоснабжения и газоснабжения</t>
  </si>
  <si>
    <t>ГЛАВА 5 . Благоустройство и озеленение территории</t>
  </si>
  <si>
    <t>ГЛАВА 6. Временные здания и сооружения</t>
  </si>
  <si>
    <t>ГЛАВА 7. Прочие работы и затраты</t>
  </si>
  <si>
    <t>ВСЕГО ПО ГЛАВЕ 3</t>
  </si>
  <si>
    <t>ВСЕГО ПО ГЛАВЕ  5</t>
  </si>
  <si>
    <t>ВСЕГО ПО ГЛАВАМ 1-5</t>
  </si>
  <si>
    <t>ВСЕГО ПО ГЛАВАМ 1-6</t>
  </si>
  <si>
    <t>ГЛАВА 8. Содержание службы заказчика. Строительный контроль</t>
  </si>
  <si>
    <t>ГЛАВА 9. Публичный технологическийи ценовой аудит, проектные и изыскательские работы</t>
  </si>
  <si>
    <t>ВСЕГО ПО ГЛАВЕ 9</t>
  </si>
  <si>
    <t>ВСЕГО ПО ГЛАВАМ 1-9</t>
  </si>
  <si>
    <t>Аппаратная №29 больница</t>
  </si>
  <si>
    <t>Составил</t>
  </si>
  <si>
    <t>Объектная смета № 1</t>
  </si>
  <si>
    <t>Информационно-коммуникационная инфраструктура в ГБУЗ города Москвы «ГКБ №24 ДЗМ» по адресам: Писцовая ул., д.10, Писцовая ул., д.10, стр.2, 4-й Вятский пер., д.39, 4-й Вятский пер., д.41, Планетная ул., д.26 (Капитальный ремонт)</t>
  </si>
  <si>
    <t>ГЛАВА 1. Подготовка площадок (территорий) капитального ремонта</t>
  </si>
  <si>
    <t>Договор № ГС/2801 от 17.07.2017</t>
  </si>
  <si>
    <t>Проведение государственной экспертизы проектной документации</t>
  </si>
  <si>
    <t>Разработка проекта: "Выполнение работ по проектированию информационно-коммуникационной инфраструктуры в Государственном бюджетном учреждении здравоохранения города Москвы «Городская клиническая болтница №24 Департамента здравоохранения города Москвы» в целях обеспечения функционирования в учреждении ИС и ресурсов города Москвы"</t>
  </si>
  <si>
    <t>(должность, подпись, расшифровка)</t>
  </si>
  <si>
    <t>РП:  ООО "СКС" ___________________________Каретников Д.М.</t>
  </si>
  <si>
    <t>Составил:  Инженер-сметчик ___________________________Ракипов Д.А.</t>
  </si>
  <si>
    <t>строительных работ</t>
  </si>
  <si>
    <t>оборудования, мебели и инвентарря</t>
  </si>
  <si>
    <t>Смета ПИР</t>
  </si>
  <si>
    <t>СОСТАВЛЕН в ценах на 01.07.2017 г.</t>
  </si>
  <si>
    <t>МРР 3.2.07.05-11</t>
  </si>
  <si>
    <t>ТСН 2001.12, прилож.5, п.12.5.</t>
  </si>
  <si>
    <t>Согласование проектно-сметной документаци - 0,15% от итога по главам 1-7</t>
  </si>
  <si>
    <t xml:space="preserve">Письмо ДЭПиР от 06.05.11 г. № ДПР/11-9113 </t>
  </si>
  <si>
    <t>Определение достоверности сметной документации: 20 т.р.</t>
  </si>
  <si>
    <t>Налог на добавленную стоимость - 20% (без затрат на экспертизу проекта)</t>
  </si>
  <si>
    <t xml:space="preserve"> Генеральный директор ООО "СКС" ___________________________Миронов В.А.</t>
  </si>
  <si>
    <t>Главный инженер проекта: ___________________________Ярошевский М.А.</t>
  </si>
  <si>
    <t>Проверил:  Первый заместитель генерального директора ___________________________</t>
  </si>
  <si>
    <t>Приказ №80 от 29.08.2014 г.</t>
  </si>
  <si>
    <t>Включить затраты на ВЗиС</t>
  </si>
  <si>
    <t>Строительный контроль - 2,14%</t>
  </si>
  <si>
    <t>Затраты по строительному надзору и содержанию служб заказчика - 1,25%*1,1</t>
  </si>
  <si>
    <t>В т.ч. ПИР без НДС</t>
  </si>
  <si>
    <t>НДС</t>
  </si>
  <si>
    <t>ТСН -2001.12 п.3.2.25</t>
  </si>
  <si>
    <t>НК РФ</t>
  </si>
  <si>
    <t>Итого с непредвиденными работами и затратами</t>
  </si>
  <si>
    <t>Итого по сводному сметному расчету с НДС</t>
  </si>
  <si>
    <t>Налог на добавленную стоимость - 18% (без затрат на экспертизу проекта)</t>
  </si>
  <si>
    <t xml:space="preserve">       Лимитированные затраты учтены в размере: временные здания и сооружения приняты в размере - 1,4%, резерв на непредвиденные в размере - 2%.</t>
  </si>
  <si>
    <t xml:space="preserve">       Содержание службы заказчика  принято в соответствии с приказом Москомэкспертизы №80 от 29.08.2014 г. - 1,25%  от общей стоимости по итогам глав 1-7 сводного сметного расчета,  строительный контроль - 2,14% от общей стоимости по итогам глав 1-7 сводного сметного расчета с применением поправочного коэффициента 1,1</t>
  </si>
  <si>
    <t xml:space="preserve">       Коэффициент пересчета базовой стоимости проектных и изыскательских работ принят в соответствии с Приказом Москомэкспертизы от 30.12.2016 № МКЭ-ОД/16-80, Кинф.=3,609.</t>
  </si>
  <si>
    <t>В текущем уровне цен июль 2017 года с НДС</t>
  </si>
  <si>
    <t>Временные здания и сооружения - 0,3%</t>
  </si>
  <si>
    <t xml:space="preserve">       Сметная стоимость строительства  определена на основе сметно-нормативной базы ТСН-2001 в ценах 2000 года с пересчетом в текущий уровень цен на июль 2017 года по коэффициентам, утвержденным приказом Комитета города Москвы по ценовой политике в строительстве и государственной экспертизе от 24.07.2017 № МКЭ-ОД/17-33</t>
  </si>
  <si>
    <t xml:space="preserve">       Стоимость материалов, не предусмотренных нормативной базой ТСН-2001, принята по прайс-листам с пересчетом в базисные цены укрупненным индексом изменения стоимости материальных ресурсов равным 5,07, утвержденным приказом Комитета города Москвы по ценовой политике в строительстве и государственной экспертизе от 24.07.2017 № МКЭ-ОД/17-33</t>
  </si>
  <si>
    <t xml:space="preserve">       Стоимость оборудования, не предусмотренного нормативной базой ТСН-2001, принята по прайс-листам с пересчетом  в базисные цены укрупненным индексом изменения стоимости материальных ресурсов равным 3,97, утвержденным приказом Комитета города Москвы по ценовой политике в строительстве и государственной экспертизе от 24.07.2017 № МКЭ-ОД/17-33, приложение 1, п.33.</t>
  </si>
  <si>
    <t xml:space="preserve">Государственное казенное учреждение города Москвы "Информационно-аналитический центр в сфере здравоохранения"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</si>
</sst>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&quot;_x000a__x0009__x0009__x0009_&quot;#,##0.00&quot;р. &quot;;\-#,##0.00&quot;р. &quot;;&quot; -&quot;#&quot;р. &quot;;@&quot;_x000a__x0009__x0009__x0009_&quot;"/>
    <numFmt numFmtId="166" formatCode="#,##0.0"/>
  </numFmts>
  <fonts count="17" x14ac:knownFonts="1"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ill="0" applyBorder="0" applyAlignment="0" applyProtection="0"/>
    <xf numFmtId="0" fontId="13" fillId="0" borderId="0"/>
    <xf numFmtId="0" fontId="3" fillId="0" borderId="0"/>
    <xf numFmtId="164" fontId="1" fillId="0" borderId="0" applyFill="0" applyBorder="0" applyAlignment="0" applyProtection="0"/>
    <xf numFmtId="0" fontId="16" fillId="0" borderId="0"/>
    <xf numFmtId="0" fontId="1" fillId="0" borderId="0"/>
  </cellStyleXfs>
  <cellXfs count="141">
    <xf numFmtId="0" fontId="0" fillId="0" borderId="0" xfId="0"/>
    <xf numFmtId="0" fontId="3" fillId="0" borderId="0" xfId="3"/>
    <xf numFmtId="0" fontId="5" fillId="0" borderId="0" xfId="3" applyFont="1"/>
    <xf numFmtId="1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2" fontId="8" fillId="2" borderId="0" xfId="0" applyNumberFormat="1" applyFont="1" applyFill="1" applyBorder="1" applyAlignment="1">
      <alignment horizontal="right" vertical="top"/>
    </xf>
    <xf numFmtId="1" fontId="8" fillId="2" borderId="0" xfId="0" applyNumberFormat="1" applyFont="1" applyFill="1" applyAlignment="1"/>
    <xf numFmtId="1" fontId="8" fillId="2" borderId="0" xfId="0" applyNumberFormat="1" applyFont="1" applyFill="1" applyAlignment="1">
      <alignment horizontal="center" vertical="center" wrapText="1"/>
    </xf>
    <xf numFmtId="2" fontId="8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right"/>
    </xf>
    <xf numFmtId="1" fontId="8" fillId="2" borderId="0" xfId="0" applyNumberFormat="1" applyFont="1" applyFill="1" applyAlignment="1">
      <alignment horizontal="left" vertical="center"/>
    </xf>
    <xf numFmtId="2" fontId="8" fillId="2" borderId="2" xfId="0" applyNumberFormat="1" applyFont="1" applyFill="1" applyBorder="1"/>
    <xf numFmtId="2" fontId="8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2" fontId="8" fillId="2" borderId="0" xfId="0" applyNumberFormat="1" applyFont="1" applyFill="1" applyBorder="1"/>
    <xf numFmtId="2" fontId="8" fillId="2" borderId="0" xfId="0" applyNumberFormat="1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right"/>
    </xf>
    <xf numFmtId="2" fontId="8" fillId="2" borderId="0" xfId="0" applyNumberFormat="1" applyFont="1" applyFill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right" vertical="top"/>
    </xf>
    <xf numFmtId="1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/>
    <xf numFmtId="2" fontId="8" fillId="2" borderId="0" xfId="0" applyNumberFormat="1" applyFont="1" applyFill="1" applyBorder="1" applyAlignment="1">
      <alignment horizontal="right" vertical="center"/>
    </xf>
    <xf numFmtId="1" fontId="8" fillId="2" borderId="5" xfId="0" applyNumberFormat="1" applyFont="1" applyFill="1" applyBorder="1" applyAlignment="1">
      <alignment horizontal="center" vertical="top" wrapText="1"/>
    </xf>
    <xf numFmtId="2" fontId="8" fillId="2" borderId="5" xfId="0" applyNumberFormat="1" applyFont="1" applyFill="1" applyBorder="1" applyAlignment="1">
      <alignment horizontal="lef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/>
    </xf>
    <xf numFmtId="2" fontId="8" fillId="2" borderId="6" xfId="0" applyNumberFormat="1" applyFont="1" applyFill="1" applyBorder="1" applyAlignment="1">
      <alignment horizontal="right" vertical="top"/>
    </xf>
    <xf numFmtId="2" fontId="8" fillId="2" borderId="0" xfId="0" applyNumberFormat="1" applyFont="1" applyFill="1" applyAlignment="1">
      <alignment vertical="top"/>
    </xf>
    <xf numFmtId="2" fontId="7" fillId="2" borderId="5" xfId="0" applyNumberFormat="1" applyFont="1" applyFill="1" applyBorder="1" applyAlignment="1">
      <alignment vertical="top" wrapText="1"/>
    </xf>
    <xf numFmtId="2" fontId="7" fillId="2" borderId="6" xfId="0" applyNumberFormat="1" applyFont="1" applyFill="1" applyBorder="1" applyAlignment="1">
      <alignment vertical="top" wrapText="1"/>
    </xf>
    <xf numFmtId="2" fontId="7" fillId="2" borderId="0" xfId="0" applyNumberFormat="1" applyFont="1" applyFill="1" applyBorder="1" applyAlignment="1">
      <alignment horizontal="right" vertical="top" wrapText="1"/>
    </xf>
    <xf numFmtId="1" fontId="8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vertical="top"/>
    </xf>
    <xf numFmtId="2" fontId="8" fillId="2" borderId="5" xfId="0" applyNumberFormat="1" applyFont="1" applyFill="1" applyBorder="1" applyAlignment="1">
      <alignment horizontal="right" vertical="center" wrapText="1"/>
    </xf>
    <xf numFmtId="2" fontId="8" fillId="2" borderId="5" xfId="0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0" xfId="0" applyNumberFormat="1" applyFont="1" applyFill="1" applyBorder="1" applyAlignment="1">
      <alignment horizontal="right" vertical="top"/>
    </xf>
    <xf numFmtId="2" fontId="7" fillId="2" borderId="0" xfId="0" applyNumberFormat="1" applyFont="1" applyFill="1" applyAlignment="1">
      <alignment vertical="top"/>
    </xf>
    <xf numFmtId="1" fontId="8" fillId="2" borderId="0" xfId="0" applyNumberFormat="1" applyFont="1" applyFill="1" applyBorder="1" applyAlignment="1">
      <alignment horizontal="center" vertical="top" wrapText="1"/>
    </xf>
    <xf numFmtId="2" fontId="8" fillId="2" borderId="0" xfId="0" applyNumberFormat="1" applyFont="1" applyFill="1" applyBorder="1" applyAlignment="1">
      <alignment horizontal="right" vertical="center" wrapText="1"/>
    </xf>
    <xf numFmtId="2" fontId="8" fillId="2" borderId="5" xfId="0" applyNumberFormat="1" applyFont="1" applyFill="1" applyBorder="1" applyAlignment="1">
      <alignment vertical="top" wrapText="1"/>
    </xf>
    <xf numFmtId="2" fontId="8" fillId="2" borderId="5" xfId="0" applyNumberFormat="1" applyFont="1" applyFill="1" applyBorder="1" applyAlignment="1">
      <alignment horizontal="right" wrapText="1"/>
    </xf>
    <xf numFmtId="1" fontId="8" fillId="2" borderId="7" xfId="0" applyNumberFormat="1" applyFont="1" applyFill="1" applyBorder="1" applyAlignment="1">
      <alignment vertical="top" wrapText="1"/>
    </xf>
    <xf numFmtId="2" fontId="9" fillId="2" borderId="0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1" fontId="7" fillId="2" borderId="2" xfId="0" applyNumberFormat="1" applyFont="1" applyFill="1" applyBorder="1" applyAlignment="1">
      <alignment horizontal="center"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1" fontId="7" fillId="2" borderId="2" xfId="0" applyNumberFormat="1" applyFont="1" applyFill="1" applyBorder="1" applyAlignment="1">
      <alignment horizontal="right" vertical="top" wrapText="1"/>
    </xf>
    <xf numFmtId="164" fontId="7" fillId="2" borderId="5" xfId="4" applyFont="1" applyFill="1" applyBorder="1" applyAlignment="1">
      <alignment horizontal="right" vertical="top" wrapText="1"/>
    </xf>
    <xf numFmtId="164" fontId="7" fillId="2" borderId="6" xfId="4" applyFont="1" applyFill="1" applyBorder="1" applyAlignment="1">
      <alignment horizontal="right" vertical="top" wrapText="1"/>
    </xf>
    <xf numFmtId="1" fontId="8" fillId="2" borderId="5" xfId="0" applyNumberFormat="1" applyFont="1" applyFill="1" applyBorder="1" applyAlignment="1">
      <alignment horizontal="center" vertical="top"/>
    </xf>
    <xf numFmtId="2" fontId="8" fillId="2" borderId="5" xfId="0" applyNumberFormat="1" applyFont="1" applyFill="1" applyBorder="1" applyAlignment="1">
      <alignment horizontal="left" vertical="top"/>
    </xf>
    <xf numFmtId="1" fontId="8" fillId="2" borderId="0" xfId="0" applyNumberFormat="1" applyFont="1" applyFill="1" applyBorder="1" applyAlignment="1">
      <alignment vertical="top"/>
    </xf>
    <xf numFmtId="2" fontId="8" fillId="2" borderId="0" xfId="1" applyNumberFormat="1" applyFont="1" applyFill="1" applyBorder="1" applyAlignment="1" applyProtection="1">
      <alignment vertical="top"/>
    </xf>
    <xf numFmtId="1" fontId="8" fillId="2" borderId="0" xfId="0" applyNumberFormat="1" applyFont="1" applyFill="1"/>
    <xf numFmtId="2" fontId="8" fillId="2" borderId="5" xfId="0" applyNumberFormat="1" applyFont="1" applyFill="1" applyBorder="1" applyAlignment="1">
      <alignment vertical="top"/>
    </xf>
    <xf numFmtId="2" fontId="5" fillId="2" borderId="0" xfId="0" applyNumberFormat="1" applyFont="1" applyFill="1"/>
    <xf numFmtId="0" fontId="5" fillId="2" borderId="5" xfId="0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right" vertical="top" wrapText="1"/>
    </xf>
    <xf numFmtId="49" fontId="5" fillId="2" borderId="5" xfId="0" applyNumberFormat="1" applyFont="1" applyFill="1" applyBorder="1" applyAlignment="1">
      <alignment horizontal="left" vertical="top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right" vertical="top"/>
    </xf>
    <xf numFmtId="0" fontId="14" fillId="2" borderId="0" xfId="0" applyFont="1" applyFill="1"/>
    <xf numFmtId="49" fontId="14" fillId="2" borderId="0" xfId="0" applyNumberFormat="1" applyFont="1" applyFill="1" applyAlignment="1">
      <alignment horizontal="left" vertical="top"/>
    </xf>
    <xf numFmtId="0" fontId="14" fillId="2" borderId="0" xfId="0" applyFont="1" applyFill="1" applyAlignment="1">
      <alignment horizontal="right" vertical="top"/>
    </xf>
    <xf numFmtId="2" fontId="5" fillId="2" borderId="5" xfId="0" applyNumberFormat="1" applyFont="1" applyFill="1" applyBorder="1" applyAlignment="1">
      <alignment horizontal="right" vertical="top" wrapText="1"/>
    </xf>
    <xf numFmtId="0" fontId="5" fillId="3" borderId="0" xfId="3" applyFont="1" applyFill="1" applyAlignment="1">
      <alignment horizontal="center" vertical="top"/>
    </xf>
    <xf numFmtId="0" fontId="5" fillId="3" borderId="0" xfId="3" applyFont="1" applyFill="1" applyAlignment="1">
      <alignment horizontal="left" wrapText="1"/>
    </xf>
    <xf numFmtId="0" fontId="5" fillId="3" borderId="0" xfId="3" applyFont="1" applyFill="1"/>
    <xf numFmtId="4" fontId="5" fillId="3" borderId="0" xfId="3" applyNumberFormat="1" applyFont="1" applyFill="1"/>
    <xf numFmtId="3" fontId="5" fillId="3" borderId="0" xfId="3" applyNumberFormat="1" applyFont="1" applyFill="1"/>
    <xf numFmtId="166" fontId="5" fillId="3" borderId="0" xfId="3" applyNumberFormat="1" applyFont="1" applyFill="1"/>
    <xf numFmtId="0" fontId="5" fillId="3" borderId="0" xfId="3" applyFont="1" applyFill="1" applyAlignment="1">
      <alignment horizontal="right"/>
    </xf>
    <xf numFmtId="3" fontId="10" fillId="3" borderId="0" xfId="3" applyNumberFormat="1" applyFont="1" applyFill="1"/>
    <xf numFmtId="2" fontId="8" fillId="3" borderId="0" xfId="0" applyNumberFormat="1" applyFont="1" applyFill="1" applyBorder="1" applyAlignment="1">
      <alignment horizontal="left" vertical="top"/>
    </xf>
    <xf numFmtId="2" fontId="7" fillId="2" borderId="6" xfId="0" applyNumberFormat="1" applyFont="1" applyFill="1" applyBorder="1" applyAlignment="1">
      <alignment horizontal="right" vertical="top" wrapText="1"/>
    </xf>
    <xf numFmtId="2" fontId="7" fillId="2" borderId="2" xfId="0" applyNumberFormat="1" applyFont="1" applyFill="1" applyBorder="1" applyAlignment="1">
      <alignment horizontal="right" vertical="top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5" fillId="2" borderId="0" xfId="6" applyFont="1" applyFill="1" applyBorder="1" applyAlignment="1">
      <alignment horizontal="left" vertical="top" wrapText="1"/>
    </xf>
    <xf numFmtId="0" fontId="5" fillId="2" borderId="1" xfId="6" applyFont="1" applyFill="1" applyBorder="1" applyAlignment="1">
      <alignment horizontal="left" vertical="top" wrapText="1"/>
    </xf>
    <xf numFmtId="2" fontId="8" fillId="2" borderId="0" xfId="0" applyNumberFormat="1" applyFont="1" applyFill="1" applyBorder="1" applyAlignment="1">
      <alignment horizontal="left" vertical="top" wrapText="1"/>
    </xf>
    <xf numFmtId="2" fontId="8" fillId="2" borderId="0" xfId="0" applyNumberFormat="1" applyFont="1" applyFill="1" applyBorder="1" applyAlignment="1">
      <alignment horizontal="left" vertical="top"/>
    </xf>
    <xf numFmtId="2" fontId="8" fillId="2" borderId="0" xfId="0" applyNumberFormat="1" applyFont="1" applyFill="1" applyBorder="1" applyAlignment="1">
      <alignment horizontal="center" vertical="top"/>
    </xf>
    <xf numFmtId="0" fontId="1" fillId="2" borderId="0" xfId="0" applyFont="1" applyFill="1"/>
    <xf numFmtId="49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right" vertical="top"/>
    </xf>
    <xf numFmtId="0" fontId="1" fillId="2" borderId="14" xfId="0" applyFont="1" applyFill="1" applyBorder="1" applyAlignment="1">
      <alignment vertical="center"/>
    </xf>
    <xf numFmtId="2" fontId="8" fillId="2" borderId="5" xfId="0" applyNumberFormat="1" applyFont="1" applyFill="1" applyBorder="1" applyAlignment="1">
      <alignment horizontal="center" vertical="top" wrapText="1"/>
    </xf>
    <xf numFmtId="2" fontId="8" fillId="2" borderId="0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right" vertical="top" wrapText="1"/>
    </xf>
    <xf numFmtId="2" fontId="7" fillId="2" borderId="2" xfId="0" applyNumberFormat="1" applyFont="1" applyFill="1" applyBorder="1" applyAlignment="1">
      <alignment horizontal="righ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/>
    <xf numFmtId="2" fontId="7" fillId="2" borderId="0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5" fillId="2" borderId="0" xfId="6" applyFont="1" applyFill="1" applyBorder="1" applyAlignment="1">
      <alignment horizontal="left" vertical="top" wrapText="1"/>
    </xf>
    <xf numFmtId="0" fontId="5" fillId="2" borderId="1" xfId="6" applyFont="1" applyFill="1" applyBorder="1" applyAlignment="1">
      <alignment horizontal="left" vertical="top" wrapText="1"/>
    </xf>
    <xf numFmtId="2" fontId="9" fillId="2" borderId="0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9" fillId="2" borderId="2" xfId="0" applyNumberFormat="1" applyFont="1" applyFill="1" applyBorder="1" applyAlignment="1">
      <alignment horizontal="center" wrapText="1"/>
    </xf>
    <xf numFmtId="2" fontId="8" fillId="2" borderId="13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center" wrapText="1"/>
    </xf>
    <xf numFmtId="2" fontId="8" fillId="2" borderId="0" xfId="0" applyNumberFormat="1" applyFont="1" applyFill="1" applyBorder="1" applyAlignment="1">
      <alignment horizontal="left" vertical="top" wrapText="1"/>
    </xf>
    <xf numFmtId="2" fontId="8" fillId="2" borderId="12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left" vertical="top" wrapText="1"/>
    </xf>
    <xf numFmtId="0" fontId="4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 wrapText="1"/>
    </xf>
  </cellXfs>
  <cellStyles count="7">
    <cellStyle name="Денежный 2" xfId="1"/>
    <cellStyle name="Обычный" xfId="0" builtinId="0"/>
    <cellStyle name="Обычный 2" xfId="2"/>
    <cellStyle name="Обычный 2 2" xfId="3"/>
    <cellStyle name="Обычный 2 3" xfId="6"/>
    <cellStyle name="Обычный 3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7;&#1084;&#1077;&#1090;&#1072;%20&#8470;12%20&#1053;&#1072;&#1088;&#1091;&#1078;&#1085;&#1099;&#1077;%20&#1089;&#1077;&#1090;&#1080;%20&#1089;&#1074;&#1103;&#1079;&#1080;.%20&#1050;&#1072;&#1073;&#1077;&#1083;&#1100;&#1085;&#1072;&#1103;%20&#1082;&#1072;&#1085;&#1072;&#1083;&#1080;&#1079;&#1072;&#1094;&#1080;&#1103;.&#1042;&#1054;&#1051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по ТСН-2001"/>
      <sheetName val="Объектная смета"/>
      <sheetName val="Source"/>
      <sheetName val="SourceObSm"/>
      <sheetName val="SmtRes"/>
      <sheetName val="EtalonRes"/>
    </sheetNames>
    <sheetDataSet>
      <sheetData sheetId="0" refreshError="1"/>
      <sheetData sheetId="1">
        <row r="26">
          <cell r="D26">
            <v>305.77</v>
          </cell>
          <cell r="F2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06"/>
  <sheetViews>
    <sheetView showGridLines="0" view="pageBreakPreview" topLeftCell="A67" zoomScale="90" zoomScaleNormal="100" zoomScaleSheetLayoutView="90" workbookViewId="0">
      <selection activeCell="C6" sqref="C6"/>
    </sheetView>
  </sheetViews>
  <sheetFormatPr defaultColWidth="9" defaultRowHeight="15.75" x14ac:dyDescent="0.25"/>
  <cols>
    <col min="1" max="1" width="12.5" style="63" customWidth="1"/>
    <col min="2" max="2" width="23.83203125" style="27" customWidth="1"/>
    <col min="3" max="3" width="62.33203125" style="27" customWidth="1"/>
    <col min="4" max="4" width="15.5" style="27" customWidth="1"/>
    <col min="5" max="5" width="14.83203125" style="27" customWidth="1"/>
    <col min="6" max="6" width="17.33203125" style="27" customWidth="1"/>
    <col min="7" max="7" width="22.1640625" style="27" customWidth="1"/>
    <col min="8" max="8" width="18" style="27" customWidth="1"/>
    <col min="9" max="9" width="13.5" style="6" customWidth="1"/>
    <col min="10" max="10" width="9" style="27"/>
    <col min="11" max="11" width="23.5" style="27" customWidth="1"/>
    <col min="12" max="12" width="14.83203125" style="27" customWidth="1"/>
    <col min="13" max="16384" width="9" style="27"/>
  </cols>
  <sheetData>
    <row r="1" spans="1:9" s="4" customFormat="1" x14ac:dyDescent="0.2">
      <c r="A1" s="3"/>
      <c r="H1" s="5" t="s">
        <v>44</v>
      </c>
      <c r="I1" s="6"/>
    </row>
    <row r="2" spans="1:9" s="4" customFormat="1" ht="36.75" customHeight="1" x14ac:dyDescent="0.25">
      <c r="A2" s="7" t="s">
        <v>0</v>
      </c>
      <c r="B2" s="112" t="s">
        <v>111</v>
      </c>
      <c r="C2" s="112"/>
      <c r="D2" s="112"/>
      <c r="E2" s="112"/>
      <c r="F2" s="112"/>
      <c r="G2" s="112"/>
      <c r="H2" s="5"/>
      <c r="I2" s="6"/>
    </row>
    <row r="3" spans="1:9" s="4" customFormat="1" x14ac:dyDescent="0.2">
      <c r="A3" s="8"/>
      <c r="B3" s="113" t="s">
        <v>1</v>
      </c>
      <c r="C3" s="113"/>
      <c r="D3" s="113"/>
      <c r="E3" s="113"/>
      <c r="F3" s="113"/>
      <c r="G3" s="113"/>
      <c r="I3" s="6"/>
    </row>
    <row r="4" spans="1:9" s="4" customFormat="1" x14ac:dyDescent="0.2">
      <c r="A4" s="3"/>
      <c r="H4" s="5"/>
      <c r="I4" s="6"/>
    </row>
    <row r="5" spans="1:9" s="4" customFormat="1" x14ac:dyDescent="0.2">
      <c r="A5" s="3" t="s">
        <v>45</v>
      </c>
      <c r="H5" s="5"/>
      <c r="I5" s="6"/>
    </row>
    <row r="6" spans="1:9" s="4" customFormat="1" x14ac:dyDescent="0.2">
      <c r="A6" s="3"/>
      <c r="H6" s="5"/>
      <c r="I6" s="6"/>
    </row>
    <row r="7" spans="1:9" s="4" customFormat="1" x14ac:dyDescent="0.25">
      <c r="A7" s="3"/>
      <c r="B7" s="114" t="s">
        <v>2</v>
      </c>
      <c r="C7" s="114"/>
      <c r="D7" s="114"/>
      <c r="E7" s="9"/>
      <c r="F7" s="9"/>
      <c r="G7" s="10">
        <f>H78</f>
        <v>11177.82</v>
      </c>
      <c r="H7" s="11" t="s">
        <v>3</v>
      </c>
      <c r="I7" s="6"/>
    </row>
    <row r="8" spans="1:9" s="4" customFormat="1" x14ac:dyDescent="0.25">
      <c r="A8" s="12"/>
      <c r="B8" s="13" t="s">
        <v>36</v>
      </c>
      <c r="C8" s="14"/>
      <c r="D8" s="14"/>
      <c r="E8" s="14"/>
      <c r="F8" s="14"/>
      <c r="G8" s="10">
        <f>H79</f>
        <v>0</v>
      </c>
      <c r="H8" s="15" t="s">
        <v>3</v>
      </c>
      <c r="I8" s="6"/>
    </row>
    <row r="9" spans="1:9" s="17" customFormat="1" ht="33.950000000000003" customHeight="1" x14ac:dyDescent="0.2">
      <c r="A9" s="16"/>
      <c r="B9" s="116"/>
      <c r="C9" s="116"/>
      <c r="D9" s="116"/>
      <c r="E9" s="116"/>
      <c r="F9" s="116"/>
      <c r="G9" s="116"/>
      <c r="H9" s="116"/>
      <c r="I9" s="6"/>
    </row>
    <row r="10" spans="1:9" s="4" customFormat="1" x14ac:dyDescent="0.2">
      <c r="A10" s="108" t="s">
        <v>4</v>
      </c>
      <c r="B10" s="108"/>
      <c r="C10" s="108"/>
      <c r="D10" s="108"/>
      <c r="E10" s="108"/>
      <c r="F10" s="108"/>
      <c r="G10" s="108"/>
      <c r="H10" s="108"/>
      <c r="I10" s="6"/>
    </row>
    <row r="11" spans="1:9" s="4" customFormat="1" x14ac:dyDescent="0.25">
      <c r="A11" s="3"/>
      <c r="H11" s="5"/>
      <c r="I11" s="18"/>
    </row>
    <row r="12" spans="1:9" s="4" customFormat="1" x14ac:dyDescent="0.25">
      <c r="A12" s="3"/>
      <c r="B12" s="115" t="s">
        <v>5</v>
      </c>
      <c r="C12" s="115"/>
      <c r="D12" s="115"/>
      <c r="E12" s="115"/>
      <c r="F12" s="115"/>
      <c r="G12" s="115"/>
      <c r="H12" s="5"/>
      <c r="I12" s="18"/>
    </row>
    <row r="13" spans="1:9" s="4" customFormat="1" ht="39.4" customHeight="1" x14ac:dyDescent="0.2">
      <c r="A13" s="102" t="s">
        <v>71</v>
      </c>
      <c r="B13" s="102"/>
      <c r="C13" s="102"/>
      <c r="D13" s="102"/>
      <c r="E13" s="102"/>
      <c r="F13" s="102"/>
      <c r="G13" s="102"/>
      <c r="H13" s="102"/>
      <c r="I13" s="6"/>
    </row>
    <row r="14" spans="1:9" s="4" customFormat="1" x14ac:dyDescent="0.2">
      <c r="A14" s="8"/>
      <c r="B14" s="108" t="s">
        <v>6</v>
      </c>
      <c r="C14" s="108"/>
      <c r="D14" s="108"/>
      <c r="E14" s="108"/>
      <c r="F14" s="108"/>
      <c r="G14" s="108"/>
      <c r="I14" s="6"/>
    </row>
    <row r="15" spans="1:9" s="4" customFormat="1" x14ac:dyDescent="0.2">
      <c r="A15" s="8"/>
      <c r="B15" s="19"/>
      <c r="C15" s="19"/>
      <c r="D15" s="19"/>
      <c r="E15" s="19"/>
      <c r="F15" s="19"/>
      <c r="G15" s="19"/>
      <c r="I15" s="6"/>
    </row>
    <row r="16" spans="1:9" s="4" customFormat="1" x14ac:dyDescent="0.25">
      <c r="A16" s="110" t="s">
        <v>37</v>
      </c>
      <c r="B16" s="110"/>
      <c r="C16" s="110"/>
      <c r="D16" s="110"/>
      <c r="E16" s="110"/>
      <c r="F16" s="110"/>
      <c r="G16" s="110"/>
      <c r="H16" s="20" t="s">
        <v>3</v>
      </c>
      <c r="I16" s="6"/>
    </row>
    <row r="17" spans="1:9" s="21" customFormat="1" x14ac:dyDescent="0.2">
      <c r="A17" s="111" t="s">
        <v>46</v>
      </c>
      <c r="B17" s="106" t="s">
        <v>7</v>
      </c>
      <c r="C17" s="106" t="s">
        <v>8</v>
      </c>
      <c r="D17" s="106" t="s">
        <v>9</v>
      </c>
      <c r="E17" s="106"/>
      <c r="F17" s="106"/>
      <c r="G17" s="107"/>
      <c r="H17" s="109" t="s">
        <v>10</v>
      </c>
      <c r="I17" s="6"/>
    </row>
    <row r="18" spans="1:9" s="21" customFormat="1" ht="48.75" customHeight="1" x14ac:dyDescent="0.2">
      <c r="A18" s="111"/>
      <c r="B18" s="106"/>
      <c r="C18" s="106"/>
      <c r="D18" s="89" t="s">
        <v>79</v>
      </c>
      <c r="E18" s="89" t="s">
        <v>11</v>
      </c>
      <c r="F18" s="89" t="s">
        <v>80</v>
      </c>
      <c r="G18" s="90" t="s">
        <v>12</v>
      </c>
      <c r="H18" s="109"/>
      <c r="I18" s="6"/>
    </row>
    <row r="19" spans="1:9" s="26" customFormat="1" x14ac:dyDescent="0.2">
      <c r="A19" s="22">
        <v>1</v>
      </c>
      <c r="B19" s="22">
        <v>2</v>
      </c>
      <c r="C19" s="22">
        <v>3</v>
      </c>
      <c r="D19" s="22">
        <v>4</v>
      </c>
      <c r="E19" s="22">
        <v>5</v>
      </c>
      <c r="F19" s="22">
        <v>6</v>
      </c>
      <c r="G19" s="23">
        <v>7</v>
      </c>
      <c r="H19" s="24">
        <v>8</v>
      </c>
      <c r="I19" s="25"/>
    </row>
    <row r="20" spans="1:9" x14ac:dyDescent="0.25">
      <c r="A20" s="101"/>
      <c r="B20" s="101"/>
      <c r="C20" s="101"/>
      <c r="D20" s="101"/>
      <c r="E20" s="101"/>
      <c r="F20" s="101"/>
      <c r="G20" s="101"/>
      <c r="H20" s="101"/>
    </row>
    <row r="21" spans="1:9" s="4" customFormat="1" x14ac:dyDescent="0.2">
      <c r="A21" s="119" t="s">
        <v>52</v>
      </c>
      <c r="B21" s="119"/>
      <c r="C21" s="119"/>
      <c r="D21" s="119"/>
      <c r="E21" s="119"/>
      <c r="F21" s="119"/>
      <c r="G21" s="119"/>
      <c r="H21" s="119"/>
      <c r="I21" s="28"/>
    </row>
    <row r="22" spans="1:9" s="34" customFormat="1" x14ac:dyDescent="0.2">
      <c r="A22" s="29">
        <v>1</v>
      </c>
      <c r="B22" s="30"/>
      <c r="C22" s="30" t="s">
        <v>41</v>
      </c>
      <c r="D22" s="31">
        <v>0</v>
      </c>
      <c r="E22" s="32">
        <v>0</v>
      </c>
      <c r="F22" s="32">
        <v>0</v>
      </c>
      <c r="G22" s="33">
        <v>0</v>
      </c>
      <c r="H22" s="32">
        <f>SUM(D22:G22)</f>
        <v>0</v>
      </c>
      <c r="I22" s="6"/>
    </row>
    <row r="23" spans="1:9" s="34" customFormat="1" x14ac:dyDescent="0.2">
      <c r="A23" s="103" t="s">
        <v>13</v>
      </c>
      <c r="B23" s="104"/>
      <c r="C23" s="105"/>
      <c r="D23" s="35">
        <f>SUM(D22:D22)</f>
        <v>0</v>
      </c>
      <c r="E23" s="35">
        <f>SUM(E22:E22)</f>
        <v>0</v>
      </c>
      <c r="F23" s="35">
        <f>SUM(F22:F22)</f>
        <v>0</v>
      </c>
      <c r="G23" s="36">
        <f>SUM(G22:G22)</f>
        <v>0</v>
      </c>
      <c r="H23" s="35">
        <f>SUM(H22:H22)</f>
        <v>0</v>
      </c>
      <c r="I23" s="37"/>
    </row>
    <row r="24" spans="1:9" s="34" customFormat="1" x14ac:dyDescent="0.2">
      <c r="A24" s="38"/>
      <c r="B24" s="39"/>
      <c r="C24" s="39"/>
      <c r="D24" s="65"/>
      <c r="E24" s="65"/>
      <c r="F24" s="65"/>
      <c r="G24" s="65"/>
      <c r="H24" s="40"/>
      <c r="I24" s="6"/>
    </row>
    <row r="25" spans="1:9" s="34" customFormat="1" x14ac:dyDescent="0.25">
      <c r="A25" s="120" t="s">
        <v>53</v>
      </c>
      <c r="B25" s="120"/>
      <c r="C25" s="120"/>
      <c r="D25" s="120"/>
      <c r="E25" s="120"/>
      <c r="F25" s="120"/>
      <c r="G25" s="120"/>
      <c r="H25" s="120"/>
      <c r="I25" s="6"/>
    </row>
    <row r="26" spans="1:9" s="34" customFormat="1" ht="89.45" customHeight="1" x14ac:dyDescent="0.2">
      <c r="A26" s="29">
        <f>A22+1</f>
        <v>2</v>
      </c>
      <c r="B26" s="30" t="str">
        <f>'Текущие цены 2017'!B27</f>
        <v>Объектная смета № 1</v>
      </c>
      <c r="C26" s="30" t="str">
        <f>'Текущие цены 2017'!C27</f>
        <v>Информационно-коммуникационная инфраструктура в ГБУЗ города Москвы «ГКБ №24 ДЗМ» по адресам: Писцовая ул., д.10, Писцовая ул., д.10, стр.2, 4-й Вятский пер., д.39, 4-й Вятский пер., д.41, Планетная ул., д.26 (Капитальный ремонт)</v>
      </c>
      <c r="D26" s="66">
        <v>3820.29</v>
      </c>
      <c r="E26" s="66">
        <v>3222.98</v>
      </c>
      <c r="F26" s="66">
        <v>947.92</v>
      </c>
      <c r="G26" s="66">
        <v>182.68</v>
      </c>
      <c r="H26" s="42">
        <f>SUM(D26:G26)</f>
        <v>8173.87</v>
      </c>
      <c r="I26" s="6"/>
    </row>
    <row r="27" spans="1:9" s="34" customFormat="1" hidden="1" x14ac:dyDescent="0.2">
      <c r="A27" s="29">
        <v>17</v>
      </c>
      <c r="B27" s="30">
        <f>'Текущие цены 2017'!B33</f>
        <v>0</v>
      </c>
      <c r="C27" s="30">
        <f>'Текущие цены 2017'!C33</f>
        <v>0</v>
      </c>
      <c r="D27" s="41"/>
      <c r="E27" s="41"/>
      <c r="F27" s="41"/>
      <c r="G27" s="41"/>
      <c r="H27" s="42">
        <f t="shared" ref="H27" si="0">SUM(D27:G27)</f>
        <v>0</v>
      </c>
      <c r="I27" s="6"/>
    </row>
    <row r="28" spans="1:9" s="45" customFormat="1" x14ac:dyDescent="0.2">
      <c r="A28" s="103" t="s">
        <v>14</v>
      </c>
      <c r="B28" s="104"/>
      <c r="C28" s="105"/>
      <c r="D28" s="43">
        <f>SUM(D26:D27)</f>
        <v>3820.29</v>
      </c>
      <c r="E28" s="43">
        <f>SUM(E26:E27)</f>
        <v>3222.98</v>
      </c>
      <c r="F28" s="43">
        <f>SUM(F26:F27)</f>
        <v>947.92</v>
      </c>
      <c r="G28" s="43">
        <f>SUM(G26:G27)</f>
        <v>182.68</v>
      </c>
      <c r="H28" s="43">
        <f>SUM(H26:H27)</f>
        <v>8173.87</v>
      </c>
      <c r="I28" s="44"/>
    </row>
    <row r="29" spans="1:9" s="34" customFormat="1" ht="27.95" customHeight="1" x14ac:dyDescent="0.2">
      <c r="A29" s="46"/>
      <c r="B29" s="93"/>
      <c r="C29" s="93"/>
      <c r="D29" s="47"/>
      <c r="E29" s="47"/>
      <c r="F29" s="47"/>
      <c r="G29" s="47"/>
      <c r="H29" s="47"/>
      <c r="I29" s="6"/>
    </row>
    <row r="30" spans="1:9" s="34" customFormat="1" x14ac:dyDescent="0.25">
      <c r="A30" s="120" t="s">
        <v>55</v>
      </c>
      <c r="B30" s="120"/>
      <c r="C30" s="120"/>
      <c r="D30" s="120"/>
      <c r="E30" s="120"/>
      <c r="F30" s="120"/>
      <c r="G30" s="120"/>
      <c r="H30" s="120"/>
      <c r="I30" s="6"/>
    </row>
    <row r="31" spans="1:9" s="34" customFormat="1" x14ac:dyDescent="0.2">
      <c r="A31" s="29">
        <v>3</v>
      </c>
      <c r="B31" s="30"/>
      <c r="C31" s="48"/>
      <c r="D31" s="32">
        <v>0</v>
      </c>
      <c r="E31" s="32">
        <v>0</v>
      </c>
      <c r="F31" s="32">
        <v>0</v>
      </c>
      <c r="G31" s="32">
        <v>0</v>
      </c>
      <c r="H31" s="32">
        <f>SUM(D31:G31)</f>
        <v>0</v>
      </c>
      <c r="I31" s="6"/>
    </row>
    <row r="32" spans="1:9" s="34" customFormat="1" x14ac:dyDescent="0.2">
      <c r="A32" s="103" t="s">
        <v>60</v>
      </c>
      <c r="B32" s="104"/>
      <c r="C32" s="105"/>
      <c r="D32" s="43">
        <f>SUM(D31:D31)</f>
        <v>0</v>
      </c>
      <c r="E32" s="43">
        <f>SUM(E31:E31)</f>
        <v>0</v>
      </c>
      <c r="F32" s="43">
        <f>SUM(F31:F31)</f>
        <v>0</v>
      </c>
      <c r="G32" s="43">
        <f>SUM(G31:G31)</f>
        <v>0</v>
      </c>
      <c r="H32" s="43">
        <f>SUM(H31:H31)</f>
        <v>0</v>
      </c>
      <c r="I32" s="6"/>
    </row>
    <row r="33" spans="1:9" s="34" customFormat="1" ht="15.95" hidden="1" customHeight="1" x14ac:dyDescent="0.25">
      <c r="A33" s="122" t="s">
        <v>54</v>
      </c>
      <c r="B33" s="122"/>
      <c r="C33" s="122"/>
      <c r="D33" s="122"/>
      <c r="E33" s="122"/>
      <c r="F33" s="122"/>
      <c r="G33" s="122"/>
      <c r="H33" s="122"/>
      <c r="I33" s="6"/>
    </row>
    <row r="34" spans="1:9" s="34" customFormat="1" hidden="1" x14ac:dyDescent="0.2">
      <c r="A34" s="29">
        <f>A27+1</f>
        <v>18</v>
      </c>
      <c r="B34" s="30"/>
      <c r="C34" s="48"/>
      <c r="D34" s="32">
        <v>0</v>
      </c>
      <c r="E34" s="32">
        <v>0</v>
      </c>
      <c r="F34" s="32">
        <v>0</v>
      </c>
      <c r="G34" s="32">
        <v>0</v>
      </c>
      <c r="H34" s="32">
        <f>SUM(D34:G34)</f>
        <v>0</v>
      </c>
      <c r="I34" s="6"/>
    </row>
    <row r="35" spans="1:9" s="34" customFormat="1" ht="15.95" hidden="1" customHeight="1" x14ac:dyDescent="0.2">
      <c r="A35" s="103" t="s">
        <v>43</v>
      </c>
      <c r="B35" s="104"/>
      <c r="C35" s="105"/>
      <c r="D35" s="43">
        <f>SUM(D34:D34)</f>
        <v>0</v>
      </c>
      <c r="E35" s="43">
        <f>SUM(E34:E34)</f>
        <v>0</v>
      </c>
      <c r="F35" s="43">
        <f>SUM(F34:F34)</f>
        <v>0</v>
      </c>
      <c r="G35" s="43">
        <f>SUM(G34:G34)</f>
        <v>0</v>
      </c>
      <c r="H35" s="43">
        <f>SUM(H34:H34)</f>
        <v>0</v>
      </c>
      <c r="I35" s="6"/>
    </row>
    <row r="36" spans="1:9" s="34" customFormat="1" hidden="1" x14ac:dyDescent="0.2">
      <c r="A36" s="46"/>
      <c r="B36" s="93"/>
      <c r="C36" s="39"/>
      <c r="D36" s="6"/>
      <c r="E36" s="6"/>
      <c r="F36" s="6"/>
      <c r="G36" s="6"/>
      <c r="H36" s="6"/>
      <c r="I36" s="6"/>
    </row>
    <row r="37" spans="1:9" s="40" customFormat="1" ht="15.95" hidden="1" customHeight="1" x14ac:dyDescent="0.25">
      <c r="A37" s="121" t="s">
        <v>15</v>
      </c>
      <c r="B37" s="121"/>
      <c r="C37" s="121"/>
      <c r="D37" s="121"/>
      <c r="E37" s="121"/>
      <c r="F37" s="121"/>
      <c r="G37" s="121"/>
      <c r="H37" s="121"/>
      <c r="I37" s="6"/>
    </row>
    <row r="38" spans="1:9" s="40" customFormat="1" hidden="1" x14ac:dyDescent="0.2">
      <c r="A38" s="29">
        <f>A34+1</f>
        <v>19</v>
      </c>
      <c r="B38" s="30"/>
      <c r="C38" s="48" t="s">
        <v>42</v>
      </c>
      <c r="D38" s="32">
        <v>0</v>
      </c>
      <c r="E38" s="32">
        <v>0</v>
      </c>
      <c r="F38" s="32">
        <v>0</v>
      </c>
      <c r="G38" s="32">
        <v>0</v>
      </c>
      <c r="H38" s="32">
        <f>SUM(D38:G38)</f>
        <v>0</v>
      </c>
      <c r="I38" s="6"/>
    </row>
    <row r="39" spans="1:9" s="40" customFormat="1" ht="15.95" hidden="1" customHeight="1" x14ac:dyDescent="0.2">
      <c r="A39" s="103" t="s">
        <v>16</v>
      </c>
      <c r="B39" s="104"/>
      <c r="C39" s="105"/>
      <c r="D39" s="43">
        <f>SUM(D38:D38)</f>
        <v>0</v>
      </c>
      <c r="E39" s="43">
        <f>SUM(E38:E38)</f>
        <v>0</v>
      </c>
      <c r="F39" s="43">
        <f>SUM(F38:F38)</f>
        <v>0</v>
      </c>
      <c r="G39" s="43">
        <f>SUM(G38:G38)</f>
        <v>0</v>
      </c>
      <c r="H39" s="43">
        <f>SUM(H38:H38)</f>
        <v>0</v>
      </c>
      <c r="I39" s="6"/>
    </row>
    <row r="40" spans="1:9" s="34" customFormat="1" x14ac:dyDescent="0.2">
      <c r="A40" s="46"/>
      <c r="B40" s="93"/>
      <c r="C40" s="39"/>
      <c r="D40" s="6"/>
      <c r="E40" s="6"/>
      <c r="F40" s="6"/>
      <c r="G40" s="6"/>
      <c r="H40" s="6"/>
      <c r="I40" s="6"/>
    </row>
    <row r="41" spans="1:9" s="34" customFormat="1" x14ac:dyDescent="0.25">
      <c r="A41" s="120" t="s">
        <v>56</v>
      </c>
      <c r="B41" s="120"/>
      <c r="C41" s="120"/>
      <c r="D41" s="120"/>
      <c r="E41" s="120"/>
      <c r="F41" s="120"/>
      <c r="G41" s="120"/>
      <c r="H41" s="120"/>
      <c r="I41" s="6"/>
    </row>
    <row r="42" spans="1:9" s="34" customFormat="1" x14ac:dyDescent="0.25">
      <c r="A42" s="29">
        <f>A31+1</f>
        <v>4</v>
      </c>
      <c r="B42" s="30"/>
      <c r="C42" s="30" t="s">
        <v>41</v>
      </c>
      <c r="D42" s="49">
        <v>0</v>
      </c>
      <c r="E42" s="49">
        <v>0</v>
      </c>
      <c r="F42" s="49">
        <f>'[1]Объектная смета'!$F$26</f>
        <v>0</v>
      </c>
      <c r="G42" s="49">
        <v>0</v>
      </c>
      <c r="H42" s="31">
        <f>SUM(D42:G42)</f>
        <v>0</v>
      </c>
      <c r="I42" s="6"/>
    </row>
    <row r="43" spans="1:9" s="34" customFormat="1" x14ac:dyDescent="0.2">
      <c r="A43" s="103" t="s">
        <v>43</v>
      </c>
      <c r="B43" s="104"/>
      <c r="C43" s="105"/>
      <c r="D43" s="43">
        <f>SUM(D42)</f>
        <v>0</v>
      </c>
      <c r="E43" s="43">
        <f>SUM(E42)</f>
        <v>0</v>
      </c>
      <c r="F43" s="43">
        <f>SUM(F42)</f>
        <v>0</v>
      </c>
      <c r="G43" s="43">
        <f>SUM(G42)</f>
        <v>0</v>
      </c>
      <c r="H43" s="43">
        <f>SUM(H42)</f>
        <v>0</v>
      </c>
      <c r="I43" s="6"/>
    </row>
    <row r="44" spans="1:9" s="34" customFormat="1" x14ac:dyDescent="0.2">
      <c r="A44" s="50"/>
      <c r="B44" s="39"/>
      <c r="C44" s="39"/>
      <c r="I44" s="6"/>
    </row>
    <row r="45" spans="1:9" s="34" customFormat="1" x14ac:dyDescent="0.25">
      <c r="A45" s="120" t="s">
        <v>57</v>
      </c>
      <c r="B45" s="120"/>
      <c r="C45" s="120"/>
      <c r="D45" s="120"/>
      <c r="E45" s="120"/>
      <c r="F45" s="120"/>
      <c r="G45" s="120"/>
      <c r="H45" s="120"/>
      <c r="I45" s="6"/>
    </row>
    <row r="46" spans="1:9" s="34" customFormat="1" x14ac:dyDescent="0.2">
      <c r="A46" s="29">
        <f>A42+1</f>
        <v>5</v>
      </c>
      <c r="B46" s="30"/>
      <c r="C46" s="30" t="s">
        <v>41</v>
      </c>
      <c r="D46" s="31">
        <v>0</v>
      </c>
      <c r="E46" s="32">
        <v>0</v>
      </c>
      <c r="F46" s="32">
        <v>0</v>
      </c>
      <c r="G46" s="32">
        <v>0</v>
      </c>
      <c r="H46" s="32">
        <f>SUM(D46:G46)</f>
        <v>0</v>
      </c>
      <c r="I46" s="6"/>
    </row>
    <row r="47" spans="1:9" x14ac:dyDescent="0.25">
      <c r="A47" s="103" t="s">
        <v>61</v>
      </c>
      <c r="B47" s="104"/>
      <c r="C47" s="105"/>
      <c r="D47" s="43">
        <f>SUM(D46)</f>
        <v>0</v>
      </c>
      <c r="E47" s="43">
        <f>SUM(E46)</f>
        <v>0</v>
      </c>
      <c r="F47" s="43">
        <f>SUM(F46)</f>
        <v>0</v>
      </c>
      <c r="G47" s="43">
        <f>SUM(G46)</f>
        <v>0</v>
      </c>
      <c r="H47" s="43">
        <f>SUM(H46)</f>
        <v>0</v>
      </c>
      <c r="I47" s="37"/>
    </row>
    <row r="48" spans="1:9" s="34" customFormat="1" x14ac:dyDescent="0.2">
      <c r="A48" s="103" t="s">
        <v>62</v>
      </c>
      <c r="B48" s="104"/>
      <c r="C48" s="105"/>
      <c r="D48" s="43">
        <f>D47+D43+D39+D35+D28+D23</f>
        <v>3820.29</v>
      </c>
      <c r="E48" s="43">
        <f>E47+E43+E39+E35+E28+E23</f>
        <v>3222.98</v>
      </c>
      <c r="F48" s="43">
        <f>F47+F43+F39+F35+F28+F23</f>
        <v>947.92</v>
      </c>
      <c r="G48" s="43">
        <f>G47+G43+G39+G35+G28+G23</f>
        <v>182.68</v>
      </c>
      <c r="H48" s="43">
        <f>H47+H43+H39+H35+H28+H23</f>
        <v>8173.87</v>
      </c>
      <c r="I48" s="37"/>
    </row>
    <row r="49" spans="1:11" s="34" customFormat="1" ht="29.45" customHeight="1" x14ac:dyDescent="0.2">
      <c r="A49" s="50"/>
      <c r="B49" s="39"/>
      <c r="C49" s="39"/>
      <c r="I49" s="6"/>
    </row>
    <row r="50" spans="1:11" s="34" customFormat="1" x14ac:dyDescent="0.25">
      <c r="A50" s="120" t="s">
        <v>58</v>
      </c>
      <c r="B50" s="120"/>
      <c r="C50" s="120"/>
      <c r="D50" s="120"/>
      <c r="E50" s="120"/>
      <c r="F50" s="120"/>
      <c r="G50" s="120"/>
      <c r="H50" s="120"/>
      <c r="I50" s="51"/>
    </row>
    <row r="51" spans="1:11" s="34" customFormat="1" x14ac:dyDescent="0.2">
      <c r="A51" s="29">
        <f>A46+1</f>
        <v>6</v>
      </c>
      <c r="B51" s="30"/>
      <c r="C51" s="30" t="s">
        <v>107</v>
      </c>
      <c r="D51" s="31">
        <f>D48*0.003</f>
        <v>11.46</v>
      </c>
      <c r="E51" s="31">
        <f t="shared" ref="E51" si="1">E48*0.003</f>
        <v>9.67</v>
      </c>
      <c r="F51" s="31">
        <v>0</v>
      </c>
      <c r="G51" s="31">
        <v>0</v>
      </c>
      <c r="H51" s="32">
        <f>SUM(D51:G51)</f>
        <v>21.13</v>
      </c>
      <c r="I51" s="6"/>
    </row>
    <row r="52" spans="1:11" x14ac:dyDescent="0.25">
      <c r="A52" s="103" t="s">
        <v>17</v>
      </c>
      <c r="B52" s="104"/>
      <c r="C52" s="105"/>
      <c r="D52" s="43">
        <f>SUM(D51)</f>
        <v>11.46</v>
      </c>
      <c r="E52" s="43">
        <f>SUM(E51)</f>
        <v>9.67</v>
      </c>
      <c r="F52" s="43">
        <f>SUM(F51)</f>
        <v>0</v>
      </c>
      <c r="G52" s="43">
        <f>SUM(G51)</f>
        <v>0</v>
      </c>
      <c r="H52" s="43">
        <f>SUM(H51)</f>
        <v>21.13</v>
      </c>
      <c r="I52" s="37"/>
    </row>
    <row r="53" spans="1:11" s="34" customFormat="1" x14ac:dyDescent="0.2">
      <c r="A53" s="103" t="s">
        <v>63</v>
      </c>
      <c r="B53" s="104"/>
      <c r="C53" s="105"/>
      <c r="D53" s="43">
        <f>D52+D48</f>
        <v>3831.75</v>
      </c>
      <c r="E53" s="43">
        <f>E52+E48</f>
        <v>3232.65</v>
      </c>
      <c r="F53" s="43">
        <f>F52+F48</f>
        <v>947.92</v>
      </c>
      <c r="G53" s="43">
        <f>G52+G48</f>
        <v>182.68</v>
      </c>
      <c r="H53" s="43">
        <f>H52+H48</f>
        <v>8195</v>
      </c>
      <c r="I53" s="37"/>
    </row>
    <row r="54" spans="1:11" s="34" customFormat="1" x14ac:dyDescent="0.2">
      <c r="A54" s="127"/>
      <c r="B54" s="127"/>
      <c r="C54" s="127"/>
      <c r="D54" s="127"/>
      <c r="E54" s="127"/>
      <c r="F54" s="127"/>
      <c r="G54" s="127"/>
      <c r="H54" s="127"/>
      <c r="I54" s="6"/>
    </row>
    <row r="55" spans="1:11" s="34" customFormat="1" x14ac:dyDescent="0.25">
      <c r="A55" s="120" t="s">
        <v>59</v>
      </c>
      <c r="B55" s="120"/>
      <c r="C55" s="120"/>
      <c r="D55" s="120"/>
      <c r="E55" s="120"/>
      <c r="F55" s="120"/>
      <c r="G55" s="120"/>
      <c r="H55" s="120"/>
      <c r="I55" s="6"/>
    </row>
    <row r="56" spans="1:11" s="34" customFormat="1" x14ac:dyDescent="0.2">
      <c r="A56" s="29">
        <f>A51+1</f>
        <v>7</v>
      </c>
      <c r="B56" s="30"/>
      <c r="C56" s="30" t="s">
        <v>41</v>
      </c>
      <c r="D56" s="31">
        <v>0</v>
      </c>
      <c r="E56" s="32">
        <v>0</v>
      </c>
      <c r="F56" s="32">
        <v>0</v>
      </c>
      <c r="G56" s="32">
        <v>0</v>
      </c>
      <c r="H56" s="32">
        <f>SUM(D56:G56)</f>
        <v>0</v>
      </c>
      <c r="I56" s="6"/>
    </row>
    <row r="57" spans="1:11" x14ac:dyDescent="0.25">
      <c r="A57" s="103" t="s">
        <v>18</v>
      </c>
      <c r="B57" s="104"/>
      <c r="C57" s="105"/>
      <c r="D57" s="52">
        <f>SUM(D56:D56)</f>
        <v>0</v>
      </c>
      <c r="E57" s="52">
        <f>SUM(E56:E56)</f>
        <v>0</v>
      </c>
      <c r="F57" s="52">
        <f>SUM(F56:F56)</f>
        <v>0</v>
      </c>
      <c r="G57" s="52">
        <f>SUM(G56:G56)</f>
        <v>0</v>
      </c>
      <c r="H57" s="52">
        <f>SUM(H56:H56)</f>
        <v>0</v>
      </c>
      <c r="I57" s="37"/>
    </row>
    <row r="58" spans="1:11" x14ac:dyDescent="0.25">
      <c r="A58" s="103" t="s">
        <v>19</v>
      </c>
      <c r="B58" s="104"/>
      <c r="C58" s="105"/>
      <c r="D58" s="52">
        <f>D53+D57</f>
        <v>3831.75</v>
      </c>
      <c r="E58" s="52">
        <f>E53+E57</f>
        <v>3232.65</v>
      </c>
      <c r="F58" s="52">
        <f>F53+F57</f>
        <v>947.92</v>
      </c>
      <c r="G58" s="52">
        <f>G53+G57</f>
        <v>182.68</v>
      </c>
      <c r="H58" s="52">
        <f>H53+H57</f>
        <v>8195</v>
      </c>
      <c r="I58" s="44"/>
    </row>
    <row r="59" spans="1:11" s="34" customFormat="1" x14ac:dyDescent="0.2">
      <c r="A59" s="128"/>
      <c r="B59" s="128"/>
      <c r="C59" s="128"/>
      <c r="D59" s="128"/>
      <c r="E59" s="128"/>
      <c r="F59" s="128"/>
      <c r="G59" s="128"/>
      <c r="H59" s="129"/>
      <c r="I59" s="6"/>
    </row>
    <row r="60" spans="1:11" s="34" customFormat="1" x14ac:dyDescent="0.25">
      <c r="A60" s="120" t="s">
        <v>64</v>
      </c>
      <c r="B60" s="120"/>
      <c r="C60" s="120"/>
      <c r="D60" s="120"/>
      <c r="E60" s="120"/>
      <c r="F60" s="120"/>
      <c r="G60" s="120"/>
      <c r="H60" s="120"/>
      <c r="I60" s="91"/>
      <c r="J60" s="117"/>
      <c r="K60" s="117"/>
    </row>
    <row r="61" spans="1:11" s="34" customFormat="1" ht="53.25" customHeight="1" x14ac:dyDescent="0.2">
      <c r="A61" s="29">
        <f>A56+1</f>
        <v>8</v>
      </c>
      <c r="B61" s="30" t="s">
        <v>92</v>
      </c>
      <c r="C61" s="30" t="s">
        <v>95</v>
      </c>
      <c r="D61" s="67"/>
      <c r="E61" s="67"/>
      <c r="F61" s="67"/>
      <c r="G61" s="67">
        <f>H58*0.0125*1.1</f>
        <v>112.68</v>
      </c>
      <c r="H61" s="32">
        <f>SUM(D61:G61)</f>
        <v>112.68</v>
      </c>
      <c r="I61" s="92"/>
      <c r="J61" s="118"/>
      <c r="K61" s="118"/>
    </row>
    <row r="62" spans="1:11" s="34" customFormat="1" ht="31.5" x14ac:dyDescent="0.2">
      <c r="A62" s="29"/>
      <c r="B62" s="30" t="s">
        <v>92</v>
      </c>
      <c r="C62" s="30" t="s">
        <v>94</v>
      </c>
      <c r="D62" s="67"/>
      <c r="E62" s="67"/>
      <c r="F62" s="67"/>
      <c r="G62" s="67">
        <f>H58*0.0214</f>
        <v>175.37</v>
      </c>
      <c r="H62" s="32">
        <f>SUM(D62:G62)</f>
        <v>175.37</v>
      </c>
      <c r="I62" s="37"/>
    </row>
    <row r="63" spans="1:11" s="34" customFormat="1" x14ac:dyDescent="0.2">
      <c r="A63" s="103" t="s">
        <v>20</v>
      </c>
      <c r="B63" s="104"/>
      <c r="C63" s="105"/>
      <c r="D63" s="52">
        <f>SUM(D61:D61)</f>
        <v>0</v>
      </c>
      <c r="E63" s="52">
        <f>SUM(E61:E61)</f>
        <v>0</v>
      </c>
      <c r="F63" s="52">
        <f>SUM(F61:F61)</f>
        <v>0</v>
      </c>
      <c r="G63" s="52">
        <f>SUM(G61:G62)</f>
        <v>288.05</v>
      </c>
      <c r="H63" s="52">
        <f>SUM(H61:H62)</f>
        <v>288.05</v>
      </c>
      <c r="I63" s="37"/>
    </row>
    <row r="64" spans="1:11" s="34" customFormat="1" x14ac:dyDescent="0.2">
      <c r="A64" s="127"/>
      <c r="B64" s="127"/>
      <c r="C64" s="127"/>
      <c r="D64" s="127"/>
      <c r="E64" s="127"/>
      <c r="F64" s="127"/>
      <c r="G64" s="127"/>
      <c r="H64" s="127"/>
      <c r="I64" s="6"/>
    </row>
    <row r="65" spans="1:12" s="34" customFormat="1" ht="15.4" customHeight="1" x14ac:dyDescent="0.25">
      <c r="A65" s="121" t="s">
        <v>65</v>
      </c>
      <c r="B65" s="121"/>
      <c r="C65" s="121"/>
      <c r="D65" s="121"/>
      <c r="E65" s="121"/>
      <c r="F65" s="121"/>
      <c r="G65" s="121"/>
      <c r="H65" s="121"/>
      <c r="I65" s="6"/>
    </row>
    <row r="66" spans="1:12" s="34" customFormat="1" ht="25.5" x14ac:dyDescent="0.2">
      <c r="A66" s="29">
        <v>9</v>
      </c>
      <c r="B66" s="68" t="s">
        <v>73</v>
      </c>
      <c r="C66" s="68" t="s">
        <v>74</v>
      </c>
      <c r="D66" s="31">
        <v>0</v>
      </c>
      <c r="E66" s="32">
        <v>0</v>
      </c>
      <c r="F66" s="32">
        <v>0</v>
      </c>
      <c r="G66" s="77">
        <f>443.84/5.08</f>
        <v>87.37</v>
      </c>
      <c r="H66" s="32">
        <f>SUM(D66:G66)</f>
        <v>87.37</v>
      </c>
      <c r="I66" s="6"/>
      <c r="L66" s="6"/>
    </row>
    <row r="67" spans="1:12" s="34" customFormat="1" ht="89.25" x14ac:dyDescent="0.2">
      <c r="A67" s="29">
        <f>A66+1</f>
        <v>10</v>
      </c>
      <c r="B67" s="70" t="s">
        <v>81</v>
      </c>
      <c r="C67" s="68" t="s">
        <v>75</v>
      </c>
      <c r="D67" s="31">
        <v>0</v>
      </c>
      <c r="E67" s="32">
        <v>0</v>
      </c>
      <c r="F67" s="32">
        <v>0</v>
      </c>
      <c r="G67" s="77">
        <v>546.49</v>
      </c>
      <c r="H67" s="32">
        <f>SUM(D67:G67)</f>
        <v>546.49</v>
      </c>
      <c r="I67" s="123"/>
      <c r="J67" s="124"/>
      <c r="K67" s="124"/>
    </row>
    <row r="68" spans="1:12" s="34" customFormat="1" x14ac:dyDescent="0.2">
      <c r="A68" s="29">
        <f>A67+1</f>
        <v>11</v>
      </c>
      <c r="B68" s="30" t="s">
        <v>83</v>
      </c>
      <c r="C68" s="30" t="str">
        <f>"Авторский надзор:  "&amp;ROUND(G67,2)&amp;"*0,0265"</f>
        <v>Авторский надзор:  546,49*0,0265</v>
      </c>
      <c r="D68" s="31">
        <v>0</v>
      </c>
      <c r="E68" s="32">
        <v>0</v>
      </c>
      <c r="F68" s="32">
        <v>0</v>
      </c>
      <c r="G68" s="32">
        <f>G67*2.65%</f>
        <v>14.48</v>
      </c>
      <c r="H68" s="32">
        <f>SUM(D68:G68)</f>
        <v>14.48</v>
      </c>
      <c r="I68" s="6"/>
    </row>
    <row r="69" spans="1:12" s="34" customFormat="1" ht="31.5" x14ac:dyDescent="0.2">
      <c r="A69" s="29">
        <f>A68+1</f>
        <v>12</v>
      </c>
      <c r="B69" s="30" t="s">
        <v>84</v>
      </c>
      <c r="C69" s="30" t="s">
        <v>85</v>
      </c>
      <c r="D69" s="31">
        <v>0</v>
      </c>
      <c r="E69" s="32">
        <v>0</v>
      </c>
      <c r="F69" s="32">
        <v>0</v>
      </c>
      <c r="G69" s="32">
        <f>H58*0.15%</f>
        <v>12.29</v>
      </c>
      <c r="H69" s="32">
        <f>G69</f>
        <v>12.29</v>
      </c>
      <c r="I69" s="6"/>
    </row>
    <row r="70" spans="1:12" s="34" customFormat="1" ht="47.25" x14ac:dyDescent="0.2">
      <c r="A70" s="29">
        <f>A69+1</f>
        <v>13</v>
      </c>
      <c r="B70" s="30" t="s">
        <v>86</v>
      </c>
      <c r="C70" s="30" t="s">
        <v>87</v>
      </c>
      <c r="D70" s="31"/>
      <c r="E70" s="32"/>
      <c r="F70" s="32"/>
      <c r="G70" s="32">
        <f>20000/1000/5.08/1.18</f>
        <v>3.34</v>
      </c>
      <c r="H70" s="32">
        <f>G70</f>
        <v>3.34</v>
      </c>
      <c r="I70" s="6"/>
    </row>
    <row r="71" spans="1:12" s="34" customFormat="1" x14ac:dyDescent="0.2">
      <c r="A71" s="103" t="s">
        <v>66</v>
      </c>
      <c r="B71" s="104"/>
      <c r="C71" s="105"/>
      <c r="D71" s="52">
        <f>SUM(D66:D67)</f>
        <v>0</v>
      </c>
      <c r="E71" s="52">
        <f>SUM(E66:E67)</f>
        <v>0</v>
      </c>
      <c r="F71" s="52">
        <f>SUM(F66:F67)</f>
        <v>0</v>
      </c>
      <c r="G71" s="52">
        <f>SUM(G66:G70)</f>
        <v>663.97</v>
      </c>
      <c r="H71" s="87">
        <f>SUM(D71:G71)</f>
        <v>663.97</v>
      </c>
      <c r="I71" s="37"/>
    </row>
    <row r="72" spans="1:12" s="34" customFormat="1" x14ac:dyDescent="0.2">
      <c r="A72" s="103" t="s">
        <v>67</v>
      </c>
      <c r="B72" s="104"/>
      <c r="C72" s="105"/>
      <c r="D72" s="52">
        <f>D71+D63+D58</f>
        <v>3831.75</v>
      </c>
      <c r="E72" s="52">
        <f>E71+E63+E58</f>
        <v>3232.65</v>
      </c>
      <c r="F72" s="52">
        <f>F71+F63+F58</f>
        <v>947.92</v>
      </c>
      <c r="G72" s="52">
        <f>G71+G63+G58</f>
        <v>1134.7</v>
      </c>
      <c r="H72" s="52">
        <f>H71+H63+H58</f>
        <v>9147.02</v>
      </c>
      <c r="I72" s="37"/>
    </row>
    <row r="73" spans="1:12" s="34" customFormat="1" x14ac:dyDescent="0.2">
      <c r="A73" s="53"/>
      <c r="B73" s="54"/>
      <c r="C73" s="54"/>
      <c r="D73" s="88"/>
      <c r="E73" s="88"/>
      <c r="F73" s="88"/>
      <c r="G73" s="88"/>
      <c r="H73" s="88"/>
      <c r="I73" s="37"/>
    </row>
    <row r="74" spans="1:12" s="34" customFormat="1" ht="31.5" x14ac:dyDescent="0.2">
      <c r="A74" s="29">
        <v>14</v>
      </c>
      <c r="B74" s="30" t="s">
        <v>98</v>
      </c>
      <c r="C74" s="30" t="s">
        <v>51</v>
      </c>
      <c r="D74" s="31">
        <f>D72*2%</f>
        <v>76.64</v>
      </c>
      <c r="E74" s="31">
        <f>E72*2%</f>
        <v>64.650000000000006</v>
      </c>
      <c r="F74" s="31">
        <f>F72*2%</f>
        <v>18.96</v>
      </c>
      <c r="G74" s="31">
        <f>G72*2%</f>
        <v>22.69</v>
      </c>
      <c r="H74" s="55">
        <f>SUM(D74:G74)</f>
        <v>182.94</v>
      </c>
      <c r="I74" s="6"/>
    </row>
    <row r="75" spans="1:12" s="34" customFormat="1" x14ac:dyDescent="0.2">
      <c r="A75" s="103" t="s">
        <v>100</v>
      </c>
      <c r="B75" s="104"/>
      <c r="C75" s="105"/>
      <c r="D75" s="52">
        <f>D74+D72</f>
        <v>3908.39</v>
      </c>
      <c r="E75" s="52">
        <f>E74+E72</f>
        <v>3297.3</v>
      </c>
      <c r="F75" s="52">
        <f>F74+F72</f>
        <v>966.88</v>
      </c>
      <c r="G75" s="52">
        <f>G74+G72</f>
        <v>1157.3900000000001</v>
      </c>
      <c r="H75" s="52">
        <f>H74+H72</f>
        <v>9329.9599999999991</v>
      </c>
      <c r="I75" s="6"/>
    </row>
    <row r="76" spans="1:12" s="34" customFormat="1" x14ac:dyDescent="0.2">
      <c r="A76" s="56"/>
      <c r="B76" s="88"/>
      <c r="C76" s="88"/>
      <c r="D76" s="88"/>
      <c r="E76" s="88"/>
      <c r="F76" s="88"/>
      <c r="G76" s="88"/>
      <c r="H76" s="88"/>
      <c r="I76" s="37"/>
    </row>
    <row r="77" spans="1:12" s="34" customFormat="1" ht="31.5" x14ac:dyDescent="0.2">
      <c r="A77" s="29">
        <f>A74+1</f>
        <v>15</v>
      </c>
      <c r="B77" s="30" t="s">
        <v>99</v>
      </c>
      <c r="C77" s="30" t="s">
        <v>88</v>
      </c>
      <c r="D77" s="31">
        <f>D75*20%</f>
        <v>781.68</v>
      </c>
      <c r="E77" s="31">
        <f t="shared" ref="E77:F77" si="2">E75*20%</f>
        <v>659.46</v>
      </c>
      <c r="F77" s="31">
        <f t="shared" si="2"/>
        <v>193.38</v>
      </c>
      <c r="G77" s="31">
        <f>(G75-G66-G70)*20%</f>
        <v>213.34</v>
      </c>
      <c r="H77" s="55">
        <f>SUM(D77:G77)</f>
        <v>1847.86</v>
      </c>
      <c r="I77" s="6"/>
    </row>
    <row r="78" spans="1:12" s="34" customFormat="1" x14ac:dyDescent="0.2">
      <c r="A78" s="103" t="s">
        <v>101</v>
      </c>
      <c r="B78" s="104"/>
      <c r="C78" s="105"/>
      <c r="D78" s="57">
        <f>D75+D77</f>
        <v>4690.07</v>
      </c>
      <c r="E78" s="57">
        <f t="shared" ref="E78:G78" si="3">E75+E77</f>
        <v>3956.76</v>
      </c>
      <c r="F78" s="57">
        <f t="shared" si="3"/>
        <v>1160.26</v>
      </c>
      <c r="G78" s="57">
        <f t="shared" si="3"/>
        <v>1370.73</v>
      </c>
      <c r="H78" s="57">
        <f>H75+H77</f>
        <v>11177.82</v>
      </c>
      <c r="I78" s="44"/>
    </row>
    <row r="79" spans="1:12" s="34" customFormat="1" hidden="1" x14ac:dyDescent="0.2">
      <c r="A79" s="103">
        <f>'Текущие цены 2017'!A79:C79</f>
        <v>17</v>
      </c>
      <c r="B79" s="104"/>
      <c r="C79" s="105"/>
      <c r="D79" s="57">
        <f>'Текущие цены 2017'!D79/4.92</f>
        <v>0</v>
      </c>
      <c r="E79" s="57"/>
      <c r="F79" s="57"/>
      <c r="G79" s="57"/>
      <c r="H79" s="58">
        <f>SUM(D79:G79)</f>
        <v>0</v>
      </c>
      <c r="I79" s="37"/>
    </row>
    <row r="80" spans="1:12" s="34" customFormat="1" x14ac:dyDescent="0.2">
      <c r="A80" s="53"/>
      <c r="B80" s="54"/>
      <c r="C80" s="54"/>
      <c r="D80" s="88"/>
      <c r="E80" s="88"/>
      <c r="F80" s="88"/>
      <c r="G80" s="88"/>
      <c r="H80" s="88"/>
      <c r="I80" s="37"/>
    </row>
    <row r="81" spans="1:11" s="34" customFormat="1" x14ac:dyDescent="0.2">
      <c r="A81" s="59">
        <f>A77+1</f>
        <v>16</v>
      </c>
      <c r="B81" s="60"/>
      <c r="C81" s="99" t="s">
        <v>96</v>
      </c>
      <c r="D81" s="32"/>
      <c r="E81" s="32"/>
      <c r="F81" s="32"/>
      <c r="G81" s="32">
        <f>G67</f>
        <v>546.49</v>
      </c>
      <c r="H81" s="32">
        <f>SUM(D81:G81)</f>
        <v>546.49</v>
      </c>
      <c r="I81" s="123"/>
      <c r="J81" s="124"/>
      <c r="K81" s="124"/>
    </row>
    <row r="82" spans="1:11" s="34" customFormat="1" x14ac:dyDescent="0.2">
      <c r="A82" s="59">
        <v>17</v>
      </c>
      <c r="B82" s="60"/>
      <c r="C82" s="99" t="s">
        <v>97</v>
      </c>
      <c r="D82" s="32"/>
      <c r="E82" s="32"/>
      <c r="F82" s="32"/>
      <c r="G82" s="32">
        <f>H77</f>
        <v>1847.86</v>
      </c>
      <c r="H82" s="32">
        <f>H77</f>
        <v>1847.86</v>
      </c>
      <c r="I82" s="95"/>
      <c r="J82" s="95"/>
      <c r="K82" s="95"/>
    </row>
    <row r="83" spans="1:11" s="34" customFormat="1" hidden="1" x14ac:dyDescent="0.2">
      <c r="A83" s="130" t="s">
        <v>40</v>
      </c>
      <c r="B83" s="130"/>
      <c r="C83" s="130"/>
      <c r="D83" s="130"/>
      <c r="E83" s="130"/>
      <c r="F83" s="130"/>
      <c r="G83" s="130"/>
      <c r="H83" s="130"/>
      <c r="I83" s="6"/>
    </row>
    <row r="84" spans="1:11" s="34" customFormat="1" hidden="1" x14ac:dyDescent="0.2">
      <c r="A84" s="59" t="e">
        <f>#REF!+1</f>
        <v>#REF!</v>
      </c>
      <c r="B84" s="30" t="s">
        <v>39</v>
      </c>
      <c r="C84" s="60" t="s">
        <v>47</v>
      </c>
      <c r="D84" s="32">
        <v>0</v>
      </c>
      <c r="E84" s="32">
        <v>0</v>
      </c>
      <c r="F84" s="32">
        <v>0</v>
      </c>
      <c r="G84" s="32">
        <f>13.08*7.045/4.92</f>
        <v>18.73</v>
      </c>
      <c r="H84" s="32">
        <f>SUM(D84:G84)</f>
        <v>18.73</v>
      </c>
      <c r="I84" s="6"/>
    </row>
    <row r="85" spans="1:11" s="34" customFormat="1" x14ac:dyDescent="0.2">
      <c r="A85" s="71"/>
      <c r="B85" s="72"/>
      <c r="C85" s="72"/>
      <c r="D85" s="73"/>
      <c r="E85" s="73"/>
      <c r="F85" s="73"/>
      <c r="G85" s="73"/>
      <c r="H85" s="73"/>
      <c r="I85" s="73"/>
      <c r="J85" s="73"/>
    </row>
    <row r="86" spans="1:11" s="34" customFormat="1" x14ac:dyDescent="0.2">
      <c r="A86" s="126" t="s">
        <v>89</v>
      </c>
      <c r="B86" s="132"/>
      <c r="C86" s="133"/>
      <c r="D86" s="134"/>
      <c r="E86" s="134"/>
      <c r="F86" s="134"/>
      <c r="G86" s="134"/>
      <c r="H86" s="134"/>
      <c r="I86" s="134"/>
      <c r="J86" s="134"/>
    </row>
    <row r="87" spans="1:11" s="34" customFormat="1" x14ac:dyDescent="0.2">
      <c r="A87" s="131" t="s">
        <v>76</v>
      </c>
      <c r="B87" s="135"/>
      <c r="C87" s="135"/>
      <c r="D87" s="135"/>
      <c r="E87" s="135"/>
      <c r="F87" s="135"/>
      <c r="G87" s="135"/>
      <c r="H87" s="135"/>
      <c r="I87" s="135"/>
      <c r="J87" s="135"/>
    </row>
    <row r="88" spans="1:11" s="34" customFormat="1" x14ac:dyDescent="0.2">
      <c r="A88" s="71"/>
      <c r="B88" s="72"/>
      <c r="C88" s="72"/>
      <c r="D88" s="73"/>
      <c r="E88" s="73"/>
      <c r="F88" s="73"/>
      <c r="G88" s="73"/>
      <c r="H88" s="73"/>
      <c r="I88" s="73"/>
      <c r="J88" s="73"/>
    </row>
    <row r="89" spans="1:11" s="34" customFormat="1" x14ac:dyDescent="0.2">
      <c r="A89" s="126" t="s">
        <v>90</v>
      </c>
      <c r="B89" s="132"/>
      <c r="C89" s="133"/>
      <c r="D89" s="134"/>
      <c r="E89" s="134"/>
      <c r="F89" s="134"/>
      <c r="G89" s="134"/>
      <c r="H89" s="134"/>
      <c r="I89" s="134"/>
      <c r="J89" s="134"/>
    </row>
    <row r="90" spans="1:11" s="34" customFormat="1" x14ac:dyDescent="0.2">
      <c r="A90" s="131" t="s">
        <v>76</v>
      </c>
      <c r="B90" s="135"/>
      <c r="C90" s="135"/>
      <c r="D90" s="135"/>
      <c r="E90" s="135"/>
      <c r="F90" s="135"/>
      <c r="G90" s="135"/>
      <c r="H90" s="135"/>
      <c r="I90" s="135"/>
      <c r="J90" s="135"/>
    </row>
    <row r="91" spans="1:11" s="34" customFormat="1" x14ac:dyDescent="0.2">
      <c r="A91" s="71"/>
      <c r="B91" s="72"/>
      <c r="C91" s="72"/>
      <c r="D91" s="73"/>
      <c r="E91" s="73"/>
      <c r="F91" s="73"/>
      <c r="G91" s="73"/>
      <c r="H91" s="73"/>
      <c r="I91" s="73"/>
      <c r="J91" s="73"/>
    </row>
    <row r="92" spans="1:11" s="40" customFormat="1" x14ac:dyDescent="0.2">
      <c r="A92" s="126" t="s">
        <v>77</v>
      </c>
      <c r="B92" s="126"/>
      <c r="C92" s="126"/>
      <c r="D92" s="126"/>
      <c r="E92" s="126"/>
      <c r="F92" s="126"/>
      <c r="G92" s="126"/>
      <c r="H92" s="126"/>
      <c r="I92" s="126"/>
      <c r="J92" s="126"/>
    </row>
    <row r="93" spans="1:11" s="34" customFormat="1" x14ac:dyDescent="0.2">
      <c r="A93" s="131" t="s">
        <v>76</v>
      </c>
      <c r="B93" s="131"/>
      <c r="C93" s="131"/>
      <c r="D93" s="131"/>
      <c r="E93" s="131"/>
      <c r="F93" s="131"/>
      <c r="G93" s="131"/>
      <c r="H93" s="131"/>
      <c r="I93" s="131"/>
      <c r="J93" s="131"/>
    </row>
    <row r="94" spans="1:11" s="34" customForma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</row>
    <row r="95" spans="1:11" s="34" customFormat="1" x14ac:dyDescent="0.2">
      <c r="A95" s="126" t="s">
        <v>78</v>
      </c>
      <c r="B95" s="126"/>
      <c r="C95" s="126"/>
      <c r="D95" s="126"/>
      <c r="E95" s="126"/>
      <c r="F95" s="126"/>
      <c r="G95" s="126"/>
      <c r="H95" s="126"/>
      <c r="I95" s="126"/>
      <c r="J95" s="126"/>
    </row>
    <row r="96" spans="1:11" s="34" customFormat="1" x14ac:dyDescent="0.2">
      <c r="A96" s="131" t="s">
        <v>76</v>
      </c>
      <c r="B96" s="131"/>
      <c r="C96" s="131"/>
      <c r="D96" s="131"/>
      <c r="E96" s="131"/>
      <c r="F96" s="131"/>
      <c r="G96" s="131"/>
      <c r="H96" s="131"/>
      <c r="I96" s="131"/>
      <c r="J96" s="131"/>
    </row>
    <row r="97" spans="1:10" s="34" customFormat="1" x14ac:dyDescent="0.2">
      <c r="A97" s="71"/>
      <c r="B97" s="72"/>
      <c r="C97" s="72"/>
      <c r="D97" s="73"/>
      <c r="E97" s="73"/>
      <c r="F97" s="73"/>
      <c r="G97" s="73"/>
      <c r="H97" s="73"/>
      <c r="I97" s="73"/>
      <c r="J97" s="73"/>
    </row>
    <row r="98" spans="1:10" s="34" customFormat="1" x14ac:dyDescent="0.2">
      <c r="A98" s="126" t="s">
        <v>91</v>
      </c>
      <c r="B98" s="126"/>
      <c r="C98" s="126"/>
      <c r="D98" s="126"/>
      <c r="E98" s="126"/>
      <c r="F98" s="126"/>
      <c r="G98" s="126"/>
      <c r="H98" s="126"/>
      <c r="I98" s="126"/>
      <c r="J98" s="126"/>
    </row>
    <row r="99" spans="1:10" s="34" customFormat="1" x14ac:dyDescent="0.2">
      <c r="A99" s="131" t="s">
        <v>76</v>
      </c>
      <c r="B99" s="131"/>
      <c r="C99" s="131"/>
      <c r="D99" s="131"/>
      <c r="E99" s="131"/>
      <c r="F99" s="131"/>
      <c r="G99" s="131"/>
      <c r="H99" s="131"/>
      <c r="I99" s="131"/>
      <c r="J99" s="131"/>
    </row>
    <row r="100" spans="1:10" s="34" customFormat="1" x14ac:dyDescent="0.2">
      <c r="A100" s="96"/>
      <c r="B100" s="97"/>
      <c r="C100" s="97"/>
      <c r="D100" s="73"/>
      <c r="E100" s="73"/>
      <c r="F100" s="73"/>
      <c r="G100" s="73"/>
      <c r="H100" s="73"/>
      <c r="I100" s="98"/>
      <c r="J100" s="98"/>
    </row>
    <row r="101" spans="1:10" s="34" customFormat="1" x14ac:dyDescent="0.2">
      <c r="A101" s="96"/>
      <c r="B101" s="97"/>
      <c r="C101" s="97"/>
      <c r="D101" s="73"/>
      <c r="E101" s="73"/>
      <c r="F101" s="73"/>
      <c r="G101" s="73"/>
      <c r="H101" s="73"/>
      <c r="I101" s="98"/>
      <c r="J101" s="98"/>
    </row>
    <row r="102" spans="1:10" s="34" customFormat="1" x14ac:dyDescent="0.2">
      <c r="A102" s="125"/>
      <c r="B102" s="125"/>
      <c r="C102" s="125"/>
      <c r="D102" s="125"/>
      <c r="E102" s="125"/>
      <c r="F102" s="125"/>
      <c r="G102" s="125"/>
      <c r="H102" s="125"/>
      <c r="I102" s="6"/>
    </row>
    <row r="103" spans="1:10" s="34" customFormat="1" x14ac:dyDescent="0.2">
      <c r="A103" s="61"/>
      <c r="B103" s="125"/>
      <c r="C103" s="125"/>
      <c r="D103" s="125"/>
      <c r="E103" s="62"/>
      <c r="F103" s="62"/>
      <c r="G103" s="62"/>
      <c r="H103" s="62"/>
      <c r="I103" s="6"/>
    </row>
    <row r="104" spans="1:10" s="34" customFormat="1" x14ac:dyDescent="0.25">
      <c r="A104" s="63"/>
      <c r="B104" s="27"/>
      <c r="C104" s="94"/>
      <c r="D104" s="27"/>
      <c r="E104" s="27"/>
      <c r="F104" s="27"/>
      <c r="G104" s="27"/>
      <c r="H104" s="27"/>
      <c r="I104" s="6"/>
    </row>
    <row r="105" spans="1:10" s="34" customFormat="1" x14ac:dyDescent="0.25">
      <c r="A105" s="63"/>
      <c r="B105" s="27"/>
      <c r="C105" s="27"/>
      <c r="D105" s="27"/>
      <c r="E105" s="27"/>
      <c r="F105" s="27"/>
      <c r="G105" s="27"/>
      <c r="H105" s="27"/>
      <c r="I105" s="6"/>
    </row>
    <row r="106" spans="1:10" s="34" customFormat="1" x14ac:dyDescent="0.25">
      <c r="A106" s="63"/>
      <c r="B106" s="27"/>
      <c r="C106" s="27"/>
      <c r="D106" s="27"/>
      <c r="E106" s="27"/>
      <c r="F106" s="27"/>
      <c r="G106" s="27"/>
      <c r="H106" s="27"/>
      <c r="I106" s="6"/>
    </row>
  </sheetData>
  <sheetProtection selectLockedCells="1" selectUnlockedCells="1"/>
  <mergeCells count="64">
    <mergeCell ref="A47:C47"/>
    <mergeCell ref="A48:C48"/>
    <mergeCell ref="A52:C52"/>
    <mergeCell ref="B103:D103"/>
    <mergeCell ref="A65:H65"/>
    <mergeCell ref="A71:C71"/>
    <mergeCell ref="A83:H83"/>
    <mergeCell ref="A96:J96"/>
    <mergeCell ref="A98:J98"/>
    <mergeCell ref="A99:J99"/>
    <mergeCell ref="A86:J86"/>
    <mergeCell ref="A87:J87"/>
    <mergeCell ref="A92:J92"/>
    <mergeCell ref="A93:J93"/>
    <mergeCell ref="A89:J89"/>
    <mergeCell ref="A90:J90"/>
    <mergeCell ref="I67:K67"/>
    <mergeCell ref="I81:K81"/>
    <mergeCell ref="A102:H102"/>
    <mergeCell ref="A95:J95"/>
    <mergeCell ref="A54:H54"/>
    <mergeCell ref="A55:H55"/>
    <mergeCell ref="A60:H60"/>
    <mergeCell ref="A79:C79"/>
    <mergeCell ref="A75:C75"/>
    <mergeCell ref="A78:C78"/>
    <mergeCell ref="A72:C72"/>
    <mergeCell ref="A64:H64"/>
    <mergeCell ref="A59:H59"/>
    <mergeCell ref="A58:C58"/>
    <mergeCell ref="A57:C57"/>
    <mergeCell ref="A63:C63"/>
    <mergeCell ref="J60:K60"/>
    <mergeCell ref="J61:K61"/>
    <mergeCell ref="A21:H21"/>
    <mergeCell ref="A25:H25"/>
    <mergeCell ref="A37:H37"/>
    <mergeCell ref="A35:C35"/>
    <mergeCell ref="A53:C53"/>
    <mergeCell ref="A41:H41"/>
    <mergeCell ref="A33:H33"/>
    <mergeCell ref="A39:C39"/>
    <mergeCell ref="A28:C28"/>
    <mergeCell ref="A30:H30"/>
    <mergeCell ref="A32:C32"/>
    <mergeCell ref="A45:H45"/>
    <mergeCell ref="A50:H50"/>
    <mergeCell ref="A43:C43"/>
    <mergeCell ref="B2:G2"/>
    <mergeCell ref="B3:G3"/>
    <mergeCell ref="B7:D7"/>
    <mergeCell ref="A10:H10"/>
    <mergeCell ref="B12:G12"/>
    <mergeCell ref="B9:H9"/>
    <mergeCell ref="A20:H20"/>
    <mergeCell ref="A13:H13"/>
    <mergeCell ref="A23:C23"/>
    <mergeCell ref="C17:C18"/>
    <mergeCell ref="D17:G17"/>
    <mergeCell ref="B14:G14"/>
    <mergeCell ref="H17:H18"/>
    <mergeCell ref="A16:G16"/>
    <mergeCell ref="A17:A18"/>
    <mergeCell ref="B17:B18"/>
  </mergeCells>
  <phoneticPr fontId="0" type="noConversion"/>
  <printOptions horizontalCentered="1"/>
  <pageMargins left="0.25" right="0.25" top="0.75" bottom="0.75" header="0.3" footer="0.3"/>
  <pageSetup paperSize="9" scale="85" firstPageNumber="0" fitToHeight="0" orientation="landscape" r:id="rId1"/>
  <headerFooter alignWithMargins="0"/>
  <rowBreaks count="2" manualBreakCount="2">
    <brk id="23" max="7" man="1"/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99"/>
  <sheetViews>
    <sheetView showGridLines="0" tabSelected="1" view="pageBreakPreview" topLeftCell="A78" zoomScale="90" zoomScaleNormal="100" zoomScaleSheetLayoutView="90" workbookViewId="0">
      <selection activeCell="A87" sqref="A87:J87"/>
    </sheetView>
  </sheetViews>
  <sheetFormatPr defaultColWidth="9" defaultRowHeight="15.75" x14ac:dyDescent="0.25"/>
  <cols>
    <col min="1" max="1" width="11.1640625" style="63" customWidth="1"/>
    <col min="2" max="2" width="20.83203125" style="27" customWidth="1"/>
    <col min="3" max="3" width="66.33203125" style="27" customWidth="1"/>
    <col min="4" max="4" width="19" style="27" customWidth="1"/>
    <col min="5" max="5" width="15.1640625" style="27" customWidth="1"/>
    <col min="6" max="7" width="17.6640625" style="27" customWidth="1"/>
    <col min="8" max="8" width="18.33203125" style="27" customWidth="1"/>
    <col min="9" max="9" width="16.5" style="6" customWidth="1"/>
    <col min="10" max="10" width="16.33203125" style="27" customWidth="1"/>
    <col min="11" max="16384" width="9" style="27"/>
  </cols>
  <sheetData>
    <row r="1" spans="1:9" s="4" customFormat="1" x14ac:dyDescent="0.2">
      <c r="A1" s="3"/>
      <c r="H1" s="5" t="s">
        <v>44</v>
      </c>
      <c r="I1" s="6"/>
    </row>
    <row r="2" spans="1:9" s="4" customFormat="1" ht="31.5" customHeight="1" x14ac:dyDescent="0.25">
      <c r="A2" s="7" t="s">
        <v>0</v>
      </c>
      <c r="B2" s="112" t="s">
        <v>111</v>
      </c>
      <c r="C2" s="112"/>
      <c r="D2" s="112"/>
      <c r="E2" s="112"/>
      <c r="F2" s="112"/>
      <c r="G2" s="112"/>
      <c r="H2" s="5"/>
      <c r="I2" s="6"/>
    </row>
    <row r="3" spans="1:9" s="4" customFormat="1" x14ac:dyDescent="0.2">
      <c r="A3" s="8"/>
      <c r="B3" s="113" t="s">
        <v>1</v>
      </c>
      <c r="C3" s="113"/>
      <c r="D3" s="113"/>
      <c r="E3" s="113"/>
      <c r="F3" s="113"/>
      <c r="G3" s="113"/>
      <c r="I3" s="6"/>
    </row>
    <row r="4" spans="1:9" s="4" customFormat="1" x14ac:dyDescent="0.2">
      <c r="A4" s="3"/>
      <c r="H4" s="5"/>
      <c r="I4" s="6"/>
    </row>
    <row r="5" spans="1:9" s="4" customFormat="1" x14ac:dyDescent="0.2">
      <c r="A5" s="3" t="s">
        <v>45</v>
      </c>
      <c r="H5" s="5"/>
      <c r="I5" s="6"/>
    </row>
    <row r="6" spans="1:9" s="4" customFormat="1" x14ac:dyDescent="0.2">
      <c r="A6" s="3"/>
      <c r="H6" s="5"/>
      <c r="I6" s="6"/>
    </row>
    <row r="7" spans="1:9" s="4" customFormat="1" x14ac:dyDescent="0.25">
      <c r="A7" s="3"/>
      <c r="B7" s="114" t="s">
        <v>2</v>
      </c>
      <c r="C7" s="114"/>
      <c r="D7" s="114"/>
      <c r="E7" s="9"/>
      <c r="F7" s="9"/>
      <c r="G7" s="10">
        <f>H76</f>
        <v>66106.67</v>
      </c>
      <c r="H7" s="11" t="s">
        <v>3</v>
      </c>
      <c r="I7" s="6"/>
    </row>
    <row r="8" spans="1:9" s="4" customFormat="1" x14ac:dyDescent="0.25">
      <c r="A8" s="12"/>
      <c r="B8" s="13" t="s">
        <v>36</v>
      </c>
      <c r="C8" s="14"/>
      <c r="D8" s="14"/>
      <c r="E8" s="14"/>
      <c r="F8" s="14"/>
      <c r="G8" s="10">
        <v>0</v>
      </c>
      <c r="H8" s="11" t="s">
        <v>3</v>
      </c>
      <c r="I8" s="6"/>
    </row>
    <row r="9" spans="1:9" s="17" customFormat="1" ht="33.950000000000003" customHeight="1" x14ac:dyDescent="0.2">
      <c r="A9" s="16"/>
      <c r="B9" s="9"/>
      <c r="C9" s="9"/>
      <c r="D9" s="9"/>
      <c r="E9" s="9"/>
      <c r="F9" s="9"/>
      <c r="G9" s="9"/>
      <c r="H9" s="9"/>
      <c r="I9" s="6"/>
    </row>
    <row r="10" spans="1:9" s="4" customFormat="1" x14ac:dyDescent="0.2">
      <c r="A10" s="108" t="s">
        <v>4</v>
      </c>
      <c r="B10" s="108"/>
      <c r="C10" s="108"/>
      <c r="D10" s="108"/>
      <c r="E10" s="108"/>
      <c r="F10" s="108"/>
      <c r="G10" s="108"/>
      <c r="H10" s="108"/>
      <c r="I10" s="6"/>
    </row>
    <row r="11" spans="1:9" s="4" customFormat="1" x14ac:dyDescent="0.25">
      <c r="A11" s="3"/>
      <c r="H11" s="5"/>
      <c r="I11" s="18"/>
    </row>
    <row r="12" spans="1:9" s="4" customFormat="1" x14ac:dyDescent="0.25">
      <c r="A12" s="3"/>
      <c r="B12" s="115" t="s">
        <v>5</v>
      </c>
      <c r="C12" s="115"/>
      <c r="D12" s="115"/>
      <c r="E12" s="115"/>
      <c r="F12" s="115"/>
      <c r="G12" s="115"/>
      <c r="H12" s="5"/>
      <c r="I12" s="18"/>
    </row>
    <row r="13" spans="1:9" s="4" customFormat="1" x14ac:dyDescent="0.2">
      <c r="A13" s="3"/>
      <c r="H13" s="5"/>
      <c r="I13" s="6"/>
    </row>
    <row r="14" spans="1:9" s="4" customFormat="1" ht="32.450000000000003" customHeight="1" x14ac:dyDescent="0.2">
      <c r="A14" s="3"/>
      <c r="B14" s="136" t="s">
        <v>71</v>
      </c>
      <c r="C14" s="136"/>
      <c r="D14" s="136"/>
      <c r="E14" s="136"/>
      <c r="F14" s="136"/>
      <c r="G14" s="136"/>
      <c r="I14" s="6"/>
    </row>
    <row r="15" spans="1:9" s="4" customFormat="1" x14ac:dyDescent="0.2">
      <c r="A15" s="8"/>
      <c r="B15" s="108" t="s">
        <v>6</v>
      </c>
      <c r="C15" s="108"/>
      <c r="D15" s="108"/>
      <c r="E15" s="108"/>
      <c r="F15" s="108"/>
      <c r="G15" s="108"/>
      <c r="I15" s="6"/>
    </row>
    <row r="16" spans="1:9" s="4" customFormat="1" x14ac:dyDescent="0.2">
      <c r="A16" s="8"/>
      <c r="B16" s="19"/>
      <c r="C16" s="19"/>
      <c r="D16" s="19"/>
      <c r="E16" s="19"/>
      <c r="F16" s="19"/>
      <c r="G16" s="19"/>
      <c r="I16" s="6"/>
    </row>
    <row r="17" spans="1:10" s="4" customFormat="1" x14ac:dyDescent="0.25">
      <c r="A17" s="110" t="s">
        <v>82</v>
      </c>
      <c r="B17" s="110"/>
      <c r="C17" s="110"/>
      <c r="D17" s="110"/>
      <c r="E17" s="110"/>
      <c r="F17" s="110"/>
      <c r="G17" s="110"/>
      <c r="H17" s="20" t="s">
        <v>3</v>
      </c>
      <c r="I17" s="6"/>
    </row>
    <row r="18" spans="1:10" s="21" customFormat="1" x14ac:dyDescent="0.2">
      <c r="A18" s="111" t="s">
        <v>46</v>
      </c>
      <c r="B18" s="106" t="s">
        <v>7</v>
      </c>
      <c r="C18" s="106" t="s">
        <v>8</v>
      </c>
      <c r="D18" s="106" t="s">
        <v>9</v>
      </c>
      <c r="E18" s="106"/>
      <c r="F18" s="106"/>
      <c r="G18" s="107"/>
      <c r="H18" s="109" t="s">
        <v>10</v>
      </c>
      <c r="I18" s="6"/>
    </row>
    <row r="19" spans="1:10" s="21" customFormat="1" ht="61.5" customHeight="1" x14ac:dyDescent="0.2">
      <c r="A19" s="111"/>
      <c r="B19" s="106"/>
      <c r="C19" s="106"/>
      <c r="D19" s="89" t="s">
        <v>79</v>
      </c>
      <c r="E19" s="89" t="s">
        <v>11</v>
      </c>
      <c r="F19" s="89" t="s">
        <v>80</v>
      </c>
      <c r="G19" s="90" t="s">
        <v>12</v>
      </c>
      <c r="H19" s="109"/>
      <c r="I19" s="6"/>
    </row>
    <row r="20" spans="1:10" s="26" customFormat="1" x14ac:dyDescent="0.2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>
        <v>6</v>
      </c>
      <c r="G20" s="23">
        <v>7</v>
      </c>
      <c r="H20" s="24">
        <v>8</v>
      </c>
      <c r="I20" s="25"/>
    </row>
    <row r="21" spans="1:10" x14ac:dyDescent="0.25">
      <c r="A21" s="101"/>
      <c r="B21" s="101"/>
      <c r="C21" s="101"/>
      <c r="D21" s="101"/>
      <c r="E21" s="101"/>
      <c r="F21" s="101"/>
      <c r="G21" s="101"/>
      <c r="H21" s="101"/>
    </row>
    <row r="22" spans="1:10" s="4" customFormat="1" x14ac:dyDescent="0.2">
      <c r="A22" s="119" t="s">
        <v>72</v>
      </c>
      <c r="B22" s="119"/>
      <c r="C22" s="119"/>
      <c r="D22" s="119"/>
      <c r="E22" s="119"/>
      <c r="F22" s="119"/>
      <c r="G22" s="119"/>
      <c r="H22" s="119"/>
      <c r="I22" s="28"/>
    </row>
    <row r="23" spans="1:10" s="34" customFormat="1" x14ac:dyDescent="0.2">
      <c r="A23" s="29">
        <v>1</v>
      </c>
      <c r="B23" s="30"/>
      <c r="C23" s="30" t="s">
        <v>41</v>
      </c>
      <c r="D23" s="31">
        <v>0</v>
      </c>
      <c r="E23" s="32">
        <v>0</v>
      </c>
      <c r="F23" s="32">
        <v>0</v>
      </c>
      <c r="G23" s="33">
        <v>0</v>
      </c>
      <c r="H23" s="32">
        <f>SUM(D23:G23)</f>
        <v>0</v>
      </c>
      <c r="I23" s="6"/>
    </row>
    <row r="24" spans="1:10" s="34" customFormat="1" x14ac:dyDescent="0.2">
      <c r="A24" s="103" t="s">
        <v>13</v>
      </c>
      <c r="B24" s="104"/>
      <c r="C24" s="105"/>
      <c r="D24" s="35">
        <f>SUM(D23:D23)</f>
        <v>0</v>
      </c>
      <c r="E24" s="35">
        <f>SUM(E23:E23)</f>
        <v>0</v>
      </c>
      <c r="F24" s="35">
        <f>SUM(F23:F23)</f>
        <v>0</v>
      </c>
      <c r="G24" s="36">
        <f>SUM(G23:G23)</f>
        <v>0</v>
      </c>
      <c r="H24" s="35">
        <f>SUM(H23:H23)</f>
        <v>0</v>
      </c>
      <c r="I24" s="37"/>
    </row>
    <row r="25" spans="1:10" s="34" customFormat="1" x14ac:dyDescent="0.2">
      <c r="A25" s="38"/>
      <c r="B25" s="39"/>
      <c r="C25" s="39"/>
      <c r="D25" s="40"/>
      <c r="E25" s="40"/>
      <c r="F25" s="40"/>
      <c r="G25" s="40"/>
      <c r="H25" s="40"/>
      <c r="I25" s="6"/>
    </row>
    <row r="26" spans="1:10" s="34" customFormat="1" x14ac:dyDescent="0.25">
      <c r="A26" s="120" t="str">
        <f>'Базовые цены 01.2001'!A25:H25</f>
        <v>ГЛАВА 2. Основные объекты</v>
      </c>
      <c r="B26" s="120"/>
      <c r="C26" s="120"/>
      <c r="D26" s="120"/>
      <c r="E26" s="120"/>
      <c r="F26" s="120"/>
      <c r="G26" s="120"/>
      <c r="H26" s="120"/>
      <c r="I26" s="6"/>
    </row>
    <row r="27" spans="1:10" s="34" customFormat="1" ht="78.75" x14ac:dyDescent="0.2">
      <c r="A27" s="29">
        <f>A23+1</f>
        <v>2</v>
      </c>
      <c r="B27" s="30" t="s">
        <v>70</v>
      </c>
      <c r="C27" s="30" t="s">
        <v>71</v>
      </c>
      <c r="D27" s="66">
        <v>13457.58</v>
      </c>
      <c r="E27" s="66">
        <v>30635</v>
      </c>
      <c r="F27" s="66">
        <v>3507.35</v>
      </c>
      <c r="G27" s="66">
        <v>2916.59</v>
      </c>
      <c r="H27" s="42">
        <f>SUM(D27:G27)</f>
        <v>50516.52</v>
      </c>
      <c r="I27" s="6">
        <v>1585.33</v>
      </c>
      <c r="J27" s="34">
        <f>H27-I27</f>
        <v>48931.19</v>
      </c>
    </row>
    <row r="28" spans="1:10" s="34" customFormat="1" ht="31.5" hidden="1" x14ac:dyDescent="0.2">
      <c r="A28" s="29">
        <v>17</v>
      </c>
      <c r="B28" s="30" t="s">
        <v>50</v>
      </c>
      <c r="C28" s="64" t="s">
        <v>68</v>
      </c>
      <c r="D28" s="41"/>
      <c r="E28" s="41"/>
      <c r="F28" s="41"/>
      <c r="G28" s="41"/>
      <c r="H28" s="42">
        <f t="shared" ref="H28" si="0">SUM(D28:G28)</f>
        <v>0</v>
      </c>
      <c r="I28" s="6"/>
      <c r="J28" s="34">
        <f>I28-H28</f>
        <v>0</v>
      </c>
    </row>
    <row r="29" spans="1:10" s="45" customFormat="1" x14ac:dyDescent="0.2">
      <c r="A29" s="103" t="s">
        <v>14</v>
      </c>
      <c r="B29" s="104"/>
      <c r="C29" s="105"/>
      <c r="D29" s="43">
        <f>SUM(D27:D28)</f>
        <v>13457.58</v>
      </c>
      <c r="E29" s="43">
        <f>SUM(E27:E28)</f>
        <v>30635</v>
      </c>
      <c r="F29" s="43">
        <f>SUM(F27:F28)</f>
        <v>3507.35</v>
      </c>
      <c r="G29" s="43">
        <f>SUM(G27:G28)</f>
        <v>2916.59</v>
      </c>
      <c r="H29" s="43">
        <f>SUM(H27:H28)</f>
        <v>50516.52</v>
      </c>
      <c r="I29" s="44"/>
    </row>
    <row r="30" spans="1:10" s="34" customFormat="1" x14ac:dyDescent="0.2">
      <c r="A30" s="46"/>
      <c r="B30" s="93"/>
      <c r="C30" s="93"/>
      <c r="D30" s="47"/>
      <c r="E30" s="47"/>
      <c r="F30" s="47"/>
      <c r="G30" s="47"/>
      <c r="H30" s="47"/>
      <c r="I30" s="6"/>
    </row>
    <row r="31" spans="1:10" s="34" customFormat="1" x14ac:dyDescent="0.25">
      <c r="A31" s="120" t="str">
        <f>'Базовые цены 01.2001'!A30:H30</f>
        <v>ГЛАВА 3. Объекты подсобного и обслуживающего назначения</v>
      </c>
      <c r="B31" s="120"/>
      <c r="C31" s="120"/>
      <c r="D31" s="120"/>
      <c r="E31" s="120"/>
      <c r="F31" s="120"/>
      <c r="G31" s="120"/>
      <c r="H31" s="120"/>
      <c r="I31" s="6"/>
    </row>
    <row r="32" spans="1:10" s="34" customFormat="1" x14ac:dyDescent="0.2">
      <c r="A32" s="29">
        <v>3</v>
      </c>
      <c r="B32" s="30"/>
      <c r="C32" s="48"/>
      <c r="D32" s="32">
        <v>0</v>
      </c>
      <c r="E32" s="32">
        <v>0</v>
      </c>
      <c r="F32" s="32">
        <v>0</v>
      </c>
      <c r="G32" s="32">
        <v>0</v>
      </c>
      <c r="H32" s="32">
        <f>SUM(D32:G32)</f>
        <v>0</v>
      </c>
      <c r="I32" s="6"/>
    </row>
    <row r="33" spans="1:10" s="34" customFormat="1" x14ac:dyDescent="0.2">
      <c r="A33" s="103" t="str">
        <f>'Базовые цены 01.2001'!A32:C32</f>
        <v>ВСЕГО ПО ГЛАВЕ 3</v>
      </c>
      <c r="B33" s="104"/>
      <c r="C33" s="105"/>
      <c r="D33" s="43">
        <f>SUM(D32:D32)</f>
        <v>0</v>
      </c>
      <c r="E33" s="43">
        <f>SUM(E32:E32)</f>
        <v>0</v>
      </c>
      <c r="F33" s="43">
        <f>SUM(F32:F32)</f>
        <v>0</v>
      </c>
      <c r="G33" s="43">
        <f>SUM(G32:G32)</f>
        <v>0</v>
      </c>
      <c r="H33" s="43">
        <f>SUM(H32:H32)</f>
        <v>0</v>
      </c>
      <c r="I33" s="6"/>
    </row>
    <row r="34" spans="1:10" s="34" customFormat="1" x14ac:dyDescent="0.2">
      <c r="A34" s="46"/>
      <c r="B34" s="93"/>
      <c r="C34" s="39"/>
      <c r="D34" s="6"/>
      <c r="E34" s="6"/>
      <c r="F34" s="6"/>
      <c r="G34" s="6"/>
      <c r="H34" s="6"/>
      <c r="I34" s="6"/>
    </row>
    <row r="35" spans="1:10" s="40" customFormat="1" hidden="1" x14ac:dyDescent="0.25">
      <c r="A35" s="120" t="s">
        <v>15</v>
      </c>
      <c r="B35" s="120"/>
      <c r="C35" s="120"/>
      <c r="D35" s="120"/>
      <c r="E35" s="120"/>
      <c r="F35" s="120"/>
      <c r="G35" s="120"/>
      <c r="H35" s="120"/>
      <c r="I35" s="6"/>
    </row>
    <row r="36" spans="1:10" s="40" customFormat="1" hidden="1" x14ac:dyDescent="0.2">
      <c r="A36" s="29">
        <v>20</v>
      </c>
      <c r="B36" s="30"/>
      <c r="C36" s="48" t="s">
        <v>42</v>
      </c>
      <c r="D36" s="32">
        <v>0</v>
      </c>
      <c r="E36" s="32">
        <v>0</v>
      </c>
      <c r="F36" s="32">
        <v>0</v>
      </c>
      <c r="G36" s="32">
        <v>0</v>
      </c>
      <c r="H36" s="32">
        <f>SUM(D36:G36)</f>
        <v>0</v>
      </c>
      <c r="I36" s="6"/>
    </row>
    <row r="37" spans="1:10" s="40" customFormat="1" hidden="1" x14ac:dyDescent="0.2">
      <c r="A37" s="103" t="s">
        <v>16</v>
      </c>
      <c r="B37" s="104"/>
      <c r="C37" s="105"/>
      <c r="D37" s="43">
        <f>SUM(D36:D36)</f>
        <v>0</v>
      </c>
      <c r="E37" s="43">
        <f>SUM(E36:E36)</f>
        <v>0</v>
      </c>
      <c r="F37" s="43">
        <f>SUM(F36:F36)</f>
        <v>0</v>
      </c>
      <c r="G37" s="43">
        <f>SUM(G36:G36)</f>
        <v>0</v>
      </c>
      <c r="H37" s="43">
        <f>SUM(H36:H36)</f>
        <v>0</v>
      </c>
      <c r="I37" s="6"/>
    </row>
    <row r="38" spans="1:10" s="34" customFormat="1" x14ac:dyDescent="0.2">
      <c r="A38" s="46"/>
      <c r="B38" s="93"/>
      <c r="C38" s="39"/>
      <c r="D38" s="6"/>
      <c r="E38" s="6"/>
      <c r="F38" s="6"/>
      <c r="G38" s="6"/>
      <c r="H38" s="6"/>
      <c r="I38" s="6"/>
    </row>
    <row r="39" spans="1:10" s="34" customFormat="1" x14ac:dyDescent="0.25">
      <c r="A39" s="120" t="str">
        <f>'Базовые цены 01.2001'!A41:H41</f>
        <v>ГЛАВА 4. Наружные сети и сооружения водоснабжения, водоотведения, теплоснабжения и газоснабжения</v>
      </c>
      <c r="B39" s="120"/>
      <c r="C39" s="120"/>
      <c r="D39" s="120"/>
      <c r="E39" s="120"/>
      <c r="F39" s="120"/>
      <c r="G39" s="120"/>
      <c r="H39" s="120"/>
      <c r="I39" s="6"/>
    </row>
    <row r="40" spans="1:10" s="34" customFormat="1" ht="18.95" customHeight="1" x14ac:dyDescent="0.25">
      <c r="A40" s="29">
        <f>A32+1</f>
        <v>4</v>
      </c>
      <c r="B40" s="30"/>
      <c r="C40" s="30" t="s">
        <v>41</v>
      </c>
      <c r="D40" s="49">
        <v>0</v>
      </c>
      <c r="E40" s="49">
        <v>0</v>
      </c>
      <c r="F40" s="49">
        <v>0</v>
      </c>
      <c r="G40" s="49">
        <v>0</v>
      </c>
      <c r="H40" s="49">
        <f>SUM(D40:G40)</f>
        <v>0</v>
      </c>
      <c r="I40" s="6">
        <v>2160.25</v>
      </c>
      <c r="J40" s="34">
        <f>H40-I40</f>
        <v>-2160.25</v>
      </c>
    </row>
    <row r="41" spans="1:10" s="34" customFormat="1" x14ac:dyDescent="0.2">
      <c r="A41" s="103" t="s">
        <v>43</v>
      </c>
      <c r="B41" s="104"/>
      <c r="C41" s="105"/>
      <c r="D41" s="43">
        <f>SUM(D40)</f>
        <v>0</v>
      </c>
      <c r="E41" s="43">
        <f>SUM(E40)</f>
        <v>0</v>
      </c>
      <c r="F41" s="43">
        <f>SUM(F40)</f>
        <v>0</v>
      </c>
      <c r="G41" s="43">
        <f>SUM(G40)</f>
        <v>0</v>
      </c>
      <c r="H41" s="43">
        <f>SUM(H40)</f>
        <v>0</v>
      </c>
      <c r="I41" s="6"/>
    </row>
    <row r="42" spans="1:10" s="34" customFormat="1" x14ac:dyDescent="0.2">
      <c r="A42" s="50"/>
      <c r="B42" s="39"/>
      <c r="C42" s="39"/>
      <c r="I42" s="6"/>
    </row>
    <row r="43" spans="1:10" s="34" customFormat="1" x14ac:dyDescent="0.25">
      <c r="A43" s="120" t="str">
        <f>'Базовые цены 01.2001'!A45:H45</f>
        <v>ГЛАВА 5 . Благоустройство и озеленение территории</v>
      </c>
      <c r="B43" s="120"/>
      <c r="C43" s="120"/>
      <c r="D43" s="120"/>
      <c r="E43" s="120"/>
      <c r="F43" s="120"/>
      <c r="G43" s="120"/>
      <c r="H43" s="120"/>
      <c r="I43" s="6"/>
    </row>
    <row r="44" spans="1:10" s="34" customFormat="1" x14ac:dyDescent="0.2">
      <c r="A44" s="29">
        <f>A40+1</f>
        <v>5</v>
      </c>
      <c r="B44" s="30"/>
      <c r="C44" s="30" t="s">
        <v>41</v>
      </c>
      <c r="D44" s="31">
        <v>0</v>
      </c>
      <c r="E44" s="32">
        <v>0</v>
      </c>
      <c r="F44" s="32">
        <v>0</v>
      </c>
      <c r="G44" s="32">
        <v>0</v>
      </c>
      <c r="H44" s="32">
        <f>SUM(D44:G44)</f>
        <v>0</v>
      </c>
      <c r="I44" s="6"/>
    </row>
    <row r="45" spans="1:10" x14ac:dyDescent="0.25">
      <c r="A45" s="103" t="s">
        <v>16</v>
      </c>
      <c r="B45" s="104"/>
      <c r="C45" s="105"/>
      <c r="D45" s="43">
        <f>SUM(D44)</f>
        <v>0</v>
      </c>
      <c r="E45" s="43">
        <f>SUM(E44)</f>
        <v>0</v>
      </c>
      <c r="F45" s="43">
        <f>SUM(F44)</f>
        <v>0</v>
      </c>
      <c r="G45" s="43">
        <f>SUM(G44)</f>
        <v>0</v>
      </c>
      <c r="H45" s="43">
        <f>SUM(H44)</f>
        <v>0</v>
      </c>
      <c r="I45" s="37"/>
    </row>
    <row r="46" spans="1:10" s="34" customFormat="1" x14ac:dyDescent="0.2">
      <c r="A46" s="103" t="s">
        <v>62</v>
      </c>
      <c r="B46" s="104"/>
      <c r="C46" s="105"/>
      <c r="D46" s="43">
        <f>D45+D41+D37+D33+D29+D24</f>
        <v>13457.58</v>
      </c>
      <c r="E46" s="43">
        <f>E45+E41+E37+E33+E29+E24</f>
        <v>30635</v>
      </c>
      <c r="F46" s="43">
        <f>F45+F41+F37+F33+F29+F24</f>
        <v>3507.35</v>
      </c>
      <c r="G46" s="43">
        <f>G45+G41+G37+G33+G29+G24</f>
        <v>2916.59</v>
      </c>
      <c r="H46" s="43">
        <f>H45+H41+H37+H33+H29+H24</f>
        <v>50516.52</v>
      </c>
      <c r="I46" s="37"/>
    </row>
    <row r="47" spans="1:10" s="34" customFormat="1" ht="29.45" customHeight="1" x14ac:dyDescent="0.2">
      <c r="A47" s="50"/>
      <c r="B47" s="39"/>
      <c r="C47" s="39"/>
      <c r="I47" s="6"/>
    </row>
    <row r="48" spans="1:10" s="34" customFormat="1" x14ac:dyDescent="0.25">
      <c r="A48" s="120" t="str">
        <f>'Базовые цены 01.2001'!A50:H50</f>
        <v>ГЛАВА 6. Временные здания и сооружения</v>
      </c>
      <c r="B48" s="120"/>
      <c r="C48" s="120"/>
      <c r="D48" s="120"/>
      <c r="E48" s="120"/>
      <c r="F48" s="120"/>
      <c r="G48" s="120"/>
      <c r="H48" s="120"/>
      <c r="I48" s="51"/>
    </row>
    <row r="49" spans="1:11" s="34" customFormat="1" x14ac:dyDescent="0.2">
      <c r="A49" s="29">
        <f>A44+1</f>
        <v>6</v>
      </c>
      <c r="B49" s="30"/>
      <c r="C49" s="30" t="s">
        <v>107</v>
      </c>
      <c r="D49" s="31">
        <f>D46*0.003</f>
        <v>40.369999999999997</v>
      </c>
      <c r="E49" s="31">
        <f t="shared" ref="E49" si="1">E46*0.003</f>
        <v>91.91</v>
      </c>
      <c r="F49" s="31">
        <v>0</v>
      </c>
      <c r="G49" s="31">
        <v>0</v>
      </c>
      <c r="H49" s="32">
        <f>SUM(D49:G49)</f>
        <v>132.28</v>
      </c>
      <c r="I49" s="123" t="s">
        <v>93</v>
      </c>
      <c r="J49" s="124"/>
      <c r="K49" s="124"/>
    </row>
    <row r="50" spans="1:11" x14ac:dyDescent="0.25">
      <c r="A50" s="103" t="s">
        <v>17</v>
      </c>
      <c r="B50" s="104"/>
      <c r="C50" s="105"/>
      <c r="D50" s="43">
        <f>SUM(D49)</f>
        <v>40.369999999999997</v>
      </c>
      <c r="E50" s="43">
        <f>SUM(E49)</f>
        <v>91.91</v>
      </c>
      <c r="F50" s="43">
        <f>SUM(F49)</f>
        <v>0</v>
      </c>
      <c r="G50" s="43">
        <f>SUM(G49)</f>
        <v>0</v>
      </c>
      <c r="H50" s="43">
        <f>SUM(H49)</f>
        <v>132.28</v>
      </c>
      <c r="I50" s="37"/>
    </row>
    <row r="51" spans="1:11" s="34" customFormat="1" x14ac:dyDescent="0.2">
      <c r="A51" s="103" t="s">
        <v>63</v>
      </c>
      <c r="B51" s="104"/>
      <c r="C51" s="105"/>
      <c r="D51" s="43">
        <f>D50+D46</f>
        <v>13497.95</v>
      </c>
      <c r="E51" s="43">
        <f>E50+E46</f>
        <v>30726.91</v>
      </c>
      <c r="F51" s="43">
        <f>F50+F46</f>
        <v>3507.35</v>
      </c>
      <c r="G51" s="43">
        <f>G50+G46</f>
        <v>2916.59</v>
      </c>
      <c r="H51" s="43">
        <f>H50+H46</f>
        <v>50648.800000000003</v>
      </c>
      <c r="I51" s="37"/>
    </row>
    <row r="52" spans="1:11" s="34" customFormat="1" x14ac:dyDescent="0.2">
      <c r="A52" s="127"/>
      <c r="B52" s="127"/>
      <c r="C52" s="127"/>
      <c r="D52" s="127"/>
      <c r="E52" s="127"/>
      <c r="F52" s="127"/>
      <c r="G52" s="127"/>
      <c r="H52" s="127"/>
      <c r="I52" s="6"/>
    </row>
    <row r="53" spans="1:11" s="34" customFormat="1" x14ac:dyDescent="0.25">
      <c r="A53" s="120" t="str">
        <f>'Базовые цены 01.2001'!A55:H55</f>
        <v>ГЛАВА 7. Прочие работы и затраты</v>
      </c>
      <c r="B53" s="120"/>
      <c r="C53" s="120"/>
      <c r="D53" s="120"/>
      <c r="E53" s="120"/>
      <c r="F53" s="120"/>
      <c r="G53" s="120"/>
      <c r="H53" s="120"/>
      <c r="I53" s="6"/>
    </row>
    <row r="54" spans="1:11" s="34" customFormat="1" x14ac:dyDescent="0.2">
      <c r="A54" s="29">
        <f>A49+1</f>
        <v>7</v>
      </c>
      <c r="B54" s="30"/>
      <c r="C54" s="30" t="s">
        <v>41</v>
      </c>
      <c r="D54" s="31">
        <v>0</v>
      </c>
      <c r="E54" s="32">
        <v>0</v>
      </c>
      <c r="F54" s="32">
        <v>0</v>
      </c>
      <c r="G54" s="32">
        <v>0</v>
      </c>
      <c r="H54" s="32">
        <f>SUM(D54:G54)</f>
        <v>0</v>
      </c>
      <c r="I54" s="6"/>
    </row>
    <row r="55" spans="1:11" x14ac:dyDescent="0.25">
      <c r="A55" s="103" t="s">
        <v>18</v>
      </c>
      <c r="B55" s="104"/>
      <c r="C55" s="105"/>
      <c r="D55" s="52">
        <f>SUM(D54:D54)</f>
        <v>0</v>
      </c>
      <c r="E55" s="52">
        <f>SUM(E54:E54)</f>
        <v>0</v>
      </c>
      <c r="F55" s="52">
        <f>SUM(F54:F54)</f>
        <v>0</v>
      </c>
      <c r="G55" s="52">
        <f>SUM(G54:G54)</f>
        <v>0</v>
      </c>
      <c r="H55" s="52">
        <f>SUM(H54:H54)</f>
        <v>0</v>
      </c>
      <c r="I55" s="37"/>
    </row>
    <row r="56" spans="1:11" x14ac:dyDescent="0.25">
      <c r="A56" s="103" t="s">
        <v>19</v>
      </c>
      <c r="B56" s="104"/>
      <c r="C56" s="105"/>
      <c r="D56" s="52">
        <f>D51+D55</f>
        <v>13497.95</v>
      </c>
      <c r="E56" s="52">
        <f>E51+E55</f>
        <v>30726.91</v>
      </c>
      <c r="F56" s="52">
        <f>F51+F55</f>
        <v>3507.35</v>
      </c>
      <c r="G56" s="52">
        <f>G51+G55</f>
        <v>2916.59</v>
      </c>
      <c r="H56" s="52">
        <f>H51+H55</f>
        <v>50648.800000000003</v>
      </c>
      <c r="I56" s="44"/>
    </row>
    <row r="57" spans="1:11" s="34" customFormat="1" x14ac:dyDescent="0.2">
      <c r="A57" s="128"/>
      <c r="B57" s="128"/>
      <c r="C57" s="128"/>
      <c r="D57" s="128"/>
      <c r="E57" s="128"/>
      <c r="F57" s="128"/>
      <c r="G57" s="128"/>
      <c r="H57" s="129"/>
      <c r="I57" s="6"/>
    </row>
    <row r="58" spans="1:11" s="34" customFormat="1" x14ac:dyDescent="0.25">
      <c r="A58" s="120" t="str">
        <f>'Базовые цены 01.2001'!A60:H60</f>
        <v>ГЛАВА 8. Содержание службы заказчика. Строительный контроль</v>
      </c>
      <c r="B58" s="120"/>
      <c r="C58" s="120"/>
      <c r="D58" s="120"/>
      <c r="E58" s="120"/>
      <c r="F58" s="120"/>
      <c r="G58" s="120"/>
      <c r="H58" s="120"/>
      <c r="I58" s="6"/>
    </row>
    <row r="59" spans="1:11" s="34" customFormat="1" ht="31.5" x14ac:dyDescent="0.2">
      <c r="A59" s="29">
        <f>A54+1</f>
        <v>8</v>
      </c>
      <c r="B59" s="30" t="s">
        <v>92</v>
      </c>
      <c r="C59" s="30" t="s">
        <v>95</v>
      </c>
      <c r="D59" s="67"/>
      <c r="E59" s="67"/>
      <c r="F59" s="67"/>
      <c r="G59" s="67">
        <f>H56*0.0125*1.1</f>
        <v>696.42</v>
      </c>
      <c r="H59" s="32">
        <f>SUM(D59:G59)</f>
        <v>696.42</v>
      </c>
      <c r="I59" s="6"/>
    </row>
    <row r="60" spans="1:11" s="34" customFormat="1" ht="31.5" x14ac:dyDescent="0.2">
      <c r="A60" s="29">
        <v>14</v>
      </c>
      <c r="B60" s="100" t="s">
        <v>92</v>
      </c>
      <c r="C60" s="30" t="s">
        <v>94</v>
      </c>
      <c r="D60" s="67"/>
      <c r="E60" s="67"/>
      <c r="F60" s="67"/>
      <c r="G60" s="67">
        <f>H56*0.0214</f>
        <v>1083.8800000000001</v>
      </c>
      <c r="H60" s="32">
        <f>SUM(D60:G60)</f>
        <v>1083.8800000000001</v>
      </c>
      <c r="I60" s="37"/>
    </row>
    <row r="61" spans="1:11" s="34" customFormat="1" x14ac:dyDescent="0.2">
      <c r="A61" s="103" t="s">
        <v>20</v>
      </c>
      <c r="B61" s="104"/>
      <c r="C61" s="105"/>
      <c r="D61" s="52">
        <f>SUM(D59:D59)</f>
        <v>0</v>
      </c>
      <c r="E61" s="52">
        <f>SUM(E59:E59)</f>
        <v>0</v>
      </c>
      <c r="F61" s="52">
        <f>SUM(F59:F59)</f>
        <v>0</v>
      </c>
      <c r="G61" s="52">
        <f>SUM(G59:G60)</f>
        <v>1780.3</v>
      </c>
      <c r="H61" s="52">
        <f>SUM(H59:H60)</f>
        <v>1780.3</v>
      </c>
      <c r="I61" s="37"/>
    </row>
    <row r="62" spans="1:11" s="34" customFormat="1" x14ac:dyDescent="0.2">
      <c r="A62" s="127"/>
      <c r="B62" s="127"/>
      <c r="C62" s="127"/>
      <c r="D62" s="127"/>
      <c r="E62" s="127"/>
      <c r="F62" s="127"/>
      <c r="G62" s="127"/>
      <c r="H62" s="127"/>
      <c r="I62" s="6"/>
    </row>
    <row r="63" spans="1:11" s="34" customFormat="1" ht="15.4" customHeight="1" x14ac:dyDescent="0.25">
      <c r="A63" s="121" t="str">
        <f>'Базовые цены 01.2001'!A65:H65</f>
        <v>ГЛАВА 9. Публичный технологическийи ценовой аудит, проектные и изыскательские работы</v>
      </c>
      <c r="B63" s="121"/>
      <c r="C63" s="121"/>
      <c r="D63" s="121"/>
      <c r="E63" s="121"/>
      <c r="F63" s="121"/>
      <c r="G63" s="121"/>
      <c r="H63" s="121"/>
      <c r="I63" s="6"/>
    </row>
    <row r="64" spans="1:11" s="34" customFormat="1" ht="25.5" x14ac:dyDescent="0.2">
      <c r="A64" s="29">
        <v>9</v>
      </c>
      <c r="B64" s="68" t="s">
        <v>73</v>
      </c>
      <c r="C64" s="68" t="s">
        <v>74</v>
      </c>
      <c r="D64" s="31">
        <v>0</v>
      </c>
      <c r="E64" s="32">
        <v>0</v>
      </c>
      <c r="F64" s="32">
        <v>0</v>
      </c>
      <c r="G64" s="69">
        <v>443.84</v>
      </c>
      <c r="H64" s="32">
        <f>SUM(D64:G64)</f>
        <v>443.84</v>
      </c>
      <c r="I64" s="6"/>
    </row>
    <row r="65" spans="1:11" s="34" customFormat="1" ht="89.25" x14ac:dyDescent="0.2">
      <c r="A65" s="29">
        <f>A64+1</f>
        <v>10</v>
      </c>
      <c r="B65" s="70" t="s">
        <v>81</v>
      </c>
      <c r="C65" s="68" t="s">
        <v>75</v>
      </c>
      <c r="D65" s="31">
        <v>0</v>
      </c>
      <c r="E65" s="32">
        <v>0</v>
      </c>
      <c r="F65" s="32">
        <v>0</v>
      </c>
      <c r="G65" s="77">
        <v>1972.3</v>
      </c>
      <c r="H65" s="32">
        <f>SUM(D65:G65)</f>
        <v>1972.3</v>
      </c>
      <c r="I65" s="6"/>
    </row>
    <row r="66" spans="1:11" s="34" customFormat="1" ht="31.5" x14ac:dyDescent="0.2">
      <c r="A66" s="29">
        <f>A65+1</f>
        <v>11</v>
      </c>
      <c r="B66" s="30" t="s">
        <v>83</v>
      </c>
      <c r="C66" s="30" t="str">
        <f>"Авторский надзор:  "&amp;ROUND(G65,2)&amp;"*0,0265"</f>
        <v>Авторский надзор:  1972,3*0,0265</v>
      </c>
      <c r="D66" s="31">
        <v>0</v>
      </c>
      <c r="E66" s="32">
        <v>0</v>
      </c>
      <c r="F66" s="32">
        <v>0</v>
      </c>
      <c r="G66" s="32">
        <f>G65*2.65%</f>
        <v>52.27</v>
      </c>
      <c r="H66" s="32">
        <f>SUM(D66:G66)</f>
        <v>52.27</v>
      </c>
      <c r="I66" s="6"/>
    </row>
    <row r="67" spans="1:11" s="34" customFormat="1" ht="47.25" x14ac:dyDescent="0.2">
      <c r="A67" s="29">
        <f>A66+1</f>
        <v>12</v>
      </c>
      <c r="B67" s="30" t="s">
        <v>84</v>
      </c>
      <c r="C67" s="30" t="s">
        <v>85</v>
      </c>
      <c r="D67" s="31">
        <v>0</v>
      </c>
      <c r="E67" s="32">
        <v>0</v>
      </c>
      <c r="F67" s="32">
        <v>0</v>
      </c>
      <c r="G67" s="32">
        <f>H56*0.15%</f>
        <v>75.97</v>
      </c>
      <c r="H67" s="32">
        <f>G67</f>
        <v>75.97</v>
      </c>
      <c r="I67" s="6"/>
    </row>
    <row r="68" spans="1:11" s="34" customFormat="1" ht="47.25" x14ac:dyDescent="0.2">
      <c r="A68" s="29">
        <f>A67+1</f>
        <v>13</v>
      </c>
      <c r="B68" s="30" t="s">
        <v>86</v>
      </c>
      <c r="C68" s="30" t="s">
        <v>87</v>
      </c>
      <c r="D68" s="31"/>
      <c r="E68" s="32"/>
      <c r="F68" s="32"/>
      <c r="G68" s="32">
        <f>20000/1000</f>
        <v>20</v>
      </c>
      <c r="H68" s="32">
        <f>G68</f>
        <v>20</v>
      </c>
      <c r="I68" s="6"/>
    </row>
    <row r="69" spans="1:11" s="34" customFormat="1" x14ac:dyDescent="0.2">
      <c r="A69" s="103" t="s">
        <v>66</v>
      </c>
      <c r="B69" s="104"/>
      <c r="C69" s="105"/>
      <c r="D69" s="52">
        <f>SUM(D64:D65)</f>
        <v>0</v>
      </c>
      <c r="E69" s="52">
        <f>SUM(E64:E65)</f>
        <v>0</v>
      </c>
      <c r="F69" s="52">
        <f>SUM(F64:F65)</f>
        <v>0</v>
      </c>
      <c r="G69" s="52">
        <f>SUM(G64:G68)</f>
        <v>2564.38</v>
      </c>
      <c r="H69" s="52">
        <f>SUM(D69:G69)</f>
        <v>2564.38</v>
      </c>
      <c r="I69" s="37"/>
    </row>
    <row r="70" spans="1:11" s="34" customFormat="1" x14ac:dyDescent="0.2">
      <c r="A70" s="103" t="s">
        <v>67</v>
      </c>
      <c r="B70" s="104"/>
      <c r="C70" s="105"/>
      <c r="D70" s="52">
        <f>D69+D61+D56</f>
        <v>13497.95</v>
      </c>
      <c r="E70" s="52">
        <f>E69+E61+E56</f>
        <v>30726.91</v>
      </c>
      <c r="F70" s="52">
        <f>F69+F61+F56</f>
        <v>3507.35</v>
      </c>
      <c r="G70" s="52">
        <f>G69+G61+G56</f>
        <v>7261.27</v>
      </c>
      <c r="H70" s="52">
        <f>H69+H61+H56</f>
        <v>54993.48</v>
      </c>
      <c r="I70" s="37"/>
    </row>
    <row r="71" spans="1:11" s="34" customFormat="1" x14ac:dyDescent="0.2">
      <c r="A71" s="53"/>
      <c r="B71" s="54"/>
      <c r="C71" s="54"/>
      <c r="D71" s="88"/>
      <c r="E71" s="88"/>
      <c r="F71" s="88"/>
      <c r="G71" s="88"/>
      <c r="H71" s="88"/>
      <c r="I71" s="37"/>
    </row>
    <row r="72" spans="1:11" s="34" customFormat="1" ht="31.5" x14ac:dyDescent="0.2">
      <c r="A72" s="29">
        <v>15</v>
      </c>
      <c r="B72" s="30" t="s">
        <v>98</v>
      </c>
      <c r="C72" s="30" t="s">
        <v>51</v>
      </c>
      <c r="D72" s="31">
        <f>D70*2%</f>
        <v>269.95999999999998</v>
      </c>
      <c r="E72" s="31">
        <f>E70*2%</f>
        <v>614.54</v>
      </c>
      <c r="F72" s="31">
        <f>F70*2%</f>
        <v>70.150000000000006</v>
      </c>
      <c r="G72" s="31">
        <f>G70*2%</f>
        <v>145.22999999999999</v>
      </c>
      <c r="H72" s="55">
        <f>SUM(D72:G72)</f>
        <v>1099.8800000000001</v>
      </c>
      <c r="I72" s="6"/>
    </row>
    <row r="73" spans="1:11" s="34" customFormat="1" x14ac:dyDescent="0.2">
      <c r="A73" s="103" t="s">
        <v>100</v>
      </c>
      <c r="B73" s="104"/>
      <c r="C73" s="105"/>
      <c r="D73" s="52">
        <f>D72+D70</f>
        <v>13767.91</v>
      </c>
      <c r="E73" s="52">
        <f>E72+E70</f>
        <v>31341.45</v>
      </c>
      <c r="F73" s="52">
        <f>F72+F70</f>
        <v>3577.5</v>
      </c>
      <c r="G73" s="52">
        <f>G72+G70</f>
        <v>7406.5</v>
      </c>
      <c r="H73" s="52">
        <f>H72+H70</f>
        <v>56093.36</v>
      </c>
      <c r="I73" s="6"/>
    </row>
    <row r="74" spans="1:11" s="34" customFormat="1" x14ac:dyDescent="0.2">
      <c r="A74" s="56"/>
      <c r="B74" s="88"/>
      <c r="C74" s="88"/>
      <c r="D74" s="88"/>
      <c r="E74" s="88"/>
      <c r="F74" s="88"/>
      <c r="G74" s="88"/>
      <c r="H74" s="88"/>
      <c r="I74" s="37"/>
    </row>
    <row r="75" spans="1:11" s="34" customFormat="1" ht="31.5" x14ac:dyDescent="0.2">
      <c r="A75" s="29">
        <f>A72+1</f>
        <v>16</v>
      </c>
      <c r="B75" s="30" t="s">
        <v>99</v>
      </c>
      <c r="C75" s="30" t="s">
        <v>102</v>
      </c>
      <c r="D75" s="31">
        <f>D73*18%</f>
        <v>2478.2199999999998</v>
      </c>
      <c r="E75" s="31">
        <f>E73*18%</f>
        <v>5641.46</v>
      </c>
      <c r="F75" s="31">
        <f>F73*18%</f>
        <v>643.95000000000005</v>
      </c>
      <c r="G75" s="31">
        <f>(G73-G64-G68)*18%</f>
        <v>1249.68</v>
      </c>
      <c r="H75" s="55">
        <f>SUM(D75:G75)</f>
        <v>10013.31</v>
      </c>
      <c r="I75" s="6"/>
    </row>
    <row r="76" spans="1:11" s="34" customFormat="1" x14ac:dyDescent="0.2">
      <c r="A76" s="103" t="s">
        <v>101</v>
      </c>
      <c r="B76" s="104"/>
      <c r="C76" s="105"/>
      <c r="D76" s="57">
        <f>D73+D75</f>
        <v>16246.13</v>
      </c>
      <c r="E76" s="57">
        <f t="shared" ref="E76:G76" si="2">E73+E75</f>
        <v>36982.910000000003</v>
      </c>
      <c r="F76" s="57">
        <f t="shared" si="2"/>
        <v>4221.45</v>
      </c>
      <c r="G76" s="57">
        <f t="shared" si="2"/>
        <v>8656.18</v>
      </c>
      <c r="H76" s="57">
        <f>H73+H75</f>
        <v>66106.67</v>
      </c>
      <c r="I76" s="44"/>
    </row>
    <row r="77" spans="1:11" s="34" customFormat="1" hidden="1" x14ac:dyDescent="0.2">
      <c r="A77" s="103" t="str">
        <f ca="1">'Текущие цены 2017'!A77:C77</f>
        <v>Возвратные суммы</v>
      </c>
      <c r="B77" s="104"/>
      <c r="C77" s="105"/>
      <c r="D77" s="57">
        <f ca="1">'Текущие цены 2017'!D77/4.92</f>
        <v>0</v>
      </c>
      <c r="E77" s="57"/>
      <c r="F77" s="57"/>
      <c r="G77" s="57"/>
      <c r="H77" s="58">
        <f ca="1">SUM(D77:G77)</f>
        <v>0</v>
      </c>
      <c r="I77" s="37"/>
    </row>
    <row r="78" spans="1:11" s="34" customFormat="1" x14ac:dyDescent="0.2">
      <c r="A78" s="53"/>
      <c r="B78" s="54"/>
      <c r="C78" s="54"/>
      <c r="D78" s="88"/>
      <c r="E78" s="88"/>
      <c r="F78" s="88"/>
      <c r="G78" s="88"/>
      <c r="H78" s="88"/>
      <c r="I78" s="37"/>
    </row>
    <row r="79" spans="1:11" s="34" customFormat="1" x14ac:dyDescent="0.2">
      <c r="A79" s="59">
        <f>A75+1</f>
        <v>17</v>
      </c>
      <c r="B79" s="60"/>
      <c r="C79" s="99" t="s">
        <v>96</v>
      </c>
      <c r="D79" s="32"/>
      <c r="E79" s="32"/>
      <c r="F79" s="32"/>
      <c r="G79" s="32">
        <f>G65</f>
        <v>1972.3</v>
      </c>
      <c r="H79" s="32">
        <f>SUM(D79:G79)</f>
        <v>1972.3</v>
      </c>
      <c r="I79" s="123"/>
      <c r="J79" s="124"/>
      <c r="K79" s="124"/>
    </row>
    <row r="80" spans="1:11" s="34" customFormat="1" x14ac:dyDescent="0.2">
      <c r="A80" s="59">
        <v>18</v>
      </c>
      <c r="B80" s="60"/>
      <c r="C80" s="99" t="s">
        <v>97</v>
      </c>
      <c r="D80" s="32"/>
      <c r="E80" s="32"/>
      <c r="F80" s="32"/>
      <c r="G80" s="32">
        <f>H75</f>
        <v>10013.31</v>
      </c>
      <c r="H80" s="32">
        <f>H75</f>
        <v>10013.31</v>
      </c>
      <c r="I80" s="95"/>
      <c r="J80" s="95"/>
      <c r="K80" s="95"/>
    </row>
    <row r="81" spans="1:10" s="34" customFormat="1" hidden="1" x14ac:dyDescent="0.2">
      <c r="A81" s="130" t="s">
        <v>40</v>
      </c>
      <c r="B81" s="130"/>
      <c r="C81" s="130"/>
      <c r="D81" s="130"/>
      <c r="E81" s="130"/>
      <c r="F81" s="130"/>
      <c r="G81" s="130"/>
      <c r="H81" s="130"/>
      <c r="I81" s="6"/>
    </row>
    <row r="82" spans="1:10" s="34" customFormat="1" ht="31.5" hidden="1" x14ac:dyDescent="0.2">
      <c r="A82" s="59" t="e">
        <f>#REF!+1</f>
        <v>#REF!</v>
      </c>
      <c r="B82" s="30" t="s">
        <v>39</v>
      </c>
      <c r="C82" s="60" t="s">
        <v>47</v>
      </c>
      <c r="D82" s="32">
        <v>0</v>
      </c>
      <c r="E82" s="32">
        <v>0</v>
      </c>
      <c r="F82" s="32">
        <v>0</v>
      </c>
      <c r="G82" s="32">
        <f>13.08*7.045/4.92</f>
        <v>18.73</v>
      </c>
      <c r="H82" s="32">
        <f>SUM(D82:G82)</f>
        <v>18.73</v>
      </c>
      <c r="I82" s="6"/>
    </row>
    <row r="83" spans="1:10" s="34" customFormat="1" x14ac:dyDescent="0.2">
      <c r="A83" s="71"/>
      <c r="B83" s="72"/>
      <c r="C83" s="72"/>
      <c r="D83" s="73"/>
      <c r="E83" s="73"/>
      <c r="F83" s="73"/>
      <c r="G83" s="73"/>
      <c r="H83" s="73"/>
      <c r="I83" s="73"/>
      <c r="J83" s="73"/>
    </row>
    <row r="84" spans="1:10" s="34" customFormat="1" ht="15.95" customHeight="1" x14ac:dyDescent="0.2">
      <c r="A84" s="126" t="s">
        <v>89</v>
      </c>
      <c r="B84" s="132"/>
      <c r="C84" s="133"/>
      <c r="D84" s="134"/>
      <c r="E84" s="134"/>
      <c r="F84" s="134"/>
      <c r="G84" s="134"/>
      <c r="H84" s="134"/>
      <c r="I84" s="134"/>
      <c r="J84" s="134"/>
    </row>
    <row r="85" spans="1:10" s="34" customFormat="1" ht="15.95" customHeight="1" x14ac:dyDescent="0.2">
      <c r="A85" s="131" t="s">
        <v>76</v>
      </c>
      <c r="B85" s="135"/>
      <c r="C85" s="135"/>
      <c r="D85" s="135"/>
      <c r="E85" s="135"/>
      <c r="F85" s="135"/>
      <c r="G85" s="135"/>
      <c r="H85" s="135"/>
      <c r="I85" s="135"/>
      <c r="J85" s="135"/>
    </row>
    <row r="86" spans="1:10" s="34" customFormat="1" x14ac:dyDescent="0.2">
      <c r="A86" s="71"/>
      <c r="B86" s="72"/>
      <c r="C86" s="72"/>
      <c r="D86" s="73"/>
      <c r="E86" s="73"/>
      <c r="F86" s="73"/>
      <c r="G86" s="73"/>
      <c r="H86" s="73"/>
      <c r="I86" s="73"/>
      <c r="J86" s="73"/>
    </row>
    <row r="87" spans="1:10" s="34" customFormat="1" ht="15.95" customHeight="1" x14ac:dyDescent="0.2">
      <c r="A87" s="126" t="s">
        <v>90</v>
      </c>
      <c r="B87" s="132"/>
      <c r="C87" s="133"/>
      <c r="D87" s="134"/>
      <c r="E87" s="134"/>
      <c r="F87" s="134"/>
      <c r="G87" s="134"/>
      <c r="H87" s="134"/>
      <c r="I87" s="134"/>
      <c r="J87" s="134"/>
    </row>
    <row r="88" spans="1:10" s="34" customFormat="1" ht="15.95" customHeight="1" x14ac:dyDescent="0.2">
      <c r="A88" s="131" t="s">
        <v>76</v>
      </c>
      <c r="B88" s="135"/>
      <c r="C88" s="135"/>
      <c r="D88" s="135"/>
      <c r="E88" s="135"/>
      <c r="F88" s="135"/>
      <c r="G88" s="135"/>
      <c r="H88" s="135"/>
      <c r="I88" s="135"/>
      <c r="J88" s="135"/>
    </row>
    <row r="89" spans="1:10" s="34" customFormat="1" x14ac:dyDescent="0.2">
      <c r="A89" s="71"/>
      <c r="B89" s="72"/>
      <c r="C89" s="72"/>
      <c r="D89" s="73"/>
      <c r="E89" s="73"/>
      <c r="F89" s="73"/>
      <c r="G89" s="73"/>
      <c r="H89" s="73"/>
      <c r="I89" s="73"/>
      <c r="J89" s="73"/>
    </row>
    <row r="90" spans="1:10" s="34" customFormat="1" ht="15.95" customHeight="1" x14ac:dyDescent="0.2">
      <c r="A90" s="126" t="s">
        <v>77</v>
      </c>
      <c r="B90" s="126"/>
      <c r="C90" s="126"/>
      <c r="D90" s="126"/>
      <c r="E90" s="126"/>
      <c r="F90" s="126"/>
      <c r="G90" s="126"/>
      <c r="H90" s="126"/>
      <c r="I90" s="126"/>
      <c r="J90" s="126"/>
    </row>
    <row r="91" spans="1:10" s="34" customFormat="1" ht="15.95" customHeight="1" x14ac:dyDescent="0.2">
      <c r="A91" s="131" t="s">
        <v>76</v>
      </c>
      <c r="B91" s="131"/>
      <c r="C91" s="131"/>
      <c r="D91" s="131"/>
      <c r="E91" s="131"/>
      <c r="F91" s="131"/>
      <c r="G91" s="131"/>
      <c r="H91" s="131"/>
      <c r="I91" s="131"/>
      <c r="J91" s="131"/>
    </row>
    <row r="92" spans="1:10" s="34" customForma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</row>
    <row r="93" spans="1:10" s="34" customFormat="1" ht="15.95" customHeight="1" x14ac:dyDescent="0.2">
      <c r="A93" s="126" t="s">
        <v>78</v>
      </c>
      <c r="B93" s="126"/>
      <c r="C93" s="126"/>
      <c r="D93" s="126"/>
      <c r="E93" s="126"/>
      <c r="F93" s="126"/>
      <c r="G93" s="126"/>
      <c r="H93" s="126"/>
      <c r="I93" s="126"/>
      <c r="J93" s="126"/>
    </row>
    <row r="94" spans="1:10" s="34" customFormat="1" ht="15.95" customHeight="1" x14ac:dyDescent="0.2">
      <c r="A94" s="131" t="s">
        <v>76</v>
      </c>
      <c r="B94" s="131"/>
      <c r="C94" s="131"/>
      <c r="D94" s="131"/>
      <c r="E94" s="131"/>
      <c r="F94" s="131"/>
      <c r="G94" s="131"/>
      <c r="H94" s="131"/>
      <c r="I94" s="131"/>
      <c r="J94" s="131"/>
    </row>
    <row r="95" spans="1:10" s="34" customFormat="1" x14ac:dyDescent="0.2">
      <c r="A95" s="71"/>
      <c r="B95" s="72"/>
      <c r="C95" s="72"/>
      <c r="D95" s="73"/>
      <c r="E95" s="73"/>
      <c r="F95" s="73"/>
      <c r="G95" s="73"/>
      <c r="H95" s="73"/>
      <c r="I95" s="73"/>
      <c r="J95" s="73"/>
    </row>
    <row r="96" spans="1:10" x14ac:dyDescent="0.25">
      <c r="A96" s="126" t="s">
        <v>91</v>
      </c>
      <c r="B96" s="126"/>
      <c r="C96" s="126"/>
      <c r="D96" s="126"/>
      <c r="E96" s="126"/>
      <c r="F96" s="126"/>
      <c r="G96" s="126"/>
      <c r="H96" s="126"/>
      <c r="I96" s="126"/>
      <c r="J96" s="126"/>
    </row>
    <row r="97" spans="1:10" x14ac:dyDescent="0.25">
      <c r="A97" s="131" t="s">
        <v>76</v>
      </c>
      <c r="B97" s="131"/>
      <c r="C97" s="131"/>
      <c r="D97" s="131"/>
      <c r="E97" s="131"/>
      <c r="F97" s="131"/>
      <c r="G97" s="131"/>
      <c r="H97" s="131"/>
      <c r="I97" s="131"/>
      <c r="J97" s="131"/>
    </row>
    <row r="98" spans="1:10" x14ac:dyDescent="0.25">
      <c r="A98" s="74"/>
      <c r="B98" s="75"/>
      <c r="C98" s="75"/>
      <c r="D98" s="73"/>
      <c r="E98" s="73"/>
      <c r="F98" s="73"/>
      <c r="G98" s="73"/>
      <c r="H98" s="73"/>
      <c r="I98" s="76"/>
      <c r="J98" s="76"/>
    </row>
    <row r="99" spans="1:10" x14ac:dyDescent="0.25">
      <c r="C99" s="94"/>
    </row>
  </sheetData>
  <sheetProtection selectLockedCells="1" selectUnlockedCells="1"/>
  <mergeCells count="57">
    <mergeCell ref="A43:H43"/>
    <mergeCell ref="A45:C45"/>
    <mergeCell ref="A46:C46"/>
    <mergeCell ref="I49:K49"/>
    <mergeCell ref="H18:H19"/>
    <mergeCell ref="A21:H21"/>
    <mergeCell ref="A22:H22"/>
    <mergeCell ref="A48:H48"/>
    <mergeCell ref="A26:H26"/>
    <mergeCell ref="A29:C29"/>
    <mergeCell ref="A31:H31"/>
    <mergeCell ref="A33:C33"/>
    <mergeCell ref="A35:H35"/>
    <mergeCell ref="A37:C37"/>
    <mergeCell ref="A39:H39"/>
    <mergeCell ref="A41:C41"/>
    <mergeCell ref="B15:G15"/>
    <mergeCell ref="A17:G17"/>
    <mergeCell ref="A24:C24"/>
    <mergeCell ref="A18:A19"/>
    <mergeCell ref="B18:B19"/>
    <mergeCell ref="C18:C19"/>
    <mergeCell ref="D18:G18"/>
    <mergeCell ref="B14:G14"/>
    <mergeCell ref="B2:G2"/>
    <mergeCell ref="B3:G3"/>
    <mergeCell ref="B7:D7"/>
    <mergeCell ref="A10:H10"/>
    <mergeCell ref="B12:G12"/>
    <mergeCell ref="A96:J96"/>
    <mergeCell ref="A97:J97"/>
    <mergeCell ref="A94:J94"/>
    <mergeCell ref="A63:H63"/>
    <mergeCell ref="A70:C70"/>
    <mergeCell ref="A93:J93"/>
    <mergeCell ref="A77:C77"/>
    <mergeCell ref="A81:H81"/>
    <mergeCell ref="A84:J84"/>
    <mergeCell ref="A85:J85"/>
    <mergeCell ref="A87:J87"/>
    <mergeCell ref="A88:J88"/>
    <mergeCell ref="A90:J90"/>
    <mergeCell ref="A76:C76"/>
    <mergeCell ref="I79:K79"/>
    <mergeCell ref="A91:J91"/>
    <mergeCell ref="A73:C73"/>
    <mergeCell ref="A69:C69"/>
    <mergeCell ref="A50:C50"/>
    <mergeCell ref="A51:C51"/>
    <mergeCell ref="A52:H52"/>
    <mergeCell ref="A53:H53"/>
    <mergeCell ref="A55:C55"/>
    <mergeCell ref="A56:C56"/>
    <mergeCell ref="A57:H57"/>
    <mergeCell ref="A58:H58"/>
    <mergeCell ref="A62:H62"/>
    <mergeCell ref="A61:C61"/>
  </mergeCells>
  <phoneticPr fontId="0" type="noConversion"/>
  <printOptions horizontalCentered="1"/>
  <pageMargins left="0.25" right="0.25" top="0.75" bottom="0.75" header="0.3" footer="0.3"/>
  <pageSetup paperSize="9" scale="85" firstPageNumber="0" fitToHeight="0" orientation="landscape" r:id="rId1"/>
  <headerFooter alignWithMargins="0"/>
  <rowBreaks count="3" manualBreakCount="3">
    <brk id="24" max="7" man="1"/>
    <brk id="56" max="7" man="1"/>
    <brk id="7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F35"/>
  <sheetViews>
    <sheetView zoomScaleNormal="100" workbookViewId="0">
      <selection activeCell="B7" sqref="B7:F7"/>
    </sheetView>
  </sheetViews>
  <sheetFormatPr defaultColWidth="9.33203125" defaultRowHeight="12.75" x14ac:dyDescent="0.2"/>
  <cols>
    <col min="1" max="1" width="3" style="1" customWidth="1"/>
    <col min="2" max="2" width="38.83203125" style="2" customWidth="1"/>
    <col min="3" max="4" width="9.33203125" style="2"/>
    <col min="5" max="5" width="13.1640625" style="2" customWidth="1"/>
    <col min="6" max="6" width="18.1640625" style="2" customWidth="1"/>
    <col min="7" max="7" width="5.5" style="1" customWidth="1"/>
    <col min="8" max="16384" width="9.33203125" style="1"/>
  </cols>
  <sheetData>
    <row r="1" spans="2:6" x14ac:dyDescent="0.2">
      <c r="B1" s="138" t="s">
        <v>21</v>
      </c>
      <c r="C1" s="138"/>
      <c r="D1" s="138"/>
      <c r="E1" s="138"/>
      <c r="F1" s="138"/>
    </row>
    <row r="2" spans="2:6" x14ac:dyDescent="0.2">
      <c r="B2" s="139" t="s">
        <v>22</v>
      </c>
      <c r="C2" s="139"/>
      <c r="D2" s="139"/>
      <c r="E2" s="139"/>
      <c r="F2" s="139"/>
    </row>
    <row r="3" spans="2:6" ht="35.25" customHeight="1" x14ac:dyDescent="0.2">
      <c r="B3" s="140"/>
      <c r="C3" s="140"/>
      <c r="D3" s="140"/>
      <c r="E3" s="140"/>
      <c r="F3" s="140"/>
    </row>
    <row r="4" spans="2:6" ht="0.75" customHeight="1" x14ac:dyDescent="0.2">
      <c r="B4" s="78"/>
      <c r="C4" s="78"/>
      <c r="D4" s="78"/>
      <c r="E4" s="78"/>
      <c r="F4" s="78"/>
    </row>
    <row r="5" spans="2:6" ht="59.65" customHeight="1" x14ac:dyDescent="0.2">
      <c r="B5" s="137" t="s">
        <v>108</v>
      </c>
      <c r="C5" s="137"/>
      <c r="D5" s="137"/>
      <c r="E5" s="137"/>
      <c r="F5" s="137"/>
    </row>
    <row r="6" spans="2:6" ht="69.95" customHeight="1" x14ac:dyDescent="0.2">
      <c r="B6" s="137" t="s">
        <v>109</v>
      </c>
      <c r="C6" s="137"/>
      <c r="D6" s="137"/>
      <c r="E6" s="137"/>
      <c r="F6" s="137"/>
    </row>
    <row r="7" spans="2:6" ht="66.75" customHeight="1" x14ac:dyDescent="0.2">
      <c r="B7" s="137" t="s">
        <v>110</v>
      </c>
      <c r="C7" s="137"/>
      <c r="D7" s="137"/>
      <c r="E7" s="137"/>
      <c r="F7" s="137"/>
    </row>
    <row r="8" spans="2:6" ht="48" customHeight="1" x14ac:dyDescent="0.2">
      <c r="B8" s="137" t="s">
        <v>23</v>
      </c>
      <c r="C8" s="137"/>
      <c r="D8" s="137"/>
      <c r="E8" s="137"/>
      <c r="F8" s="137"/>
    </row>
    <row r="9" spans="2:6" ht="42" customHeight="1" x14ac:dyDescent="0.2">
      <c r="B9" s="137" t="s">
        <v>103</v>
      </c>
      <c r="C9" s="137"/>
      <c r="D9" s="137"/>
      <c r="E9" s="137"/>
      <c r="F9" s="137"/>
    </row>
    <row r="10" spans="2:6" ht="71.25" customHeight="1" x14ac:dyDescent="0.2">
      <c r="B10" s="137" t="s">
        <v>104</v>
      </c>
      <c r="C10" s="137"/>
      <c r="D10" s="137"/>
      <c r="E10" s="137"/>
      <c r="F10" s="137"/>
    </row>
    <row r="11" spans="2:6" ht="54.75" customHeight="1" x14ac:dyDescent="0.2">
      <c r="B11" s="137" t="s">
        <v>48</v>
      </c>
      <c r="C11" s="137"/>
      <c r="D11" s="137"/>
      <c r="E11" s="137"/>
      <c r="F11" s="137"/>
    </row>
    <row r="12" spans="2:6" ht="42" customHeight="1" x14ac:dyDescent="0.2">
      <c r="B12" s="137" t="s">
        <v>105</v>
      </c>
      <c r="C12" s="137"/>
      <c r="D12" s="137"/>
      <c r="E12" s="137"/>
      <c r="F12" s="137"/>
    </row>
    <row r="13" spans="2:6" ht="42.95" customHeight="1" x14ac:dyDescent="0.2">
      <c r="B13" s="137" t="s">
        <v>24</v>
      </c>
      <c r="C13" s="137"/>
      <c r="D13" s="137"/>
      <c r="E13" s="137"/>
      <c r="F13" s="137"/>
    </row>
    <row r="14" spans="2:6" ht="14.25" customHeight="1" x14ac:dyDescent="0.2">
      <c r="B14" s="79" t="s">
        <v>9</v>
      </c>
      <c r="C14" s="79"/>
      <c r="D14" s="79"/>
      <c r="E14" s="79"/>
      <c r="F14" s="79"/>
    </row>
    <row r="15" spans="2:6" ht="13.5" customHeight="1" x14ac:dyDescent="0.2">
      <c r="B15" s="80" t="s">
        <v>25</v>
      </c>
      <c r="C15" s="79"/>
      <c r="D15" s="79"/>
      <c r="E15" s="79"/>
      <c r="F15" s="79"/>
    </row>
    <row r="16" spans="2:6" x14ac:dyDescent="0.2">
      <c r="B16" s="80" t="s">
        <v>26</v>
      </c>
      <c r="C16" s="80"/>
      <c r="D16" s="80"/>
      <c r="E16" s="81">
        <f>E17+E18+E19</f>
        <v>11177.82</v>
      </c>
      <c r="F16" s="80" t="s">
        <v>3</v>
      </c>
    </row>
    <row r="17" spans="2:6" x14ac:dyDescent="0.2">
      <c r="B17" s="80" t="s">
        <v>27</v>
      </c>
      <c r="C17" s="80"/>
      <c r="D17" s="80"/>
      <c r="E17" s="81">
        <f>'Базовые цены 01.2001'!D78+'Базовые цены 01.2001'!E78</f>
        <v>8646.83</v>
      </c>
      <c r="F17" s="80" t="s">
        <v>3</v>
      </c>
    </row>
    <row r="18" spans="2:6" ht="10.5" customHeight="1" x14ac:dyDescent="0.2">
      <c r="B18" s="80" t="s">
        <v>28</v>
      </c>
      <c r="C18" s="80"/>
      <c r="D18" s="80"/>
      <c r="E18" s="81">
        <f>'Базовые цены 01.2001'!F78</f>
        <v>1160.26</v>
      </c>
      <c r="F18" s="80" t="s">
        <v>3</v>
      </c>
    </row>
    <row r="19" spans="2:6" ht="10.5" customHeight="1" x14ac:dyDescent="0.2">
      <c r="B19" s="80" t="s">
        <v>29</v>
      </c>
      <c r="C19" s="80"/>
      <c r="D19" s="80"/>
      <c r="E19" s="81">
        <f>'Базовые цены 01.2001'!G78</f>
        <v>1370.73</v>
      </c>
      <c r="F19" s="80" t="s">
        <v>3</v>
      </c>
    </row>
    <row r="20" spans="2:6" ht="10.5" customHeight="1" x14ac:dyDescent="0.2">
      <c r="B20" s="80"/>
      <c r="C20" s="80"/>
      <c r="D20" s="80"/>
      <c r="E20" s="82"/>
      <c r="F20" s="80"/>
    </row>
    <row r="21" spans="2:6" ht="10.5" customHeight="1" x14ac:dyDescent="0.2">
      <c r="B21" s="80" t="s">
        <v>106</v>
      </c>
      <c r="C21" s="80"/>
      <c r="D21" s="80"/>
      <c r="E21" s="82"/>
      <c r="F21" s="80"/>
    </row>
    <row r="22" spans="2:6" x14ac:dyDescent="0.2">
      <c r="B22" s="80" t="s">
        <v>26</v>
      </c>
      <c r="C22" s="80"/>
      <c r="D22" s="80"/>
      <c r="E22" s="81">
        <f>E23+E24+E25</f>
        <v>66106.67</v>
      </c>
      <c r="F22" s="80" t="s">
        <v>3</v>
      </c>
    </row>
    <row r="23" spans="2:6" x14ac:dyDescent="0.2">
      <c r="B23" s="80" t="s">
        <v>27</v>
      </c>
      <c r="C23" s="80"/>
      <c r="D23" s="80"/>
      <c r="E23" s="81">
        <f>'Текущие цены 2017'!D76+'Текущие цены 2017'!E76</f>
        <v>53229.04</v>
      </c>
      <c r="F23" s="80" t="s">
        <v>3</v>
      </c>
    </row>
    <row r="24" spans="2:6" x14ac:dyDescent="0.2">
      <c r="B24" s="80" t="s">
        <v>28</v>
      </c>
      <c r="C24" s="80"/>
      <c r="D24" s="80"/>
      <c r="E24" s="81">
        <f>'Текущие цены 2017'!F76</f>
        <v>4221.45</v>
      </c>
      <c r="F24" s="80" t="s">
        <v>3</v>
      </c>
    </row>
    <row r="25" spans="2:6" ht="13.5" customHeight="1" x14ac:dyDescent="0.2">
      <c r="B25" s="80" t="s">
        <v>29</v>
      </c>
      <c r="C25" s="80"/>
      <c r="D25" s="80"/>
      <c r="E25" s="81">
        <f>'Текущие цены 2017'!G76</f>
        <v>8656.18</v>
      </c>
      <c r="F25" s="80" t="s">
        <v>3</v>
      </c>
    </row>
    <row r="26" spans="2:6" ht="14.25" customHeight="1" x14ac:dyDescent="0.2">
      <c r="B26" s="80"/>
      <c r="C26" s="80"/>
      <c r="D26" s="80"/>
      <c r="E26" s="82"/>
      <c r="F26" s="80"/>
    </row>
    <row r="27" spans="2:6" hidden="1" x14ac:dyDescent="0.2">
      <c r="B27" s="80" t="s">
        <v>30</v>
      </c>
      <c r="C27" s="80"/>
      <c r="D27" s="80"/>
      <c r="E27" s="83">
        <v>54070</v>
      </c>
      <c r="F27" s="80" t="s">
        <v>31</v>
      </c>
    </row>
    <row r="28" spans="2:6" hidden="1" x14ac:dyDescent="0.2">
      <c r="B28" s="80" t="s">
        <v>49</v>
      </c>
      <c r="C28" s="80"/>
      <c r="D28" s="80"/>
      <c r="E28" s="83">
        <v>14105.9</v>
      </c>
      <c r="F28" s="80" t="s">
        <v>32</v>
      </c>
    </row>
    <row r="29" spans="2:6" ht="13.5" hidden="1" customHeight="1" x14ac:dyDescent="0.2">
      <c r="B29" s="80"/>
      <c r="C29" s="80"/>
      <c r="D29" s="80"/>
      <c r="E29" s="82"/>
      <c r="F29" s="80"/>
    </row>
    <row r="30" spans="2:6" hidden="1" x14ac:dyDescent="0.2">
      <c r="B30" s="80" t="s">
        <v>33</v>
      </c>
      <c r="C30" s="84" t="s">
        <v>34</v>
      </c>
      <c r="D30" s="80"/>
      <c r="E30" s="85">
        <f>E16/Пояснительная!E28*1000</f>
        <v>792</v>
      </c>
      <c r="F30" s="80" t="s">
        <v>35</v>
      </c>
    </row>
    <row r="31" spans="2:6" ht="13.5" hidden="1" customHeight="1" x14ac:dyDescent="0.2">
      <c r="B31" s="80"/>
      <c r="C31" s="80"/>
      <c r="D31" s="80"/>
      <c r="E31" s="85"/>
      <c r="F31" s="80"/>
    </row>
    <row r="32" spans="2:6" hidden="1" x14ac:dyDescent="0.2">
      <c r="B32" s="80" t="s">
        <v>33</v>
      </c>
      <c r="C32" s="84" t="s">
        <v>38</v>
      </c>
      <c r="D32" s="80"/>
      <c r="E32" s="85">
        <f>E22/Пояснительная!E28*1000</f>
        <v>4686</v>
      </c>
      <c r="F32" s="80" t="s">
        <v>35</v>
      </c>
    </row>
    <row r="33" spans="2:6" hidden="1" x14ac:dyDescent="0.2">
      <c r="B33" s="80"/>
      <c r="C33" s="80"/>
      <c r="D33" s="80"/>
      <c r="E33" s="82"/>
      <c r="F33" s="80"/>
    </row>
    <row r="34" spans="2:6" x14ac:dyDescent="0.2">
      <c r="B34" s="80"/>
      <c r="C34" s="80"/>
      <c r="D34" s="80"/>
      <c r="E34" s="80"/>
      <c r="F34" s="80"/>
    </row>
    <row r="35" spans="2:6" ht="15.75" x14ac:dyDescent="0.2">
      <c r="B35" s="80" t="s">
        <v>69</v>
      </c>
      <c r="C35" s="80"/>
      <c r="D35" s="80"/>
      <c r="E35" s="86"/>
      <c r="F35" s="80"/>
    </row>
  </sheetData>
  <mergeCells count="12">
    <mergeCell ref="B13:F13"/>
    <mergeCell ref="B1:F1"/>
    <mergeCell ref="B2:F2"/>
    <mergeCell ref="B3:F3"/>
    <mergeCell ref="B5:F5"/>
    <mergeCell ref="B6:F6"/>
    <mergeCell ref="B7:F7"/>
    <mergeCell ref="B8:F8"/>
    <mergeCell ref="B9:F9"/>
    <mergeCell ref="B10:F10"/>
    <mergeCell ref="B11:F11"/>
    <mergeCell ref="B12:F12"/>
  </mergeCells>
  <phoneticPr fontId="0" type="noConversion"/>
  <pageMargins left="0.75" right="0.75" top="1" bottom="0.63" header="0.5" footer="0.5"/>
  <pageSetup paperSize="9" scale="9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1"/>
  <sheetViews>
    <sheetView workbookViewId="0">
      <selection activeCell="C8" sqref="C8"/>
    </sheetView>
  </sheetViews>
  <sheetFormatPr defaultRowHeight="12.75" x14ac:dyDescent="0.2"/>
  <sheetData>
    <row r="6" spans="3:7" x14ac:dyDescent="0.2">
      <c r="C6">
        <v>200</v>
      </c>
    </row>
    <row r="7" spans="3:7" x14ac:dyDescent="0.2">
      <c r="C7">
        <f>C6*3%</f>
        <v>6</v>
      </c>
    </row>
    <row r="11" spans="3:7" x14ac:dyDescent="0.2">
      <c r="D11">
        <v>56.686950000000003</v>
      </c>
      <c r="E11">
        <v>1112.4481599999999</v>
      </c>
      <c r="F11">
        <v>179.07146</v>
      </c>
      <c r="G11">
        <v>4.4138799999999998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Базовые цены 01.2001</vt:lpstr>
      <vt:lpstr>Текущие цены 2017</vt:lpstr>
      <vt:lpstr>Пояснительная</vt:lpstr>
      <vt:lpstr>Лист1</vt:lpstr>
      <vt:lpstr>'Базовые цены 01.2001'!Заголовки_для_печати</vt:lpstr>
      <vt:lpstr>'Текущие цены 2017'!Заголовки_для_печати</vt:lpstr>
      <vt:lpstr>'Базовые цены 01.2001'!Область_печати</vt:lpstr>
      <vt:lpstr>Пояснительная!Область_печати</vt:lpstr>
      <vt:lpstr>'Текущие цены 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Денис Александров</cp:lastModifiedBy>
  <cp:lastPrinted>2017-10-02T10:03:58Z</cp:lastPrinted>
  <dcterms:created xsi:type="dcterms:W3CDTF">2015-02-06T10:45:39Z</dcterms:created>
  <dcterms:modified xsi:type="dcterms:W3CDTF">2017-10-02T10:14:32Z</dcterms:modified>
</cp:coreProperties>
</file>