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benkovski\Desktop\РАБОЧИЕ ДОКУМЕНТЫ\РАБОЧИЕ ДОКУМЕНТЫ РР-сити\ЕКЕ-Инжиниринг\ЕКЕ-ЛС\ДС\"/>
    </mc:Choice>
  </mc:AlternateContent>
  <bookViews>
    <workbookView xWindow="0" yWindow="0" windowWidth="28800" windowHeight="12435"/>
  </bookViews>
  <sheets>
    <sheet name="к ДС № 9" sheetId="1" r:id="rId1"/>
    <sheet name="ЛС" sheetId="2" state="hidden" r:id="rId2"/>
  </sheets>
  <definedNames>
    <definedName name="_xlnm.Print_Titles" localSheetId="0">'к ДС № 9'!$1:$1</definedName>
    <definedName name="_xlnm.Print_Area" localSheetId="0">'к ДС № 9'!$D$1:$N$117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1" l="1"/>
  <c r="L61" i="1"/>
  <c r="L43" i="1"/>
  <c r="L42" i="1"/>
  <c r="M82" i="1"/>
  <c r="L82" i="1" s="1"/>
  <c r="L68" i="1"/>
  <c r="L78" i="1" l="1"/>
  <c r="L76" i="1"/>
  <c r="L67" i="1" l="1"/>
  <c r="L66" i="1" s="1"/>
  <c r="L110" i="1" l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 l="1"/>
  <c r="L93" i="1"/>
  <c r="L92" i="1"/>
  <c r="L91" i="1"/>
  <c r="L90" i="1"/>
  <c r="L89" i="1"/>
  <c r="L88" i="1"/>
  <c r="L87" i="1"/>
  <c r="L86" i="1"/>
  <c r="L85" i="1"/>
  <c r="L84" i="1"/>
  <c r="L83" i="1"/>
  <c r="L81" i="1" l="1"/>
  <c r="L75" i="1" l="1"/>
  <c r="L80" i="1" l="1"/>
  <c r="L79" i="1" s="1"/>
  <c r="L72" i="1" l="1"/>
  <c r="L90" i="2"/>
  <c r="L89" i="2" s="1"/>
  <c r="L88" i="2" s="1"/>
  <c r="L87" i="2" s="1"/>
  <c r="L85" i="2" s="1"/>
  <c r="L84" i="2"/>
  <c r="L83" i="2"/>
  <c r="L82" i="2"/>
  <c r="L79" i="2"/>
  <c r="L78" i="2"/>
  <c r="L77" i="2"/>
  <c r="N76" i="2"/>
  <c r="L76" i="2" s="1"/>
  <c r="L75" i="2"/>
  <c r="L74" i="2"/>
  <c r="L73" i="2"/>
  <c r="L72" i="2"/>
  <c r="L71" i="2"/>
  <c r="L70" i="2"/>
  <c r="L69" i="2" s="1"/>
  <c r="L68" i="2"/>
  <c r="L67" i="2"/>
  <c r="L66" i="2"/>
  <c r="L65" i="2"/>
  <c r="L64" i="2"/>
  <c r="L63" i="2"/>
  <c r="L62" i="2"/>
  <c r="L61" i="2"/>
  <c r="L60" i="2"/>
  <c r="L59" i="2"/>
  <c r="L58" i="2"/>
  <c r="L55" i="2" s="1"/>
  <c r="L56" i="2"/>
  <c r="L54" i="2"/>
  <c r="L53" i="2"/>
  <c r="L52" i="2"/>
  <c r="L51" i="2"/>
  <c r="L50" i="2"/>
  <c r="L49" i="2"/>
  <c r="L48" i="2"/>
  <c r="L47" i="2"/>
  <c r="L46" i="2"/>
  <c r="L45" i="2"/>
  <c r="L44" i="2" s="1"/>
  <c r="L43" i="2"/>
  <c r="L42" i="2"/>
  <c r="L41" i="2"/>
  <c r="L40" i="2"/>
  <c r="L39" i="2"/>
  <c r="L38" i="2"/>
  <c r="L37" i="2"/>
  <c r="M36" i="2"/>
  <c r="L36" i="2" s="1"/>
  <c r="L30" i="2" s="1"/>
  <c r="L29" i="2" s="1"/>
  <c r="L35" i="2"/>
  <c r="L34" i="2"/>
  <c r="L33" i="2"/>
  <c r="L32" i="2"/>
  <c r="L31" i="2"/>
  <c r="M28" i="2"/>
  <c r="L28" i="2"/>
  <c r="L27" i="2"/>
  <c r="L26" i="2"/>
  <c r="M25" i="2"/>
  <c r="L25" i="2"/>
  <c r="L24" i="2"/>
  <c r="L23" i="2"/>
  <c r="L21" i="2" s="1"/>
  <c r="L18" i="2"/>
  <c r="L17" i="2"/>
  <c r="L16" i="2"/>
  <c r="L15" i="2"/>
  <c r="L13" i="2"/>
  <c r="L12" i="2"/>
  <c r="L11" i="2"/>
  <c r="L10" i="2"/>
  <c r="L9" i="2"/>
  <c r="L8" i="2" s="1"/>
  <c r="L7" i="2" s="1"/>
  <c r="L19" i="2" l="1"/>
  <c r="L91" i="2" s="1"/>
  <c r="L81" i="2"/>
  <c r="L80" i="2" s="1"/>
  <c r="L92" i="2" s="1"/>
  <c r="L71" i="1" l="1"/>
  <c r="L74" i="1" l="1"/>
  <c r="L73" i="1"/>
  <c r="L70" i="1" l="1"/>
  <c r="L69" i="1" s="1"/>
  <c r="L45" i="1"/>
  <c r="L65" i="1" l="1"/>
  <c r="L64" i="1"/>
  <c r="L63" i="1" l="1"/>
  <c r="L44" i="1"/>
  <c r="L10" i="1" l="1"/>
  <c r="L116" i="1" l="1"/>
  <c r="L115" i="1" l="1"/>
  <c r="L114" i="1" s="1"/>
  <c r="L113" i="1" s="1"/>
  <c r="L111" i="1" s="1"/>
  <c r="L51" i="1"/>
  <c r="L62" i="1" l="1"/>
  <c r="L60" i="1" l="1"/>
  <c r="L59" i="1"/>
  <c r="L58" i="1" l="1"/>
  <c r="L57" i="1"/>
  <c r="L56" i="1"/>
  <c r="L30" i="1"/>
  <c r="L54" i="1"/>
  <c r="L53" i="1"/>
  <c r="L55" i="1" l="1"/>
  <c r="L52" i="1"/>
  <c r="L4" i="1" l="1"/>
  <c r="L5" i="1"/>
  <c r="L6" i="1"/>
  <c r="L8" i="1"/>
  <c r="L9" i="1"/>
  <c r="L13" i="1"/>
  <c r="L14" i="1"/>
  <c r="L15" i="1"/>
  <c r="M16" i="1"/>
  <c r="L16" i="1" s="1"/>
  <c r="L19" i="1"/>
  <c r="L20" i="1"/>
  <c r="L21" i="1"/>
  <c r="L22" i="1"/>
  <c r="M23" i="1"/>
  <c r="L23" i="1" s="1"/>
  <c r="L24" i="1"/>
  <c r="L25" i="1"/>
  <c r="L26" i="1"/>
  <c r="L27" i="1"/>
  <c r="L28" i="1"/>
  <c r="L29" i="1"/>
  <c r="L32" i="1"/>
  <c r="L33" i="1"/>
  <c r="L34" i="1"/>
  <c r="L35" i="1"/>
  <c r="L36" i="1"/>
  <c r="L37" i="1"/>
  <c r="L38" i="1"/>
  <c r="L39" i="1"/>
  <c r="L40" i="1"/>
  <c r="L41" i="1"/>
  <c r="L47" i="1"/>
  <c r="L46" i="1" s="1"/>
  <c r="L49" i="1"/>
  <c r="L50" i="1"/>
  <c r="L12" i="1" l="1"/>
  <c r="L31" i="1"/>
  <c r="L48" i="1"/>
  <c r="L18" i="1"/>
  <c r="L3" i="1"/>
  <c r="L7" i="1"/>
  <c r="L2" i="1" l="1"/>
  <c r="L17" i="1"/>
  <c r="L11" i="1" s="1"/>
  <c r="L117" i="1" l="1"/>
</calcChain>
</file>

<file path=xl/sharedStrings.xml><?xml version="1.0" encoding="utf-8"?>
<sst xmlns="http://schemas.openxmlformats.org/spreadsheetml/2006/main" count="803" uniqueCount="277">
  <si>
    <t>Многоквартирный жилой комплекс «Две эпохи» с встроенными коммерческими помещениями и подземной автостоянкой по адресу: Санкт-Петербург, Васильевский остров, 18-ая линия, дом 49, корпус 4, литера А</t>
  </si>
  <si>
    <t>Сводный  расчёт стоимости строительства объекта.</t>
  </si>
  <si>
    <t>Основание : рабочий проект шифр 2р/2013-КЖ0.1</t>
  </si>
  <si>
    <t>№№ п/п</t>
  </si>
  <si>
    <t xml:space="preserve">Наименование разделов </t>
  </si>
  <si>
    <t>ед. изм</t>
  </si>
  <si>
    <t>общая стоимость по  позиции с НДС 18 % ,руб</t>
  </si>
  <si>
    <t xml:space="preserve"> объём работ</t>
  </si>
  <si>
    <t>ст-ть за ед. с НДС 18 %,руб</t>
  </si>
  <si>
    <t>1.</t>
  </si>
  <si>
    <t>Организационные и текущие работы по строительной площадке  /Site preparation and running cost</t>
  </si>
  <si>
    <t>1.1</t>
  </si>
  <si>
    <t>Устройство временных дорог и площадок.</t>
  </si>
  <si>
    <t>1.1.1</t>
  </si>
  <si>
    <t>Планировка оснований.</t>
  </si>
  <si>
    <t>м2</t>
  </si>
  <si>
    <t>1.1.2</t>
  </si>
  <si>
    <t>Устройство оснований из песка толщиной 100 мм (песок от откопки котлована)</t>
  </si>
  <si>
    <t>1.1.3</t>
  </si>
  <si>
    <t>Устройство оснований из песка толщиной 100 мм (включая стоимость песка с доставкой на объект )</t>
  </si>
  <si>
    <t>1.1.4</t>
  </si>
  <si>
    <t xml:space="preserve">Устройство дорог и площадок из ж/б плит 2П30.18.30 (с учетом стоимости плит б/у с доставкой)     
</t>
  </si>
  <si>
    <t>1.2</t>
  </si>
  <si>
    <t>Устройство ограждений .</t>
  </si>
  <si>
    <t>1.2.1</t>
  </si>
  <si>
    <t xml:space="preserve">Демонтаж и монтаж забора из ж/б секций вдоль территории компании ЮИТ  с восстановлением основания из местного грунта и песка (без учета стоимости основного материала)     
</t>
  </si>
  <si>
    <t>1.3</t>
  </si>
  <si>
    <t>Работы по обеспечению работы башенных кранов и подъёмников .</t>
  </si>
  <si>
    <t>1.3.1</t>
  </si>
  <si>
    <t>м3</t>
  </si>
  <si>
    <t>1.3.2</t>
  </si>
  <si>
    <t>2.</t>
  </si>
  <si>
    <t>Конструкции подземной части /Below ground works</t>
  </si>
  <si>
    <t>2.2</t>
  </si>
  <si>
    <t>Устройство буронабивных свай типа FUNDEX 520 мм/Piles field (type FUNDEX 520 mm)</t>
  </si>
  <si>
    <t>шт</t>
  </si>
  <si>
    <t>2.2.1</t>
  </si>
  <si>
    <t xml:space="preserve">Устройство тестовых свай </t>
  </si>
  <si>
    <t>мп</t>
  </si>
  <si>
    <t>2.2.2</t>
  </si>
  <si>
    <t>Мобилизация /демобилизация техники.</t>
  </si>
  <si>
    <t>комплекс</t>
  </si>
  <si>
    <t>2.2.3</t>
  </si>
  <si>
    <t xml:space="preserve">Устройство свай ф 520 мм основного поля. (бетон В 30 W10 F 100, армирование 74,5-75,25 кг/м3) </t>
  </si>
  <si>
    <t>2.2.4</t>
  </si>
  <si>
    <t>Срубка оголовков  свай.</t>
  </si>
  <si>
    <t>2.2.5</t>
  </si>
  <si>
    <t>Погрузка и вывоз оголовков</t>
  </si>
  <si>
    <t>2.2.6</t>
  </si>
  <si>
    <t>Испытание  свай(статическое )</t>
  </si>
  <si>
    <t>2.2.7</t>
  </si>
  <si>
    <t>Индексация стоимости арматурных каркасов  на погонный метр свай ,выполненных в апреле-мае 2016 года.</t>
  </si>
  <si>
    <t>2.3</t>
  </si>
  <si>
    <t xml:space="preserve">Устройство ограждения котлована /Diaphragm wall / sheet fencing /piles wall  </t>
  </si>
  <si>
    <t>мп периметра</t>
  </si>
  <si>
    <t>2.3.1</t>
  </si>
  <si>
    <t xml:space="preserve">Устройство шпунтового ограждения / sheet fencing piles </t>
  </si>
  <si>
    <t>2.3.1.1</t>
  </si>
  <si>
    <t>Мобилизация /демобилизация техники</t>
  </si>
  <si>
    <t>2.3.1.2</t>
  </si>
  <si>
    <t>Доставка шпунта VL 606А, L=15м</t>
  </si>
  <si>
    <t>2.3.1.3</t>
  </si>
  <si>
    <t>Подготовка шпунта (резка,сварка)</t>
  </si>
  <si>
    <t xml:space="preserve">Погружение безрезонансным вибропогружателем стальных свай шпунтового ряда </t>
  </si>
  <si>
    <t>т</t>
  </si>
  <si>
    <t>2.3.1.4</t>
  </si>
  <si>
    <t>2.3.1.5</t>
  </si>
  <si>
    <t>Погружение методом статического вдавливания</t>
  </si>
  <si>
    <t>2.3.1.6</t>
  </si>
  <si>
    <t>Стоимость использования шпунта VL 606А, L=15м</t>
  </si>
  <si>
    <t>Шпунт AZ 24-700</t>
  </si>
  <si>
    <t>2.3.1.7</t>
  </si>
  <si>
    <t>Стоимость неизвлеченного шпунта VL 606А, L=15м</t>
  </si>
  <si>
    <t>2.3.1.8</t>
  </si>
  <si>
    <t xml:space="preserve">Извлечение безрезонансным вибропогружателем стальных свай шпунтового ряда </t>
  </si>
  <si>
    <t>2.3.1.9</t>
  </si>
  <si>
    <t xml:space="preserve">Извлечение безрезонансным методом </t>
  </si>
  <si>
    <t>2.3.1.10</t>
  </si>
  <si>
    <t xml:space="preserve">Устройство распорной системы ограждения котлована </t>
  </si>
  <si>
    <t>2.3.1.11</t>
  </si>
  <si>
    <t xml:space="preserve">Демонтаж  распорной системы ограждения котлована </t>
  </si>
  <si>
    <t>2.3.1.12</t>
  </si>
  <si>
    <t xml:space="preserve">Разработка лидерной траншеи для погружения шпунта </t>
  </si>
  <si>
    <t xml:space="preserve">м3 </t>
  </si>
  <si>
    <t>2.3.2</t>
  </si>
  <si>
    <t xml:space="preserve">Устройство конструкций типа "стена в грунте" из буросекущихся свай ф450 мм/concrete piles wall  </t>
  </si>
  <si>
    <t>2.3.2.1</t>
  </si>
  <si>
    <t>2.3.2.2</t>
  </si>
  <si>
    <t>Устройство ограждения из железобетонных буросекущихся свай диаметром 450 мм длиной 16 м</t>
  </si>
  <si>
    <t>мп свай</t>
  </si>
  <si>
    <t>2.3.2.3</t>
  </si>
  <si>
    <t xml:space="preserve">Устройство железобетонной  обвязочной балки </t>
  </si>
  <si>
    <t>м3 бетона</t>
  </si>
  <si>
    <t>2.3.2.4</t>
  </si>
  <si>
    <t>Лидерное бурение (при необходимости)</t>
  </si>
  <si>
    <t xml:space="preserve">мп </t>
  </si>
  <si>
    <t>2.3.3</t>
  </si>
  <si>
    <t>Механизированный демонтаж  существующих бутовых и железобетонных техногенных включений с размельчением до фракции 100-300 мм</t>
  </si>
  <si>
    <t>2.3.4</t>
  </si>
  <si>
    <t>Перенос галереи (секций забора по 18-й линии )</t>
  </si>
  <si>
    <t>2.3.5</t>
  </si>
  <si>
    <t xml:space="preserve">Перенос ограждения строительной площадки с частичной сборкой-разборкой </t>
  </si>
  <si>
    <t>2.3.6</t>
  </si>
  <si>
    <t>Погрузка и перемещение грунта от планировки территории</t>
  </si>
  <si>
    <t>м3 в рыхлом  теле</t>
  </si>
  <si>
    <t>2.3.7</t>
  </si>
  <si>
    <t xml:space="preserve">Отсечение (резка) фундамента методом канатной алмазной резки. </t>
  </si>
  <si>
    <t>2.3.8</t>
  </si>
  <si>
    <t xml:space="preserve"> Демонтаж  существующих бутовых и железобетонных фундаментов  с помощью отбойных молотков  с погрузкой.</t>
  </si>
  <si>
    <t>2.4</t>
  </si>
  <si>
    <t>Земляные работы  /Excavation and pumping</t>
  </si>
  <si>
    <t>2.4.1</t>
  </si>
  <si>
    <t>Комплекс работ по разработке котлована, включая механизированную разработку грунта, откопку  грунта  между сваями, ручную доработку в отметку дна котлована  с вывозом для использования  с оформлением справок об (использовании)утилизации грунта 5 категории опасности (чистый)</t>
  </si>
  <si>
    <t>м3 в плотном  теле</t>
  </si>
  <si>
    <t>2.4.2</t>
  </si>
  <si>
    <t>Мероприятия по водоотливу из котлована</t>
  </si>
  <si>
    <t>2.5</t>
  </si>
  <si>
    <t>Устройство бетонной подготовки  100 мм  (Бетон В15) /working concrete layer 100 mm</t>
  </si>
  <si>
    <t>2.6</t>
  </si>
  <si>
    <t>Работы по гидроизоляции монолитных конструкций подземной части/Waterproofing</t>
  </si>
  <si>
    <t>2.6.1</t>
  </si>
  <si>
    <t>Организация, координация и приёмка работ по устройству гидроизоляции деформационных и рабочих швов бетонирования.</t>
  </si>
  <si>
    <t>2.7</t>
  </si>
  <si>
    <t>Устройство монолитных фундаментных плит /base</t>
  </si>
  <si>
    <t>2.7.1</t>
  </si>
  <si>
    <t xml:space="preserve">Устройство монолитных фундаментных плит (ФПм1-3, ФПм 7-9 толщиной 500мм; ФПм 4-6 толщиной 300/500 мм) ;среднее армирование 114 кг/м3, бетон В25 W10F150 </t>
  </si>
  <si>
    <t>2.7.2</t>
  </si>
  <si>
    <t>Индексация стоимости арматурырных каркасов на м3 конструкции фундаментных плит ,выполненных в апреле-мае 2016 года.</t>
  </si>
  <si>
    <t>Итого по всем разделам. (в т.ч. НДС 18 %)</t>
  </si>
  <si>
    <t>Сторонами согласовано что единичной расценкой (последний столбец ) учтены все расходыПодрядчика по позициям, пречисленным в пункте 2.1.1. Договора № 11/11/15-ГП</t>
  </si>
  <si>
    <t>Подрядчик ООО "Лен-сити"</t>
  </si>
  <si>
    <t>Генподрядчик ООО "Еке-Инжиниринг"</t>
  </si>
  <si>
    <t>_______________________Козаев В.Г.</t>
  </si>
  <si>
    <t>________________________Хитров А.Б.</t>
  </si>
  <si>
    <t>Устройство бетонной подготовки под  фундаменты  кранов №№ 1-3  ;  бетон В15.</t>
  </si>
  <si>
    <t>Устройство монолитных фундаментов под  краны №№ 1-3 (проект 3568.00.000) ; армирование 21,21 кг/м3, бетон В25 W8 F150.</t>
  </si>
  <si>
    <t>2.8</t>
  </si>
  <si>
    <t>Мероприятия по теплоизоляции конструкций подземной части  /Thermal insulation &amp;permanent formwork</t>
  </si>
  <si>
    <t>2.9</t>
  </si>
  <si>
    <t>Устройство монолитных стен и колонн подземной части/Construction of the bearing walls and columns</t>
  </si>
  <si>
    <t>2.10</t>
  </si>
  <si>
    <t>Устройство монолитного  покрытия  над подземной частью/Slab&amp;column cap above the basement</t>
  </si>
  <si>
    <t>2.8.1</t>
  </si>
  <si>
    <t>2.8.2</t>
  </si>
  <si>
    <t>Устройство несъёмной опалубки (ограждающей конструкции ) из одного слоя ЦСП 16 мм по деревянному каркасу.</t>
  </si>
  <si>
    <t xml:space="preserve">Утепление стен подземной части экструдированным полистиролом </t>
  </si>
  <si>
    <t>2.3.1.13</t>
  </si>
  <si>
    <t>2.9.1</t>
  </si>
  <si>
    <t>2.9.2</t>
  </si>
  <si>
    <t>2.9.3</t>
  </si>
  <si>
    <t>2.9.4</t>
  </si>
  <si>
    <t>2.9.5</t>
  </si>
  <si>
    <t xml:space="preserve">Устройство монолитных наружных стен подвала   толщиной 250 мм) среднее армирование 114 кг/м3, бетон В25 W12F100 </t>
  </si>
  <si>
    <t xml:space="preserve">Устройство монолитных внутренних стен подвала   толщиной 250 мм среднее армирование 80 кг/м3, бетон В25 W4F100 </t>
  </si>
  <si>
    <t xml:space="preserve">Устройство монолитных внутренних стен подвала   толщиной 200 мм среднее армирование 80 кг/м3, бетон В25 W4F100 </t>
  </si>
  <si>
    <t xml:space="preserve">Устройство монолитных внутренних стен подвала   толщиной 160-180 мм среднее армирование 80 кг/м3, бетон В25 W4F100 </t>
  </si>
  <si>
    <t xml:space="preserve">Устройство монолитных колонн  паркинга  к-п2 ,к-п3,к-п4  среднее армирование 140 кг/м3, бетон В25 W4F100 </t>
  </si>
  <si>
    <t>2.9.6</t>
  </si>
  <si>
    <t xml:space="preserve">Устройство монолитных колонн  подвалов  к-хх-001 ,к-хх-002,к-а4-003,к-а4-004  среднее армирование 110 кг/м3, бетон В25 W4F100 </t>
  </si>
  <si>
    <t>2.7.3</t>
  </si>
  <si>
    <t xml:space="preserve">Затирка поверхности плиты дисковыми и лопастными затирочными машинами. </t>
  </si>
  <si>
    <t>4.</t>
  </si>
  <si>
    <t>Внутренние инженерные сети /Internal utilities</t>
  </si>
  <si>
    <t>4.9</t>
  </si>
  <si>
    <t xml:space="preserve">Сети водоотведения  </t>
  </si>
  <si>
    <t>Сети водоснабжения и водоотведения.</t>
  </si>
  <si>
    <t>4.9.1</t>
  </si>
  <si>
    <t>4.9.1.1.</t>
  </si>
  <si>
    <t>4.9.1.1.1</t>
  </si>
  <si>
    <t>Хозяйственно-бытовая (ливнёвая)канализация (К1.1)</t>
  </si>
  <si>
    <t>Прокладка трубопроводов канализации из полиэтиленовых труб высокой плотности диаметром: 100 мм , с установкой фасонных элементов .Трубопроводы из труб  Ostendorf</t>
  </si>
  <si>
    <t>Обратная засыпка песком пазух шпунтового ограждения с послойным плотнением. (песок от разработки котлована)</t>
  </si>
  <si>
    <t>1.3.2.1.</t>
  </si>
  <si>
    <t>комплект</t>
  </si>
  <si>
    <t>Комплект закладных анкеров TS 23,24,6 для крана TEREX Comedil CTT 331-16 (материал  Генподрядчика)</t>
  </si>
  <si>
    <t>2.4.3</t>
  </si>
  <si>
    <t>Разработка грунта в отвал, с перемещением в пределах строительной площадки.</t>
  </si>
  <si>
    <t>2.10.1</t>
  </si>
  <si>
    <t>2.10.2</t>
  </si>
  <si>
    <t>Устройство монолитных перекрытий подземной части/Construction of the bearing floor slab</t>
  </si>
  <si>
    <t>Перекрытия над подвалами корпусов А1,А1,А3,В1-2,В3 среднее армирование 70 кг/м3, бетон В25W4F100</t>
  </si>
  <si>
    <t>Перекрытия над паркингом П2,П3  (с учётом балок и капителей), среднее армирование 130 кг/м3, бетон В25W4F100</t>
  </si>
  <si>
    <t>Приложение № 1 к дополнительному соглашению № 7 от 30.07.2016   к договору  подряда  № 11/11/15-ГП</t>
  </si>
  <si>
    <t>3.</t>
  </si>
  <si>
    <t>Конструкции надземной части /Above ground works</t>
  </si>
  <si>
    <t>3.1.1</t>
  </si>
  <si>
    <t>3.1.2</t>
  </si>
  <si>
    <t>3.1</t>
  </si>
  <si>
    <t>Устройство монолитных стен и колонн 1 этажа/Construction of the bearing walls and columns</t>
  </si>
  <si>
    <t xml:space="preserve">Устройство монолитных наруных стен корпусов В1-2, В3 ,  толщиной160 мм среднее армирование 130 кг/м3, бетон В25 W4F100 </t>
  </si>
  <si>
    <t xml:space="preserve">Устройство монолитных внутренних стен корпусов В1-2, В3 , А1,А2,А3 толщиной180 мм среднее армирование 95 кг/м3, бетон В25 W4F100 </t>
  </si>
  <si>
    <t>3.1.3</t>
  </si>
  <si>
    <r>
      <t>Устройство монолитных внутренних стен корпусов ,А1,А2,А3 толщиной 200 мм среднее армирование</t>
    </r>
    <r>
      <rPr>
        <b/>
        <sz val="12"/>
        <color theme="1"/>
        <rFont val="Calibri"/>
        <family val="2"/>
        <charset val="204"/>
        <scheme val="minor"/>
      </rPr>
      <t xml:space="preserve"> 100 </t>
    </r>
    <r>
      <rPr>
        <sz val="11"/>
        <color theme="1"/>
        <rFont val="Calibri"/>
        <family val="2"/>
        <charset val="204"/>
        <scheme val="minor"/>
      </rPr>
      <t xml:space="preserve">кг/м3, бетон В25 W4F100 </t>
    </r>
  </si>
  <si>
    <t>3.1.4</t>
  </si>
  <si>
    <t xml:space="preserve">Устройство монолитных внутренних стен корпусов ,А1,А2,А3 толщиной 180-200 мм среднее армирование 78 кг/м3, бетон В25 W4F100 </t>
  </si>
  <si>
    <t xml:space="preserve">Устройство монолитных наружных стен корпусов В1-2, В3 ,  толщиной160 мм среднее армирование 130 кг/м3, бетон В25 W4F100 </t>
  </si>
  <si>
    <t xml:space="preserve">Устройство монолитных наружных стен корпусов ,А1,А2,А3 толщиной 200 мм среднее армирование 130-150 кг/м3, бетон В25 W4F100 </t>
  </si>
  <si>
    <t>3.2</t>
  </si>
  <si>
    <t>Устройство монолитных перекрытий над 1-м этажом/Construction of the 1th floor slab</t>
  </si>
  <si>
    <t>3.2.2</t>
  </si>
  <si>
    <t>Перекрытия над 1-м этажом корпусов А1,А2,А,В1-2,В3 толщиной 200-240 мм  среднее армирование 70 кг/м3, бетон В25W4F100</t>
  </si>
  <si>
    <t>3.1.5</t>
  </si>
  <si>
    <t>3.3</t>
  </si>
  <si>
    <t>Монтаж ж/б эленментов каркаса зданий /Prefabricated elements installation</t>
  </si>
  <si>
    <t>Полный комплекс работ по монтажу блоков вертикальных инженерных коммуникаций (стояки канализации) (без стоимости блоков)</t>
  </si>
  <si>
    <t>3.3.2</t>
  </si>
  <si>
    <t>3.3.2.1.</t>
  </si>
  <si>
    <t>ВентАблок 38.26.22/ 3.В1.1 (материал  Генподрядчика)</t>
  </si>
  <si>
    <t>3.3.2.2.</t>
  </si>
  <si>
    <t>3.3.2.3.</t>
  </si>
  <si>
    <t>3.3.2.4.</t>
  </si>
  <si>
    <t>3.3.2.5.</t>
  </si>
  <si>
    <t>3.3.2.6.</t>
  </si>
  <si>
    <t>3.3.2.7.</t>
  </si>
  <si>
    <t>3.3.2.8.</t>
  </si>
  <si>
    <t>3.3.2.9.</t>
  </si>
  <si>
    <t>3.3.2.10.</t>
  </si>
  <si>
    <t>3.3.2.11.</t>
  </si>
  <si>
    <t>3.3.2.12.</t>
  </si>
  <si>
    <t>3.3.2.13.</t>
  </si>
  <si>
    <t>3.3.2.14.</t>
  </si>
  <si>
    <t>3.3.2.15.</t>
  </si>
  <si>
    <t>3.3.2.16.</t>
  </si>
  <si>
    <t>3.3.2.17.</t>
  </si>
  <si>
    <t>3.3.2.18.</t>
  </si>
  <si>
    <t>3.3.2.19.</t>
  </si>
  <si>
    <t>3.3.2.20.</t>
  </si>
  <si>
    <t>3.3.2.21.</t>
  </si>
  <si>
    <t>3.3.2.22.</t>
  </si>
  <si>
    <t>3.3.2.23.</t>
  </si>
  <si>
    <t>3.3.2.24.</t>
  </si>
  <si>
    <t>3.3.2.25.</t>
  </si>
  <si>
    <t>3.3.2.26.</t>
  </si>
  <si>
    <t>3.3.2.27.</t>
  </si>
  <si>
    <t>3.3.2.28.</t>
  </si>
  <si>
    <t>ВентАблок 38.26.22/ 3.В2.1 (материал  Генподрядчика)</t>
  </si>
  <si>
    <t>ВентАблок 31.26.22/ 3.В3.1 (материал  Генподрядчика)</t>
  </si>
  <si>
    <t>ВентАблок 38.26.22/ 3.В4.1 (материал  Генподрядчика)</t>
  </si>
  <si>
    <t>ВентАблок 38.26.22/ 3.В5.1 (материал  Генподрядчика)</t>
  </si>
  <si>
    <t>ВентАблок 34.26.22/ 3.В6.1 (материал  Генподрядчика)</t>
  </si>
  <si>
    <t>ВентАблок 34.26.22/ 3.В7.1 (материал  Генподрядчика)</t>
  </si>
  <si>
    <t>ВентАблок 38.26.22/ 3.В8.1 (материал  Генподрядчика)</t>
  </si>
  <si>
    <t>ВентАблок 38.26.22/ 3.В9.1 (материал  Генподрядчика)</t>
  </si>
  <si>
    <t>ВентАблок 31.26.22/ 3.В10.1 (материал  Генподрядчика)</t>
  </si>
  <si>
    <t>ВентАблок 34.26.22/ 3.В11.1 (материал  Генподрядчика)</t>
  </si>
  <si>
    <t>ВентАблок 34.26.22/ 3.В12.1(материал  Генподрядчика)</t>
  </si>
  <si>
    <t>ВентАблок 7.26.22/ 1.2. В1.2С (материал  Генподрядчика)</t>
  </si>
  <si>
    <t>ВентАблок 7.26.22/ 1.2. В3.2С (материал  Генподрядчика)</t>
  </si>
  <si>
    <t>ВентАблок 7.26.22/ 1.2. В4.2С (материал  Генподрядчика)</t>
  </si>
  <si>
    <t>ВентАблок 7.26.22/ 1.2. В5.2С (материал  Генподрядчика)</t>
  </si>
  <si>
    <t>ВентАблок 7.26.22/ 1.2. В6.2С (материал  Генподрядчика)</t>
  </si>
  <si>
    <t>ВентАблок 7.26.22/ 1.2. В7.2С (материал  Генподрядчика)</t>
  </si>
  <si>
    <t>ВентАблок 7.26.22/ 1.2. В8.2С (материал  Генподрядчика)</t>
  </si>
  <si>
    <t>ВентАблок 7.26.22/ 1.2. В9.2С (материал  Генподрядчика)</t>
  </si>
  <si>
    <t>ВентАблок 7.26.22/ 1.2. В10.2С (материал  Генподрядчика)</t>
  </si>
  <si>
    <t>ВентАблок 7.26.22/ 1.2. В11.2С (материал  Генподрядчика)</t>
  </si>
  <si>
    <t>ВентАблок 7.26.22/ 1.2. В12.2С (материал  Генподрядчика)</t>
  </si>
  <si>
    <t>ВентАблок 7.26.22/ 1.2. В13.2С (материал  Генподрядчика)</t>
  </si>
  <si>
    <t>ВентАблок 7.26.22/ 1.2. В14.2С (материал  Генподрядчика)</t>
  </si>
  <si>
    <t>ВентАблок 7.26.22/ 1.2. В15.2С (материал  Генподрядчика)</t>
  </si>
  <si>
    <t>ВентАблок 7.26.22/ 1.2. В16.2С (материал  Генподрядчика)</t>
  </si>
  <si>
    <t>ВентАблок 7.26.22/ 1.2. В17.2С (материал  Генподрядчика)</t>
  </si>
  <si>
    <t>2.11</t>
  </si>
  <si>
    <t>2.11.1</t>
  </si>
  <si>
    <t>Устройство монолитных лестничных маршей эвкуационных лестниц из паркинга/Construction of the bearing floor slab</t>
  </si>
  <si>
    <t>Устройство монолитных лестничные маршей ЛК 1-ЛК-12</t>
  </si>
  <si>
    <t>3.1.6</t>
  </si>
  <si>
    <t xml:space="preserve">Устройство монолитных цокольных панелей  1 этажа корпусов В1-2,А1,А2 среднее армирование 110 кг/м3, бетон В25 W4F100 </t>
  </si>
  <si>
    <t xml:space="preserve">Устройство монолитных колонн  1 этажа корпусов В3 бетон В25 W4F100 </t>
  </si>
  <si>
    <t>3.1.7</t>
  </si>
  <si>
    <t xml:space="preserve">Утепление стен надземной части экструдированным полистиролом </t>
  </si>
  <si>
    <t>2.11.2</t>
  </si>
  <si>
    <t>Устройство песченой засыпки под лестницы (песок от разработки котлована)</t>
  </si>
  <si>
    <t>2.9.7</t>
  </si>
  <si>
    <t xml:space="preserve">Компенсация затрат связанных с перерасходом бетона при устройстве монолитных наружных стен подвала </t>
  </si>
  <si>
    <t>3.1.8</t>
  </si>
  <si>
    <t>Устройство монолитных наружных стен корпусов В1-2  толщиной 250 мм среднее армирование 130 кг/м3, бетон В25 W4F100 (Стена С-В1;2-112)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</si>
</sst>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0.000"/>
    <numFmt numFmtId="166" formatCode="[$$-409]#,##0.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2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164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/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2" borderId="0" xfId="0" applyFill="1"/>
    <xf numFmtId="4" fontId="0" fillId="2" borderId="0" xfId="0" applyNumberFormat="1" applyFill="1"/>
    <xf numFmtId="49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/>
    <xf numFmtId="164" fontId="1" fillId="0" borderId="1" xfId="0" applyNumberFormat="1" applyFont="1" applyBorder="1"/>
    <xf numFmtId="49" fontId="0" fillId="0" borderId="1" xfId="0" applyNumberFormat="1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2" fontId="0" fillId="0" borderId="1" xfId="0" applyNumberFormat="1" applyBorder="1"/>
    <xf numFmtId="164" fontId="1" fillId="0" borderId="1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0" xfId="0" applyNumberFormat="1"/>
    <xf numFmtId="165" fontId="0" fillId="0" borderId="1" xfId="0" applyNumberFormat="1" applyBorder="1"/>
    <xf numFmtId="164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Border="1" applyAlignment="1">
      <alignment horizontal="center" vertical="center"/>
    </xf>
    <xf numFmtId="164" fontId="3" fillId="0" borderId="1" xfId="0" applyNumberFormat="1" applyFont="1" applyFill="1" applyBorder="1"/>
    <xf numFmtId="2" fontId="0" fillId="3" borderId="1" xfId="0" applyNumberFormat="1" applyFill="1" applyBorder="1"/>
    <xf numFmtId="2" fontId="0" fillId="0" borderId="0" xfId="0" applyNumberFormat="1" applyBorder="1"/>
    <xf numFmtId="0" fontId="0" fillId="0" borderId="5" xfId="0" applyBorder="1"/>
    <xf numFmtId="0" fontId="5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/>
    <xf numFmtId="164" fontId="0" fillId="3" borderId="1" xfId="0" applyNumberFormat="1" applyFill="1" applyBorder="1"/>
    <xf numFmtId="164" fontId="3" fillId="3" borderId="1" xfId="0" applyNumberFormat="1" applyFont="1" applyFill="1" applyBorder="1"/>
    <xf numFmtId="164" fontId="4" fillId="3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/>
    <xf numFmtId="4" fontId="0" fillId="5" borderId="0" xfId="0" applyNumberFormat="1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center" wrapText="1"/>
    </xf>
    <xf numFmtId="164" fontId="0" fillId="4" borderId="1" xfId="0" applyNumberFormat="1" applyFill="1" applyBorder="1"/>
    <xf numFmtId="2" fontId="0" fillId="4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2" fontId="0" fillId="6" borderId="1" xfId="0" applyNumberFormat="1" applyFill="1" applyBorder="1"/>
    <xf numFmtId="165" fontId="0" fillId="6" borderId="1" xfId="0" applyNumberFormat="1" applyFill="1" applyBorder="1"/>
    <xf numFmtId="0" fontId="3" fillId="6" borderId="1" xfId="0" applyFont="1" applyFill="1" applyBorder="1" applyAlignment="1">
      <alignment horizontal="center" wrapText="1"/>
    </xf>
    <xf numFmtId="164" fontId="0" fillId="6" borderId="1" xfId="0" applyNumberFormat="1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3" fillId="0" borderId="1" xfId="0" applyNumberFormat="1" applyFont="1" applyFill="1" applyBorder="1"/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/>
    <xf numFmtId="49" fontId="0" fillId="0" borderId="1" xfId="0" applyNumberFormat="1" applyFill="1" applyBorder="1"/>
    <xf numFmtId="0" fontId="0" fillId="0" borderId="1" xfId="0" applyFill="1" applyBorder="1" applyAlignment="1">
      <alignment horizontal="center" wrapText="1"/>
    </xf>
    <xf numFmtId="165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2" fontId="0" fillId="0" borderId="0" xfId="0" applyNumberFormat="1" applyFill="1" applyBorder="1"/>
    <xf numFmtId="0" fontId="0" fillId="0" borderId="0" xfId="0" applyFill="1" applyBorder="1"/>
    <xf numFmtId="0" fontId="0" fillId="0" borderId="5" xfId="0" applyFill="1" applyBorder="1"/>
    <xf numFmtId="0" fontId="3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6" borderId="1" xfId="0" applyFill="1" applyBorder="1" applyAlignment="1">
      <alignment horizontal="left" vertical="center" wrapText="1"/>
    </xf>
  </cellXfs>
  <cellStyles count="2">
    <cellStyle name="Обычный" xfId="0" builtinId="0"/>
    <cellStyle name="Обычный_реорганизаци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P118"/>
  <sheetViews>
    <sheetView tabSelected="1" view="pageBreakPreview" zoomScale="80" zoomScaleNormal="80" zoomScaleSheetLayoutView="80" workbookViewId="0">
      <selection activeCell="E12" sqref="E12:J12"/>
    </sheetView>
  </sheetViews>
  <sheetFormatPr defaultRowHeight="15" x14ac:dyDescent="0.25"/>
  <cols>
    <col min="4" max="4" width="9.140625" style="62" customWidth="1"/>
    <col min="5" max="5" width="10.140625" style="75" bestFit="1" customWidth="1"/>
    <col min="6" max="10" width="9.140625" style="75"/>
    <col min="11" max="11" width="17.5703125" style="76" customWidth="1"/>
    <col min="12" max="12" width="18.5703125" style="78" customWidth="1"/>
    <col min="13" max="13" width="12.28515625" style="77" customWidth="1"/>
    <col min="14" max="14" width="16.42578125" style="79" customWidth="1"/>
    <col min="15" max="15" width="13.28515625" customWidth="1"/>
  </cols>
  <sheetData>
    <row r="1" spans="4:14" s="10" customFormat="1" ht="60" customHeight="1" x14ac:dyDescent="0.25">
      <c r="D1" s="63" t="s">
        <v>3</v>
      </c>
      <c r="E1" s="93" t="s">
        <v>4</v>
      </c>
      <c r="F1" s="93"/>
      <c r="G1" s="93"/>
      <c r="H1" s="93"/>
      <c r="I1" s="93"/>
      <c r="J1" s="93"/>
      <c r="K1" s="63" t="s">
        <v>5</v>
      </c>
      <c r="L1" s="64" t="s">
        <v>6</v>
      </c>
      <c r="M1" s="65" t="s">
        <v>7</v>
      </c>
      <c r="N1" s="64" t="s">
        <v>8</v>
      </c>
    </row>
    <row r="2" spans="4:14" s="16" customFormat="1" ht="31.5" customHeight="1" x14ac:dyDescent="0.25">
      <c r="D2" s="11" t="s">
        <v>9</v>
      </c>
      <c r="E2" s="85" t="s">
        <v>10</v>
      </c>
      <c r="F2" s="85"/>
      <c r="G2" s="85"/>
      <c r="H2" s="85"/>
      <c r="I2" s="85"/>
      <c r="J2" s="85"/>
      <c r="K2" s="12"/>
      <c r="L2" s="13">
        <f>L3+L7</f>
        <v>1843857.5</v>
      </c>
      <c r="M2" s="14"/>
      <c r="N2" s="15"/>
    </row>
    <row r="3" spans="4:14" ht="30" customHeight="1" x14ac:dyDescent="0.25">
      <c r="D3" s="68" t="s">
        <v>11</v>
      </c>
      <c r="E3" s="80" t="s">
        <v>12</v>
      </c>
      <c r="F3" s="80"/>
      <c r="G3" s="80"/>
      <c r="H3" s="80"/>
      <c r="I3" s="80"/>
      <c r="J3" s="80"/>
      <c r="K3" s="69"/>
      <c r="L3" s="34">
        <f>SUM(L4:L6)</f>
        <v>399257.5</v>
      </c>
      <c r="M3" s="70"/>
      <c r="N3" s="26"/>
    </row>
    <row r="4" spans="4:14" ht="27.75" customHeight="1" x14ac:dyDescent="0.25">
      <c r="D4" s="71" t="s">
        <v>13</v>
      </c>
      <c r="E4" s="84" t="s">
        <v>14</v>
      </c>
      <c r="F4" s="84"/>
      <c r="G4" s="84"/>
      <c r="H4" s="84"/>
      <c r="I4" s="84"/>
      <c r="J4" s="84"/>
      <c r="K4" s="72" t="s">
        <v>15</v>
      </c>
      <c r="L4" s="31">
        <f t="shared" ref="L4:L6" si="0">M4*N4</f>
        <v>33042</v>
      </c>
      <c r="M4" s="32">
        <v>275.35000000000002</v>
      </c>
      <c r="N4" s="31">
        <v>120</v>
      </c>
    </row>
    <row r="5" spans="4:14" ht="27" customHeight="1" x14ac:dyDescent="0.25">
      <c r="D5" s="71" t="s">
        <v>16</v>
      </c>
      <c r="E5" s="84" t="s">
        <v>17</v>
      </c>
      <c r="F5" s="84"/>
      <c r="G5" s="84"/>
      <c r="H5" s="84"/>
      <c r="I5" s="84"/>
      <c r="J5" s="84"/>
      <c r="K5" s="72" t="s">
        <v>15</v>
      </c>
      <c r="L5" s="31">
        <f t="shared" si="0"/>
        <v>35795.5</v>
      </c>
      <c r="M5" s="32">
        <v>275.35000000000002</v>
      </c>
      <c r="N5" s="31">
        <v>130</v>
      </c>
    </row>
    <row r="6" spans="4:14" ht="39.75" customHeight="1" x14ac:dyDescent="0.25">
      <c r="D6" s="71" t="s">
        <v>20</v>
      </c>
      <c r="E6" s="84" t="s">
        <v>21</v>
      </c>
      <c r="F6" s="84"/>
      <c r="G6" s="84"/>
      <c r="H6" s="84"/>
      <c r="I6" s="84"/>
      <c r="J6" s="84"/>
      <c r="K6" s="72" t="s">
        <v>15</v>
      </c>
      <c r="L6" s="31">
        <f t="shared" si="0"/>
        <v>330420</v>
      </c>
      <c r="M6" s="32">
        <v>275.35000000000002</v>
      </c>
      <c r="N6" s="31">
        <v>1200</v>
      </c>
    </row>
    <row r="7" spans="4:14" ht="30" customHeight="1" x14ac:dyDescent="0.25">
      <c r="D7" s="68" t="s">
        <v>26</v>
      </c>
      <c r="E7" s="80" t="s">
        <v>27</v>
      </c>
      <c r="F7" s="80"/>
      <c r="G7" s="80"/>
      <c r="H7" s="80"/>
      <c r="I7" s="80"/>
      <c r="J7" s="80"/>
      <c r="K7" s="69"/>
      <c r="L7" s="34">
        <f>SUM(L8:L9)</f>
        <v>1444600</v>
      </c>
      <c r="M7" s="70"/>
      <c r="N7" s="26"/>
    </row>
    <row r="8" spans="4:14" ht="32.25" customHeight="1" x14ac:dyDescent="0.25">
      <c r="D8" s="71" t="s">
        <v>28</v>
      </c>
      <c r="E8" s="84" t="s">
        <v>134</v>
      </c>
      <c r="F8" s="84"/>
      <c r="G8" s="84"/>
      <c r="H8" s="84"/>
      <c r="I8" s="84"/>
      <c r="J8" s="84"/>
      <c r="K8" s="69" t="s">
        <v>29</v>
      </c>
      <c r="L8" s="31">
        <f t="shared" ref="L8:L10" si="1">M8*N8</f>
        <v>105600</v>
      </c>
      <c r="M8" s="32">
        <v>19.2</v>
      </c>
      <c r="N8" s="31">
        <v>5500</v>
      </c>
    </row>
    <row r="9" spans="4:14" ht="49.5" customHeight="1" x14ac:dyDescent="0.25">
      <c r="D9" s="71" t="s">
        <v>30</v>
      </c>
      <c r="E9" s="84" t="s">
        <v>135</v>
      </c>
      <c r="F9" s="84"/>
      <c r="G9" s="84"/>
      <c r="H9" s="84"/>
      <c r="I9" s="84"/>
      <c r="J9" s="84"/>
      <c r="K9" s="69" t="s">
        <v>29</v>
      </c>
      <c r="L9" s="31">
        <f t="shared" si="1"/>
        <v>1339000</v>
      </c>
      <c r="M9" s="32">
        <v>130</v>
      </c>
      <c r="N9" s="31">
        <v>10300</v>
      </c>
    </row>
    <row r="10" spans="4:14" ht="30.75" customHeight="1" x14ac:dyDescent="0.25">
      <c r="D10" s="71" t="s">
        <v>172</v>
      </c>
      <c r="E10" s="84" t="s">
        <v>174</v>
      </c>
      <c r="F10" s="84" t="s">
        <v>63</v>
      </c>
      <c r="G10" s="84" t="s">
        <v>63</v>
      </c>
      <c r="H10" s="84" t="s">
        <v>63</v>
      </c>
      <c r="I10" s="84" t="s">
        <v>63</v>
      </c>
      <c r="J10" s="84" t="s">
        <v>63</v>
      </c>
      <c r="K10" s="72" t="s">
        <v>173</v>
      </c>
      <c r="L10" s="31">
        <f t="shared" si="1"/>
        <v>0</v>
      </c>
      <c r="M10" s="73">
        <v>2</v>
      </c>
      <c r="N10" s="31">
        <v>0</v>
      </c>
    </row>
    <row r="11" spans="4:14" s="16" customFormat="1" x14ac:dyDescent="0.25">
      <c r="D11" s="11" t="s">
        <v>31</v>
      </c>
      <c r="E11" s="85" t="s">
        <v>32</v>
      </c>
      <c r="F11" s="85"/>
      <c r="G11" s="85"/>
      <c r="H11" s="85"/>
      <c r="I11" s="85"/>
      <c r="J11" s="85"/>
      <c r="K11" s="12"/>
      <c r="L11" s="13">
        <f>L12+L17+L41+L45+L46+L48+L52+L55+L63+L66</f>
        <v>172840182.93615001</v>
      </c>
      <c r="M11" s="14"/>
      <c r="N11" s="15"/>
    </row>
    <row r="12" spans="4:14" ht="30" customHeight="1" x14ac:dyDescent="0.25">
      <c r="D12" s="68" t="s">
        <v>33</v>
      </c>
      <c r="E12" s="80" t="s">
        <v>34</v>
      </c>
      <c r="F12" s="80"/>
      <c r="G12" s="80"/>
      <c r="H12" s="80"/>
      <c r="I12" s="80"/>
      <c r="J12" s="80"/>
      <c r="K12" s="69" t="s">
        <v>35</v>
      </c>
      <c r="L12" s="34">
        <f>SUM(L13:L16)</f>
        <v>41761738.198000006</v>
      </c>
      <c r="M12" s="70">
        <v>435</v>
      </c>
      <c r="N12" s="26"/>
    </row>
    <row r="13" spans="4:14" ht="15" customHeight="1" x14ac:dyDescent="0.25">
      <c r="D13" s="71" t="s">
        <v>39</v>
      </c>
      <c r="E13" s="84" t="s">
        <v>40</v>
      </c>
      <c r="F13" s="84"/>
      <c r="G13" s="84"/>
      <c r="H13" s="84"/>
      <c r="I13" s="84"/>
      <c r="J13" s="84"/>
      <c r="K13" s="72" t="s">
        <v>41</v>
      </c>
      <c r="L13" s="31">
        <f t="shared" ref="L13:L16" si="2">M13*N13</f>
        <v>150000</v>
      </c>
      <c r="M13" s="32">
        <v>1</v>
      </c>
      <c r="N13" s="31">
        <v>150000</v>
      </c>
    </row>
    <row r="14" spans="4:14" ht="31.5" customHeight="1" x14ac:dyDescent="0.25">
      <c r="D14" s="71" t="s">
        <v>42</v>
      </c>
      <c r="E14" s="84" t="s">
        <v>43</v>
      </c>
      <c r="F14" s="84"/>
      <c r="G14" s="84"/>
      <c r="H14" s="84"/>
      <c r="I14" s="84"/>
      <c r="J14" s="84"/>
      <c r="K14" s="72" t="s">
        <v>38</v>
      </c>
      <c r="L14" s="31">
        <f t="shared" si="2"/>
        <v>39171800</v>
      </c>
      <c r="M14" s="32">
        <v>13415</v>
      </c>
      <c r="N14" s="31">
        <v>2920</v>
      </c>
    </row>
    <row r="15" spans="4:14" ht="19.5" customHeight="1" x14ac:dyDescent="0.25">
      <c r="D15" s="71" t="s">
        <v>44</v>
      </c>
      <c r="E15" s="84" t="s">
        <v>45</v>
      </c>
      <c r="F15" s="84"/>
      <c r="G15" s="84"/>
      <c r="H15" s="84"/>
      <c r="I15" s="84"/>
      <c r="J15" s="84"/>
      <c r="K15" s="72" t="s">
        <v>35</v>
      </c>
      <c r="L15" s="31">
        <f t="shared" si="2"/>
        <v>439947.58999999997</v>
      </c>
      <c r="M15" s="32">
        <v>289</v>
      </c>
      <c r="N15" s="31">
        <v>1522.31</v>
      </c>
    </row>
    <row r="16" spans="4:14" ht="36.75" customHeight="1" x14ac:dyDescent="0.25">
      <c r="D16" s="71" t="s">
        <v>50</v>
      </c>
      <c r="E16" s="84" t="s">
        <v>51</v>
      </c>
      <c r="F16" s="84"/>
      <c r="G16" s="84"/>
      <c r="H16" s="84"/>
      <c r="I16" s="84"/>
      <c r="J16" s="84"/>
      <c r="K16" s="72" t="s">
        <v>38</v>
      </c>
      <c r="L16" s="31">
        <f t="shared" si="2"/>
        <v>1999990.608</v>
      </c>
      <c r="M16" s="32">
        <f>2920+6918.6</f>
        <v>9838.6</v>
      </c>
      <c r="N16" s="31">
        <v>203.28</v>
      </c>
    </row>
    <row r="17" spans="4:15" ht="27.75" customHeight="1" x14ac:dyDescent="0.25">
      <c r="D17" s="68" t="s">
        <v>52</v>
      </c>
      <c r="E17" s="80" t="s">
        <v>53</v>
      </c>
      <c r="F17" s="80"/>
      <c r="G17" s="80"/>
      <c r="H17" s="80"/>
      <c r="I17" s="80"/>
      <c r="J17" s="80"/>
      <c r="K17" s="69" t="s">
        <v>54</v>
      </c>
      <c r="L17" s="34">
        <f>L18+L31+L35+L36+L37+L38+L39+L40</f>
        <v>36371752.948150001</v>
      </c>
      <c r="M17" s="70"/>
      <c r="N17" s="26"/>
    </row>
    <row r="18" spans="4:15" ht="27.75" customHeight="1" x14ac:dyDescent="0.25">
      <c r="D18" s="68" t="s">
        <v>55</v>
      </c>
      <c r="E18" s="80" t="s">
        <v>56</v>
      </c>
      <c r="F18" s="80"/>
      <c r="G18" s="80"/>
      <c r="H18" s="80"/>
      <c r="I18" s="80"/>
      <c r="J18" s="80"/>
      <c r="K18" s="69" t="s">
        <v>54</v>
      </c>
      <c r="L18" s="34">
        <f>SUM(L19:L30)</f>
        <v>19934742.948150001</v>
      </c>
      <c r="M18" s="70"/>
      <c r="N18" s="26"/>
      <c r="O18" s="29"/>
    </row>
    <row r="19" spans="4:15" ht="15" customHeight="1" x14ac:dyDescent="0.25">
      <c r="D19" s="71" t="s">
        <v>57</v>
      </c>
      <c r="E19" s="84" t="s">
        <v>58</v>
      </c>
      <c r="F19" s="84"/>
      <c r="G19" s="84"/>
      <c r="H19" s="84"/>
      <c r="I19" s="84"/>
      <c r="J19" s="84"/>
      <c r="K19" s="67" t="s">
        <v>41</v>
      </c>
      <c r="L19" s="31">
        <f t="shared" ref="L19" si="3">M19*N19</f>
        <v>300000</v>
      </c>
      <c r="M19" s="32">
        <v>2</v>
      </c>
      <c r="N19" s="31">
        <v>150000</v>
      </c>
    </row>
    <row r="20" spans="4:15" ht="15" customHeight="1" x14ac:dyDescent="0.25">
      <c r="D20" s="71" t="s">
        <v>59</v>
      </c>
      <c r="E20" s="84" t="s">
        <v>60</v>
      </c>
      <c r="F20" s="84"/>
      <c r="G20" s="84"/>
      <c r="H20" s="84"/>
      <c r="I20" s="84"/>
      <c r="J20" s="84"/>
      <c r="K20" s="67" t="s">
        <v>41</v>
      </c>
      <c r="L20" s="31">
        <f>M20*N20</f>
        <v>299552.40000000002</v>
      </c>
      <c r="M20" s="32">
        <v>713.22</v>
      </c>
      <c r="N20" s="31">
        <v>420</v>
      </c>
    </row>
    <row r="21" spans="4:15" ht="15" customHeight="1" x14ac:dyDescent="0.25">
      <c r="D21" s="71" t="s">
        <v>65</v>
      </c>
      <c r="E21" s="84" t="s">
        <v>63</v>
      </c>
      <c r="F21" s="84" t="s">
        <v>63</v>
      </c>
      <c r="G21" s="84" t="s">
        <v>63</v>
      </c>
      <c r="H21" s="84" t="s">
        <v>63</v>
      </c>
      <c r="I21" s="84" t="s">
        <v>63</v>
      </c>
      <c r="J21" s="84" t="s">
        <v>63</v>
      </c>
      <c r="K21" s="72" t="s">
        <v>64</v>
      </c>
      <c r="L21" s="31">
        <f t="shared" ref="L21:L28" si="4">M21*N21</f>
        <v>4567414.95</v>
      </c>
      <c r="M21" s="73">
        <v>621.41700000000003</v>
      </c>
      <c r="N21" s="31">
        <v>7350</v>
      </c>
    </row>
    <row r="22" spans="4:15" ht="15" customHeight="1" x14ac:dyDescent="0.25">
      <c r="D22" s="71" t="s">
        <v>66</v>
      </c>
      <c r="E22" s="84" t="s">
        <v>67</v>
      </c>
      <c r="F22" s="84" t="s">
        <v>63</v>
      </c>
      <c r="G22" s="84" t="s">
        <v>63</v>
      </c>
      <c r="H22" s="84" t="s">
        <v>63</v>
      </c>
      <c r="I22" s="84" t="s">
        <v>63</v>
      </c>
      <c r="J22" s="84" t="s">
        <v>63</v>
      </c>
      <c r="K22" s="72" t="s">
        <v>64</v>
      </c>
      <c r="L22" s="31">
        <f t="shared" si="4"/>
        <v>1445897.25</v>
      </c>
      <c r="M22" s="73">
        <v>91.802999999999997</v>
      </c>
      <c r="N22" s="31">
        <v>15750</v>
      </c>
    </row>
    <row r="23" spans="4:15" ht="15" customHeight="1" x14ac:dyDescent="0.25">
      <c r="D23" s="71" t="s">
        <v>68</v>
      </c>
      <c r="E23" s="84" t="s">
        <v>69</v>
      </c>
      <c r="F23" s="84" t="s">
        <v>70</v>
      </c>
      <c r="G23" s="84" t="s">
        <v>70</v>
      </c>
      <c r="H23" s="84" t="s">
        <v>70</v>
      </c>
      <c r="I23" s="84" t="s">
        <v>70</v>
      </c>
      <c r="J23" s="84" t="s">
        <v>70</v>
      </c>
      <c r="K23" s="72" t="s">
        <v>64</v>
      </c>
      <c r="L23" s="31">
        <f t="shared" si="4"/>
        <v>6349158</v>
      </c>
      <c r="M23" s="73">
        <f>M21+M22-M24</f>
        <v>705.46199999999999</v>
      </c>
      <c r="N23" s="31">
        <v>9000</v>
      </c>
    </row>
    <row r="24" spans="4:15" ht="15" customHeight="1" x14ac:dyDescent="0.25">
      <c r="D24" s="71" t="s">
        <v>71</v>
      </c>
      <c r="E24" s="84" t="s">
        <v>72</v>
      </c>
      <c r="F24" s="84" t="s">
        <v>70</v>
      </c>
      <c r="G24" s="84" t="s">
        <v>70</v>
      </c>
      <c r="H24" s="84" t="s">
        <v>70</v>
      </c>
      <c r="I24" s="84" t="s">
        <v>70</v>
      </c>
      <c r="J24" s="84" t="s">
        <v>70</v>
      </c>
      <c r="K24" s="72" t="s">
        <v>64</v>
      </c>
      <c r="L24" s="31">
        <f t="shared" si="4"/>
        <v>384021</v>
      </c>
      <c r="M24" s="73">
        <v>7.758</v>
      </c>
      <c r="N24" s="31">
        <v>49500</v>
      </c>
    </row>
    <row r="25" spans="4:15" ht="15" customHeight="1" x14ac:dyDescent="0.25">
      <c r="D25" s="71" t="s">
        <v>73</v>
      </c>
      <c r="E25" s="84" t="s">
        <v>74</v>
      </c>
      <c r="F25" s="84" t="s">
        <v>63</v>
      </c>
      <c r="G25" s="84" t="s">
        <v>63</v>
      </c>
      <c r="H25" s="84" t="s">
        <v>63</v>
      </c>
      <c r="I25" s="84" t="s">
        <v>63</v>
      </c>
      <c r="J25" s="84" t="s">
        <v>63</v>
      </c>
      <c r="K25" s="72" t="s">
        <v>64</v>
      </c>
      <c r="L25" s="31">
        <f t="shared" si="4"/>
        <v>4444398</v>
      </c>
      <c r="M25" s="32">
        <v>705.46</v>
      </c>
      <c r="N25" s="31">
        <v>6300</v>
      </c>
    </row>
    <row r="26" spans="4:15" ht="15" customHeight="1" x14ac:dyDescent="0.25">
      <c r="D26" s="71" t="s">
        <v>75</v>
      </c>
      <c r="E26" s="84" t="s">
        <v>76</v>
      </c>
      <c r="F26" s="84" t="s">
        <v>63</v>
      </c>
      <c r="G26" s="84" t="s">
        <v>63</v>
      </c>
      <c r="H26" s="84" t="s">
        <v>63</v>
      </c>
      <c r="I26" s="84" t="s">
        <v>63</v>
      </c>
      <c r="J26" s="84" t="s">
        <v>63</v>
      </c>
      <c r="K26" s="72" t="s">
        <v>64</v>
      </c>
      <c r="L26" s="31">
        <f t="shared" si="4"/>
        <v>0</v>
      </c>
      <c r="M26" s="32">
        <v>0</v>
      </c>
      <c r="N26" s="31"/>
    </row>
    <row r="27" spans="4:15" ht="15" customHeight="1" x14ac:dyDescent="0.25">
      <c r="D27" s="71" t="s">
        <v>77</v>
      </c>
      <c r="E27" s="84" t="s">
        <v>78</v>
      </c>
      <c r="F27" s="84"/>
      <c r="G27" s="84"/>
      <c r="H27" s="84"/>
      <c r="I27" s="84"/>
      <c r="J27" s="84"/>
      <c r="K27" s="67" t="s">
        <v>64</v>
      </c>
      <c r="L27" s="31">
        <f t="shared" si="4"/>
        <v>1115572.1881500001</v>
      </c>
      <c r="M27" s="73">
        <v>21.609000000000002</v>
      </c>
      <c r="N27" s="31">
        <v>51625.35</v>
      </c>
    </row>
    <row r="28" spans="4:15" ht="15" customHeight="1" x14ac:dyDescent="0.25">
      <c r="D28" s="71" t="s">
        <v>79</v>
      </c>
      <c r="E28" s="84" t="s">
        <v>80</v>
      </c>
      <c r="F28" s="84"/>
      <c r="G28" s="84"/>
      <c r="H28" s="84"/>
      <c r="I28" s="84"/>
      <c r="J28" s="84"/>
      <c r="K28" s="67" t="s">
        <v>64</v>
      </c>
      <c r="L28" s="31">
        <f t="shared" si="4"/>
        <v>222356.61000000002</v>
      </c>
      <c r="M28" s="73">
        <v>21.609000000000002</v>
      </c>
      <c r="N28" s="31">
        <v>10290</v>
      </c>
    </row>
    <row r="29" spans="4:15" ht="33.75" customHeight="1" x14ac:dyDescent="0.25">
      <c r="D29" s="71" t="s">
        <v>81</v>
      </c>
      <c r="E29" s="81" t="s">
        <v>82</v>
      </c>
      <c r="F29" s="82"/>
      <c r="G29" s="82"/>
      <c r="H29" s="82"/>
      <c r="I29" s="82"/>
      <c r="J29" s="83"/>
      <c r="K29" s="74" t="s">
        <v>83</v>
      </c>
      <c r="L29" s="31">
        <f>M29*N29</f>
        <v>574172.55000000005</v>
      </c>
      <c r="M29" s="32">
        <v>494.55</v>
      </c>
      <c r="N29" s="31">
        <v>1161</v>
      </c>
    </row>
    <row r="30" spans="4:15" ht="32.25" customHeight="1" x14ac:dyDescent="0.25">
      <c r="D30" s="71" t="s">
        <v>146</v>
      </c>
      <c r="E30" s="81" t="s">
        <v>171</v>
      </c>
      <c r="F30" s="82"/>
      <c r="G30" s="82"/>
      <c r="H30" s="82"/>
      <c r="I30" s="82"/>
      <c r="J30" s="83"/>
      <c r="K30" s="74" t="s">
        <v>83</v>
      </c>
      <c r="L30" s="43">
        <f>M30*N30</f>
        <v>232200</v>
      </c>
      <c r="M30" s="42">
        <v>360</v>
      </c>
      <c r="N30" s="43">
        <v>645</v>
      </c>
    </row>
    <row r="31" spans="4:15" ht="32.25" customHeight="1" x14ac:dyDescent="0.25">
      <c r="D31" s="68" t="s">
        <v>84</v>
      </c>
      <c r="E31" s="86" t="s">
        <v>85</v>
      </c>
      <c r="F31" s="87"/>
      <c r="G31" s="87"/>
      <c r="H31" s="87"/>
      <c r="I31" s="87"/>
      <c r="J31" s="88"/>
      <c r="K31" s="69" t="s">
        <v>54</v>
      </c>
      <c r="L31" s="34">
        <f>SUM(L32:L34)</f>
        <v>14715515</v>
      </c>
      <c r="M31" s="32"/>
      <c r="N31" s="31"/>
      <c r="O31" s="29"/>
    </row>
    <row r="32" spans="4:15" ht="15" customHeight="1" x14ac:dyDescent="0.25">
      <c r="D32" s="71" t="s">
        <v>86</v>
      </c>
      <c r="E32" s="84" t="s">
        <v>40</v>
      </c>
      <c r="F32" s="84"/>
      <c r="G32" s="84"/>
      <c r="H32" s="84"/>
      <c r="I32" s="84"/>
      <c r="J32" s="84"/>
      <c r="K32" s="67" t="s">
        <v>41</v>
      </c>
      <c r="L32" s="31">
        <f t="shared" ref="L32:L40" si="5">M32*N32</f>
        <v>100000</v>
      </c>
      <c r="M32" s="32">
        <v>1</v>
      </c>
      <c r="N32" s="31">
        <v>100000</v>
      </c>
    </row>
    <row r="33" spans="4:16" ht="36" customHeight="1" x14ac:dyDescent="0.25">
      <c r="D33" s="71" t="s">
        <v>87</v>
      </c>
      <c r="E33" s="84" t="s">
        <v>88</v>
      </c>
      <c r="F33" s="84"/>
      <c r="G33" s="84"/>
      <c r="H33" s="84"/>
      <c r="I33" s="84"/>
      <c r="J33" s="84"/>
      <c r="K33" s="72" t="s">
        <v>89</v>
      </c>
      <c r="L33" s="31">
        <f t="shared" si="5"/>
        <v>14173515</v>
      </c>
      <c r="M33" s="32">
        <v>3015</v>
      </c>
      <c r="N33" s="31">
        <v>4701</v>
      </c>
    </row>
    <row r="34" spans="4:16" s="62" customFormat="1" ht="15" customHeight="1" x14ac:dyDescent="0.25">
      <c r="D34" s="71" t="s">
        <v>90</v>
      </c>
      <c r="E34" s="84" t="s">
        <v>91</v>
      </c>
      <c r="F34" s="84"/>
      <c r="G34" s="84"/>
      <c r="H34" s="84"/>
      <c r="I34" s="84"/>
      <c r="J34" s="84"/>
      <c r="K34" s="72" t="s">
        <v>92</v>
      </c>
      <c r="L34" s="31">
        <f t="shared" si="5"/>
        <v>442000</v>
      </c>
      <c r="M34" s="32">
        <v>26</v>
      </c>
      <c r="N34" s="31">
        <v>17000</v>
      </c>
    </row>
    <row r="35" spans="4:16" s="62" customFormat="1" ht="54.75" customHeight="1" x14ac:dyDescent="0.25">
      <c r="D35" s="68" t="s">
        <v>96</v>
      </c>
      <c r="E35" s="86" t="s">
        <v>97</v>
      </c>
      <c r="F35" s="87"/>
      <c r="G35" s="87"/>
      <c r="H35" s="87"/>
      <c r="I35" s="87"/>
      <c r="J35" s="88"/>
      <c r="K35" s="69" t="s">
        <v>83</v>
      </c>
      <c r="L35" s="34">
        <f t="shared" si="5"/>
        <v>1339800</v>
      </c>
      <c r="M35" s="69">
        <v>334.95</v>
      </c>
      <c r="N35" s="34">
        <v>4000</v>
      </c>
    </row>
    <row r="36" spans="4:16" s="62" customFormat="1" x14ac:dyDescent="0.25">
      <c r="D36" s="68" t="s">
        <v>98</v>
      </c>
      <c r="E36" s="86" t="s">
        <v>99</v>
      </c>
      <c r="F36" s="87"/>
      <c r="G36" s="87"/>
      <c r="H36" s="87"/>
      <c r="I36" s="87"/>
      <c r="J36" s="88"/>
      <c r="K36" s="69" t="s">
        <v>38</v>
      </c>
      <c r="L36" s="34">
        <f t="shared" si="5"/>
        <v>51200</v>
      </c>
      <c r="M36" s="69">
        <v>32</v>
      </c>
      <c r="N36" s="34">
        <v>1600</v>
      </c>
    </row>
    <row r="37" spans="4:16" s="62" customFormat="1" ht="29.25" customHeight="1" x14ac:dyDescent="0.25">
      <c r="D37" s="68" t="s">
        <v>100</v>
      </c>
      <c r="E37" s="86" t="s">
        <v>101</v>
      </c>
      <c r="F37" s="87"/>
      <c r="G37" s="87"/>
      <c r="H37" s="87"/>
      <c r="I37" s="87"/>
      <c r="J37" s="88"/>
      <c r="K37" s="69" t="s">
        <v>38</v>
      </c>
      <c r="L37" s="34">
        <f t="shared" si="5"/>
        <v>25200</v>
      </c>
      <c r="M37" s="69">
        <v>42</v>
      </c>
      <c r="N37" s="34">
        <v>600</v>
      </c>
    </row>
    <row r="38" spans="4:16" s="62" customFormat="1" ht="29.25" customHeight="1" x14ac:dyDescent="0.25">
      <c r="D38" s="68" t="s">
        <v>102</v>
      </c>
      <c r="E38" s="86" t="s">
        <v>103</v>
      </c>
      <c r="F38" s="87"/>
      <c r="G38" s="87"/>
      <c r="H38" s="87"/>
      <c r="I38" s="87"/>
      <c r="J38" s="88"/>
      <c r="K38" s="69" t="s">
        <v>104</v>
      </c>
      <c r="L38" s="34">
        <f t="shared" si="5"/>
        <v>189420.00000000003</v>
      </c>
      <c r="M38" s="69">
        <v>270.60000000000002</v>
      </c>
      <c r="N38" s="34">
        <v>700</v>
      </c>
    </row>
    <row r="39" spans="4:16" ht="29.25" customHeight="1" x14ac:dyDescent="0.25">
      <c r="D39" s="68" t="s">
        <v>105</v>
      </c>
      <c r="E39" s="86" t="s">
        <v>106</v>
      </c>
      <c r="F39" s="87"/>
      <c r="G39" s="87"/>
      <c r="H39" s="87"/>
      <c r="I39" s="87"/>
      <c r="J39" s="88"/>
      <c r="K39" s="69" t="s">
        <v>41</v>
      </c>
      <c r="L39" s="34">
        <f t="shared" si="5"/>
        <v>62000</v>
      </c>
      <c r="M39" s="69">
        <v>1</v>
      </c>
      <c r="N39" s="34">
        <v>62000</v>
      </c>
    </row>
    <row r="40" spans="4:16" ht="56.25" customHeight="1" x14ac:dyDescent="0.25">
      <c r="D40" s="68" t="s">
        <v>107</v>
      </c>
      <c r="E40" s="86" t="s">
        <v>108</v>
      </c>
      <c r="F40" s="87"/>
      <c r="G40" s="87"/>
      <c r="H40" s="87"/>
      <c r="I40" s="87"/>
      <c r="J40" s="88"/>
      <c r="K40" s="69" t="s">
        <v>83</v>
      </c>
      <c r="L40" s="34">
        <f t="shared" si="5"/>
        <v>53874.999999999993</v>
      </c>
      <c r="M40" s="69">
        <v>8.6199999999999992</v>
      </c>
      <c r="N40" s="34">
        <v>6250</v>
      </c>
    </row>
    <row r="41" spans="4:16" ht="27.75" customHeight="1" x14ac:dyDescent="0.25">
      <c r="D41" s="68" t="s">
        <v>109</v>
      </c>
      <c r="E41" s="80" t="s">
        <v>110</v>
      </c>
      <c r="F41" s="80"/>
      <c r="G41" s="80"/>
      <c r="H41" s="80"/>
      <c r="I41" s="80"/>
      <c r="J41" s="80"/>
      <c r="K41" s="69" t="s">
        <v>83</v>
      </c>
      <c r="L41" s="34">
        <f>SUM(L42:L44)</f>
        <v>13381934.390000001</v>
      </c>
      <c r="M41" s="70"/>
      <c r="N41" s="26"/>
    </row>
    <row r="42" spans="4:16" ht="88.5" customHeight="1" x14ac:dyDescent="0.25">
      <c r="D42" s="71" t="s">
        <v>111</v>
      </c>
      <c r="E42" s="84" t="s">
        <v>112</v>
      </c>
      <c r="F42" s="84"/>
      <c r="G42" s="84"/>
      <c r="H42" s="84"/>
      <c r="I42" s="84"/>
      <c r="J42" s="84"/>
      <c r="K42" s="72" t="s">
        <v>113</v>
      </c>
      <c r="L42" s="31">
        <f>M42*N42</f>
        <v>13272118.460000001</v>
      </c>
      <c r="M42" s="32">
        <v>19124.09</v>
      </c>
      <c r="N42" s="31">
        <v>694</v>
      </c>
      <c r="P42" s="29"/>
    </row>
    <row r="43" spans="4:16" ht="32.25" customHeight="1" x14ac:dyDescent="0.25">
      <c r="D43" s="71" t="s">
        <v>114</v>
      </c>
      <c r="E43" s="84" t="s">
        <v>115</v>
      </c>
      <c r="F43" s="84"/>
      <c r="G43" s="84"/>
      <c r="H43" s="84"/>
      <c r="I43" s="84"/>
      <c r="J43" s="84"/>
      <c r="K43" s="72" t="s">
        <v>41</v>
      </c>
      <c r="L43" s="31">
        <f>M43*N43</f>
        <v>92000</v>
      </c>
      <c r="M43" s="32">
        <v>1</v>
      </c>
      <c r="N43" s="31">
        <v>92000</v>
      </c>
      <c r="P43" s="29"/>
    </row>
    <row r="44" spans="4:16" ht="40.5" customHeight="1" x14ac:dyDescent="0.25">
      <c r="D44" s="71" t="s">
        <v>175</v>
      </c>
      <c r="E44" s="84" t="s">
        <v>176</v>
      </c>
      <c r="F44" s="84"/>
      <c r="G44" s="84"/>
      <c r="H44" s="84"/>
      <c r="I44" s="84"/>
      <c r="J44" s="84"/>
      <c r="K44" s="72" t="s">
        <v>113</v>
      </c>
      <c r="L44" s="31">
        <f t="shared" ref="L44" si="6">M44*N44</f>
        <v>17815.93</v>
      </c>
      <c r="M44" s="32">
        <v>119.57</v>
      </c>
      <c r="N44" s="31">
        <v>149</v>
      </c>
      <c r="P44" s="29"/>
    </row>
    <row r="45" spans="4:16" ht="30" customHeight="1" x14ac:dyDescent="0.25">
      <c r="D45" s="68" t="s">
        <v>116</v>
      </c>
      <c r="E45" s="80" t="s">
        <v>117</v>
      </c>
      <c r="F45" s="80"/>
      <c r="G45" s="80"/>
      <c r="H45" s="80"/>
      <c r="I45" s="80"/>
      <c r="J45" s="80"/>
      <c r="K45" s="69" t="s">
        <v>29</v>
      </c>
      <c r="L45" s="34">
        <f>M45*N45</f>
        <v>2603150</v>
      </c>
      <c r="M45" s="69">
        <v>473.3</v>
      </c>
      <c r="N45" s="34">
        <v>5500</v>
      </c>
      <c r="P45" s="29"/>
    </row>
    <row r="46" spans="4:16" ht="30" customHeight="1" x14ac:dyDescent="0.25">
      <c r="D46" s="68" t="s">
        <v>118</v>
      </c>
      <c r="E46" s="80" t="s">
        <v>119</v>
      </c>
      <c r="F46" s="80"/>
      <c r="G46" s="80"/>
      <c r="H46" s="80"/>
      <c r="I46" s="80"/>
      <c r="J46" s="80"/>
      <c r="K46" s="69"/>
      <c r="L46" s="34">
        <f>SUM(L47)</f>
        <v>150000</v>
      </c>
      <c r="M46" s="32"/>
      <c r="N46" s="31"/>
      <c r="P46" s="29"/>
    </row>
    <row r="47" spans="4:16" ht="42" customHeight="1" x14ac:dyDescent="0.25">
      <c r="D47" s="71" t="s">
        <v>120</v>
      </c>
      <c r="E47" s="84" t="s">
        <v>121</v>
      </c>
      <c r="F47" s="84"/>
      <c r="G47" s="84"/>
      <c r="H47" s="84"/>
      <c r="I47" s="84"/>
      <c r="J47" s="84"/>
      <c r="K47" s="72" t="s">
        <v>41</v>
      </c>
      <c r="L47" s="31">
        <f t="shared" ref="L47" si="7">M47*N47</f>
        <v>150000</v>
      </c>
      <c r="M47" s="32">
        <v>1</v>
      </c>
      <c r="N47" s="31">
        <v>150000</v>
      </c>
      <c r="P47" s="29"/>
    </row>
    <row r="48" spans="4:16" x14ac:dyDescent="0.25">
      <c r="D48" s="68" t="s">
        <v>122</v>
      </c>
      <c r="E48" s="80" t="s">
        <v>123</v>
      </c>
      <c r="F48" s="80"/>
      <c r="G48" s="80"/>
      <c r="H48" s="80"/>
      <c r="I48" s="80"/>
      <c r="J48" s="80"/>
      <c r="K48" s="69" t="s">
        <v>29</v>
      </c>
      <c r="L48" s="34">
        <f>SUM(L49:L51)</f>
        <v>27946770</v>
      </c>
      <c r="M48" s="69"/>
      <c r="N48" s="34"/>
    </row>
    <row r="49" spans="4:14" ht="62.25" customHeight="1" x14ac:dyDescent="0.25">
      <c r="D49" s="71" t="s">
        <v>124</v>
      </c>
      <c r="E49" s="84" t="s">
        <v>125</v>
      </c>
      <c r="F49" s="84"/>
      <c r="G49" s="84"/>
      <c r="H49" s="84"/>
      <c r="I49" s="84"/>
      <c r="J49" s="84"/>
      <c r="K49" s="72" t="s">
        <v>29</v>
      </c>
      <c r="L49" s="31">
        <f t="shared" ref="L49:L50" si="8">M49*N49</f>
        <v>27531660</v>
      </c>
      <c r="M49" s="32">
        <v>1952.6</v>
      </c>
      <c r="N49" s="31">
        <v>14100</v>
      </c>
    </row>
    <row r="50" spans="4:14" ht="45.75" customHeight="1" x14ac:dyDescent="0.25">
      <c r="D50" s="71" t="s">
        <v>126</v>
      </c>
      <c r="E50" s="84" t="s">
        <v>127</v>
      </c>
      <c r="F50" s="84"/>
      <c r="G50" s="84"/>
      <c r="H50" s="84"/>
      <c r="I50" s="84"/>
      <c r="J50" s="84"/>
      <c r="K50" s="72" t="s">
        <v>29</v>
      </c>
      <c r="L50" s="31">
        <f t="shared" si="8"/>
        <v>235110.00000000003</v>
      </c>
      <c r="M50" s="32">
        <v>138.30000000000001</v>
      </c>
      <c r="N50" s="31">
        <v>1700</v>
      </c>
    </row>
    <row r="51" spans="4:14" ht="28.5" customHeight="1" x14ac:dyDescent="0.25">
      <c r="D51" s="71" t="s">
        <v>159</v>
      </c>
      <c r="E51" s="84" t="s">
        <v>160</v>
      </c>
      <c r="F51" s="84"/>
      <c r="G51" s="84"/>
      <c r="H51" s="84"/>
      <c r="I51" s="84"/>
      <c r="J51" s="84"/>
      <c r="K51" s="72" t="s">
        <v>15</v>
      </c>
      <c r="L51" s="31">
        <f t="shared" ref="L51" si="9">M51*N51</f>
        <v>180000</v>
      </c>
      <c r="M51" s="32">
        <v>1500</v>
      </c>
      <c r="N51" s="31">
        <v>120</v>
      </c>
    </row>
    <row r="52" spans="4:14" ht="45.75" customHeight="1" x14ac:dyDescent="0.25">
      <c r="D52" s="68" t="s">
        <v>136</v>
      </c>
      <c r="E52" s="80" t="s">
        <v>137</v>
      </c>
      <c r="F52" s="80"/>
      <c r="G52" s="80"/>
      <c r="H52" s="80"/>
      <c r="I52" s="80"/>
      <c r="J52" s="80"/>
      <c r="K52" s="69"/>
      <c r="L52" s="34">
        <f>SUM(L53:L54)</f>
        <v>2038900</v>
      </c>
      <c r="M52" s="32"/>
      <c r="N52" s="31"/>
    </row>
    <row r="53" spans="4:14" ht="45.75" customHeight="1" x14ac:dyDescent="0.25">
      <c r="D53" s="71" t="s">
        <v>142</v>
      </c>
      <c r="E53" s="84" t="s">
        <v>144</v>
      </c>
      <c r="F53" s="84"/>
      <c r="G53" s="84"/>
      <c r="H53" s="84"/>
      <c r="I53" s="84"/>
      <c r="J53" s="84"/>
      <c r="K53" s="72" t="s">
        <v>15</v>
      </c>
      <c r="L53" s="43">
        <f>M53*N53</f>
        <v>1238900</v>
      </c>
      <c r="M53" s="42">
        <v>1300</v>
      </c>
      <c r="N53" s="43">
        <v>953</v>
      </c>
    </row>
    <row r="54" spans="4:14" ht="35.25" customHeight="1" x14ac:dyDescent="0.25">
      <c r="D54" s="71" t="s">
        <v>143</v>
      </c>
      <c r="E54" s="84" t="s">
        <v>145</v>
      </c>
      <c r="F54" s="84"/>
      <c r="G54" s="84"/>
      <c r="H54" s="84"/>
      <c r="I54" s="84"/>
      <c r="J54" s="84"/>
      <c r="K54" s="72" t="s">
        <v>29</v>
      </c>
      <c r="L54" s="43">
        <f>M54*N54</f>
        <v>800000</v>
      </c>
      <c r="M54" s="42">
        <v>80</v>
      </c>
      <c r="N54" s="43">
        <v>10000</v>
      </c>
    </row>
    <row r="55" spans="4:14" ht="38.25" customHeight="1" x14ac:dyDescent="0.25">
      <c r="D55" s="68" t="s">
        <v>138</v>
      </c>
      <c r="E55" s="80" t="s">
        <v>139</v>
      </c>
      <c r="F55" s="80"/>
      <c r="G55" s="80"/>
      <c r="H55" s="80"/>
      <c r="I55" s="80"/>
      <c r="J55" s="80"/>
      <c r="K55" s="69" t="s">
        <v>29</v>
      </c>
      <c r="L55" s="26">
        <f>SUM(L56:L62)</f>
        <v>27043930.399999999</v>
      </c>
      <c r="M55" s="32"/>
      <c r="N55" s="31"/>
    </row>
    <row r="56" spans="4:14" ht="42.75" customHeight="1" x14ac:dyDescent="0.25">
      <c r="D56" s="71" t="s">
        <v>147</v>
      </c>
      <c r="E56" s="84" t="s">
        <v>152</v>
      </c>
      <c r="F56" s="84"/>
      <c r="G56" s="84"/>
      <c r="H56" s="84"/>
      <c r="I56" s="84"/>
      <c r="J56" s="84"/>
      <c r="K56" s="72" t="s">
        <v>29</v>
      </c>
      <c r="L56" s="31">
        <f t="shared" ref="L56" si="10">M56*N56</f>
        <v>6447203.2000000002</v>
      </c>
      <c r="M56" s="32">
        <v>345.88</v>
      </c>
      <c r="N56" s="31">
        <v>18640</v>
      </c>
    </row>
    <row r="57" spans="4:14" ht="42.75" customHeight="1" x14ac:dyDescent="0.25">
      <c r="D57" s="71" t="s">
        <v>148</v>
      </c>
      <c r="E57" s="84" t="s">
        <v>153</v>
      </c>
      <c r="F57" s="84"/>
      <c r="G57" s="84"/>
      <c r="H57" s="84"/>
      <c r="I57" s="84"/>
      <c r="J57" s="84"/>
      <c r="K57" s="72" t="s">
        <v>29</v>
      </c>
      <c r="L57" s="31">
        <f t="shared" ref="L57" si="11">M57*N57</f>
        <v>13936129.199999999</v>
      </c>
      <c r="M57" s="32">
        <v>790.03</v>
      </c>
      <c r="N57" s="31">
        <v>17640</v>
      </c>
    </row>
    <row r="58" spans="4:14" ht="42.75" customHeight="1" x14ac:dyDescent="0.25">
      <c r="D58" s="71" t="s">
        <v>149</v>
      </c>
      <c r="E58" s="84" t="s">
        <v>154</v>
      </c>
      <c r="F58" s="84"/>
      <c r="G58" s="84"/>
      <c r="H58" s="84"/>
      <c r="I58" s="84"/>
      <c r="J58" s="84"/>
      <c r="K58" s="72" t="s">
        <v>29</v>
      </c>
      <c r="L58" s="31">
        <f t="shared" ref="L58" si="12">M58*N58</f>
        <v>2377315.1999999997</v>
      </c>
      <c r="M58" s="32">
        <v>124.8</v>
      </c>
      <c r="N58" s="31">
        <v>19049</v>
      </c>
    </row>
    <row r="59" spans="4:14" ht="42.75" customHeight="1" x14ac:dyDescent="0.25">
      <c r="D59" s="71" t="s">
        <v>150</v>
      </c>
      <c r="E59" s="84" t="s">
        <v>155</v>
      </c>
      <c r="F59" s="84"/>
      <c r="G59" s="84"/>
      <c r="H59" s="84"/>
      <c r="I59" s="84"/>
      <c r="J59" s="84"/>
      <c r="K59" s="72" t="s">
        <v>29</v>
      </c>
      <c r="L59" s="31">
        <f t="shared" ref="L59" si="13">M59*N59</f>
        <v>1819404.7999999998</v>
      </c>
      <c r="M59" s="32">
        <v>92.6</v>
      </c>
      <c r="N59" s="31">
        <v>19648</v>
      </c>
    </row>
    <row r="60" spans="4:14" ht="42.75" customHeight="1" x14ac:dyDescent="0.25">
      <c r="D60" s="71" t="s">
        <v>151</v>
      </c>
      <c r="E60" s="84" t="s">
        <v>156</v>
      </c>
      <c r="F60" s="84"/>
      <c r="G60" s="84"/>
      <c r="H60" s="84"/>
      <c r="I60" s="84"/>
      <c r="J60" s="84"/>
      <c r="K60" s="72" t="s">
        <v>29</v>
      </c>
      <c r="L60" s="31">
        <f t="shared" ref="L60:L61" si="14">M60*N60</f>
        <v>1196000</v>
      </c>
      <c r="M60" s="32">
        <v>52</v>
      </c>
      <c r="N60" s="31">
        <v>23000</v>
      </c>
    </row>
    <row r="61" spans="4:14" ht="42.75" customHeight="1" x14ac:dyDescent="0.25">
      <c r="D61" s="71" t="s">
        <v>157</v>
      </c>
      <c r="E61" s="84" t="s">
        <v>158</v>
      </c>
      <c r="F61" s="84"/>
      <c r="G61" s="84"/>
      <c r="H61" s="84"/>
      <c r="I61" s="84"/>
      <c r="J61" s="84"/>
      <c r="K61" s="72" t="s">
        <v>29</v>
      </c>
      <c r="L61" s="31">
        <f t="shared" si="14"/>
        <v>1115478</v>
      </c>
      <c r="M61" s="32">
        <v>49.14</v>
      </c>
      <c r="N61" s="31">
        <v>22700</v>
      </c>
    </row>
    <row r="62" spans="4:14" ht="42.75" customHeight="1" x14ac:dyDescent="0.25">
      <c r="D62" s="71" t="s">
        <v>273</v>
      </c>
      <c r="E62" s="84" t="s">
        <v>274</v>
      </c>
      <c r="F62" s="84"/>
      <c r="G62" s="84"/>
      <c r="H62" s="84"/>
      <c r="I62" s="84"/>
      <c r="J62" s="84"/>
      <c r="K62" s="72" t="s">
        <v>29</v>
      </c>
      <c r="L62" s="31">
        <f t="shared" ref="L62" si="15">M62*N62</f>
        <v>152400</v>
      </c>
      <c r="M62" s="32">
        <v>25.4</v>
      </c>
      <c r="N62" s="31">
        <v>6000</v>
      </c>
    </row>
    <row r="63" spans="4:14" ht="38.25" customHeight="1" x14ac:dyDescent="0.25">
      <c r="D63" s="68" t="s">
        <v>140</v>
      </c>
      <c r="E63" s="80" t="s">
        <v>179</v>
      </c>
      <c r="F63" s="80"/>
      <c r="G63" s="80"/>
      <c r="H63" s="80"/>
      <c r="I63" s="80"/>
      <c r="J63" s="80"/>
      <c r="K63" s="69" t="s">
        <v>29</v>
      </c>
      <c r="L63" s="26">
        <f>SUM(L64:L65)</f>
        <v>20690196</v>
      </c>
      <c r="M63" s="32"/>
      <c r="N63" s="31"/>
    </row>
    <row r="64" spans="4:14" ht="42.75" customHeight="1" x14ac:dyDescent="0.25">
      <c r="D64" s="71" t="s">
        <v>177</v>
      </c>
      <c r="E64" s="81" t="s">
        <v>181</v>
      </c>
      <c r="F64" s="82"/>
      <c r="G64" s="82"/>
      <c r="H64" s="82"/>
      <c r="I64" s="82"/>
      <c r="J64" s="83"/>
      <c r="K64" s="72" t="s">
        <v>29</v>
      </c>
      <c r="L64" s="31">
        <f t="shared" ref="L64:L65" si="16">M64*N64</f>
        <v>11184000</v>
      </c>
      <c r="M64" s="32">
        <v>600</v>
      </c>
      <c r="N64" s="31">
        <v>18640</v>
      </c>
    </row>
    <row r="65" spans="4:15" ht="42.75" customHeight="1" x14ac:dyDescent="0.25">
      <c r="D65" s="71" t="s">
        <v>178</v>
      </c>
      <c r="E65" s="81" t="s">
        <v>180</v>
      </c>
      <c r="F65" s="82"/>
      <c r="G65" s="82"/>
      <c r="H65" s="82"/>
      <c r="I65" s="82"/>
      <c r="J65" s="83"/>
      <c r="K65" s="72" t="s">
        <v>29</v>
      </c>
      <c r="L65" s="31">
        <f t="shared" si="16"/>
        <v>9506196</v>
      </c>
      <c r="M65" s="32">
        <v>538.9</v>
      </c>
      <c r="N65" s="31">
        <v>17640</v>
      </c>
    </row>
    <row r="66" spans="4:15" ht="53.25" customHeight="1" x14ac:dyDescent="0.25">
      <c r="D66" s="68" t="s">
        <v>262</v>
      </c>
      <c r="E66" s="80" t="s">
        <v>264</v>
      </c>
      <c r="F66" s="80"/>
      <c r="G66" s="80"/>
      <c r="H66" s="80"/>
      <c r="I66" s="80"/>
      <c r="J66" s="80"/>
      <c r="K66" s="69" t="s">
        <v>29</v>
      </c>
      <c r="L66" s="26">
        <f>SUM(L67:L68)</f>
        <v>851811</v>
      </c>
      <c r="M66" s="32"/>
      <c r="N66" s="31"/>
    </row>
    <row r="67" spans="4:15" ht="31.5" customHeight="1" x14ac:dyDescent="0.25">
      <c r="D67" s="71" t="s">
        <v>263</v>
      </c>
      <c r="E67" s="81" t="s">
        <v>265</v>
      </c>
      <c r="F67" s="82"/>
      <c r="G67" s="82"/>
      <c r="H67" s="82"/>
      <c r="I67" s="82"/>
      <c r="J67" s="83"/>
      <c r="K67" s="72" t="s">
        <v>29</v>
      </c>
      <c r="L67" s="31">
        <f t="shared" ref="L67" si="17">M67*N67</f>
        <v>841491</v>
      </c>
      <c r="M67" s="32">
        <v>36.1</v>
      </c>
      <c r="N67" s="31">
        <v>23310</v>
      </c>
    </row>
    <row r="68" spans="4:15" ht="31.5" customHeight="1" x14ac:dyDescent="0.25">
      <c r="D68" s="71" t="s">
        <v>271</v>
      </c>
      <c r="E68" s="81" t="s">
        <v>272</v>
      </c>
      <c r="F68" s="82"/>
      <c r="G68" s="82"/>
      <c r="H68" s="82"/>
      <c r="I68" s="82"/>
      <c r="J68" s="83"/>
      <c r="K68" s="72" t="s">
        <v>29</v>
      </c>
      <c r="L68" s="31">
        <f t="shared" ref="L68" si="18">M68*N68</f>
        <v>10320</v>
      </c>
      <c r="M68" s="32">
        <v>16</v>
      </c>
      <c r="N68" s="31">
        <v>645</v>
      </c>
    </row>
    <row r="69" spans="4:15" s="16" customFormat="1" ht="33" customHeight="1" x14ac:dyDescent="0.25">
      <c r="D69" s="11" t="s">
        <v>183</v>
      </c>
      <c r="E69" s="85" t="s">
        <v>184</v>
      </c>
      <c r="F69" s="85"/>
      <c r="G69" s="85"/>
      <c r="H69" s="85"/>
      <c r="I69" s="85"/>
      <c r="J69" s="85"/>
      <c r="K69" s="12"/>
      <c r="L69" s="13">
        <f>L70+L79+L81</f>
        <v>19616262.75</v>
      </c>
      <c r="M69" s="14"/>
      <c r="N69" s="15"/>
    </row>
    <row r="70" spans="4:15" ht="38.25" customHeight="1" x14ac:dyDescent="0.25">
      <c r="D70" s="68" t="s">
        <v>187</v>
      </c>
      <c r="E70" s="80" t="s">
        <v>188</v>
      </c>
      <c r="F70" s="80"/>
      <c r="G70" s="80"/>
      <c r="H70" s="80"/>
      <c r="I70" s="80"/>
      <c r="J70" s="80"/>
      <c r="K70" s="69" t="s">
        <v>29</v>
      </c>
      <c r="L70" s="26">
        <f>SUM(L71:L78)</f>
        <v>10472478.750000002</v>
      </c>
      <c r="M70" s="32"/>
      <c r="N70" s="31"/>
    </row>
    <row r="71" spans="4:15" ht="42.75" customHeight="1" x14ac:dyDescent="0.25">
      <c r="D71" s="71" t="s">
        <v>185</v>
      </c>
      <c r="E71" s="84" t="s">
        <v>194</v>
      </c>
      <c r="F71" s="84"/>
      <c r="G71" s="84"/>
      <c r="H71" s="84"/>
      <c r="I71" s="84"/>
      <c r="J71" s="84"/>
      <c r="K71" s="72" t="s">
        <v>29</v>
      </c>
      <c r="L71" s="31">
        <f t="shared" ref="L71" si="19">M71*N71</f>
        <v>1863737.2</v>
      </c>
      <c r="M71" s="32">
        <v>98.6</v>
      </c>
      <c r="N71" s="31">
        <v>18902</v>
      </c>
    </row>
    <row r="72" spans="4:15" ht="42.75" customHeight="1" x14ac:dyDescent="0.25">
      <c r="D72" s="71" t="s">
        <v>186</v>
      </c>
      <c r="E72" s="84" t="s">
        <v>196</v>
      </c>
      <c r="F72" s="84"/>
      <c r="G72" s="84"/>
      <c r="H72" s="84"/>
      <c r="I72" s="84"/>
      <c r="J72" s="84"/>
      <c r="K72" s="72" t="s">
        <v>29</v>
      </c>
      <c r="L72" s="31">
        <f t="shared" ref="L72" si="20">M72*N72</f>
        <v>2358461</v>
      </c>
      <c r="M72" s="32">
        <v>119</v>
      </c>
      <c r="N72" s="31">
        <v>19819</v>
      </c>
    </row>
    <row r="73" spans="4:15" ht="42.75" customHeight="1" x14ac:dyDescent="0.25">
      <c r="D73" s="71" t="s">
        <v>191</v>
      </c>
      <c r="E73" s="84" t="s">
        <v>190</v>
      </c>
      <c r="F73" s="84"/>
      <c r="G73" s="84"/>
      <c r="H73" s="84"/>
      <c r="I73" s="84"/>
      <c r="J73" s="84"/>
      <c r="K73" s="72" t="s">
        <v>29</v>
      </c>
      <c r="L73" s="31">
        <f t="shared" ref="L73:L80" si="21">M73*N73</f>
        <v>2917163.86</v>
      </c>
      <c r="M73" s="32">
        <v>153.13999999999999</v>
      </c>
      <c r="N73" s="31">
        <v>19049</v>
      </c>
    </row>
    <row r="74" spans="4:15" ht="45" customHeight="1" x14ac:dyDescent="0.25">
      <c r="D74" s="71" t="s">
        <v>193</v>
      </c>
      <c r="E74" s="84" t="s">
        <v>195</v>
      </c>
      <c r="F74" s="84"/>
      <c r="G74" s="84"/>
      <c r="H74" s="84"/>
      <c r="I74" s="84"/>
      <c r="J74" s="84"/>
      <c r="K74" s="72" t="s">
        <v>29</v>
      </c>
      <c r="L74" s="31">
        <f t="shared" si="21"/>
        <v>1440841.3</v>
      </c>
      <c r="M74" s="32">
        <v>72.7</v>
      </c>
      <c r="N74" s="31">
        <v>19819</v>
      </c>
    </row>
    <row r="75" spans="4:15" ht="42.75" customHeight="1" x14ac:dyDescent="0.25">
      <c r="D75" s="71" t="s">
        <v>201</v>
      </c>
      <c r="E75" s="84" t="s">
        <v>268</v>
      </c>
      <c r="F75" s="84"/>
      <c r="G75" s="84"/>
      <c r="H75" s="84"/>
      <c r="I75" s="84"/>
      <c r="J75" s="84"/>
      <c r="K75" s="72" t="s">
        <v>29</v>
      </c>
      <c r="L75" s="31">
        <f t="shared" si="21"/>
        <v>920000</v>
      </c>
      <c r="M75" s="32">
        <v>40</v>
      </c>
      <c r="N75" s="31">
        <v>23000</v>
      </c>
    </row>
    <row r="76" spans="4:15" s="62" customFormat="1" ht="42.75" customHeight="1" x14ac:dyDescent="0.25">
      <c r="D76" s="71" t="s">
        <v>266</v>
      </c>
      <c r="E76" s="84" t="s">
        <v>267</v>
      </c>
      <c r="F76" s="84"/>
      <c r="G76" s="84"/>
      <c r="H76" s="84"/>
      <c r="I76" s="84"/>
      <c r="J76" s="84"/>
      <c r="K76" s="72" t="s">
        <v>29</v>
      </c>
      <c r="L76" s="31">
        <f t="shared" ref="L76" si="22">M76*N76</f>
        <v>189200</v>
      </c>
      <c r="M76" s="32">
        <v>11</v>
      </c>
      <c r="N76" s="31">
        <v>17200</v>
      </c>
    </row>
    <row r="77" spans="4:15" ht="35.25" customHeight="1" x14ac:dyDescent="0.25">
      <c r="D77" s="71" t="s">
        <v>269</v>
      </c>
      <c r="E77" s="84" t="s">
        <v>270</v>
      </c>
      <c r="F77" s="84"/>
      <c r="G77" s="84"/>
      <c r="H77" s="84"/>
      <c r="I77" s="84"/>
      <c r="J77" s="84"/>
      <c r="K77" s="72" t="s">
        <v>29</v>
      </c>
      <c r="L77" s="43">
        <f>M77*N77</f>
        <v>400000</v>
      </c>
      <c r="M77" s="42">
        <v>40</v>
      </c>
      <c r="N77" s="43">
        <v>10000</v>
      </c>
      <c r="O77" s="62"/>
    </row>
    <row r="78" spans="4:15" ht="42.75" customHeight="1" x14ac:dyDescent="0.25">
      <c r="D78" s="71" t="s">
        <v>275</v>
      </c>
      <c r="E78" s="84" t="s">
        <v>276</v>
      </c>
      <c r="F78" s="84"/>
      <c r="G78" s="84"/>
      <c r="H78" s="84"/>
      <c r="I78" s="84"/>
      <c r="J78" s="84"/>
      <c r="K78" s="72" t="s">
        <v>29</v>
      </c>
      <c r="L78" s="43">
        <f>M78*N78</f>
        <v>383075.39</v>
      </c>
      <c r="M78" s="42">
        <v>20.11</v>
      </c>
      <c r="N78" s="43">
        <v>19049</v>
      </c>
    </row>
    <row r="79" spans="4:15" ht="38.25" customHeight="1" x14ac:dyDescent="0.25">
      <c r="D79" s="68" t="s">
        <v>197</v>
      </c>
      <c r="E79" s="80" t="s">
        <v>198</v>
      </c>
      <c r="F79" s="80"/>
      <c r="G79" s="80"/>
      <c r="H79" s="80"/>
      <c r="I79" s="80"/>
      <c r="J79" s="80"/>
      <c r="K79" s="69" t="s">
        <v>29</v>
      </c>
      <c r="L79" s="26">
        <f>L80</f>
        <v>8918784</v>
      </c>
      <c r="M79" s="32"/>
      <c r="N79" s="31"/>
    </row>
    <row r="80" spans="4:15" ht="42.75" customHeight="1" x14ac:dyDescent="0.25">
      <c r="D80" s="71" t="s">
        <v>199</v>
      </c>
      <c r="E80" s="81" t="s">
        <v>200</v>
      </c>
      <c r="F80" s="82"/>
      <c r="G80" s="82"/>
      <c r="H80" s="82"/>
      <c r="I80" s="82"/>
      <c r="J80" s="83"/>
      <c r="K80" s="72" t="s">
        <v>29</v>
      </c>
      <c r="L80" s="31">
        <f t="shared" si="21"/>
        <v>8918784</v>
      </c>
      <c r="M80" s="32">
        <v>505.6</v>
      </c>
      <c r="N80" s="31">
        <v>17640</v>
      </c>
    </row>
    <row r="81" spans="4:14" ht="38.25" customHeight="1" x14ac:dyDescent="0.25">
      <c r="D81" s="68" t="s">
        <v>202</v>
      </c>
      <c r="E81" s="80" t="s">
        <v>203</v>
      </c>
      <c r="F81" s="80"/>
      <c r="G81" s="80"/>
      <c r="H81" s="80"/>
      <c r="I81" s="80"/>
      <c r="J81" s="80"/>
      <c r="K81" s="69" t="s">
        <v>35</v>
      </c>
      <c r="L81" s="26">
        <f>L82</f>
        <v>225000</v>
      </c>
      <c r="M81" s="32"/>
      <c r="N81" s="31"/>
    </row>
    <row r="82" spans="4:14" ht="42.75" customHeight="1" x14ac:dyDescent="0.25">
      <c r="D82" s="71" t="s">
        <v>205</v>
      </c>
      <c r="E82" s="81" t="s">
        <v>204</v>
      </c>
      <c r="F82" s="82"/>
      <c r="G82" s="82"/>
      <c r="H82" s="82"/>
      <c r="I82" s="82"/>
      <c r="J82" s="83"/>
      <c r="K82" s="72" t="s">
        <v>35</v>
      </c>
      <c r="L82" s="31">
        <f>M82*N82</f>
        <v>225000</v>
      </c>
      <c r="M82" s="32">
        <f>28+22</f>
        <v>50</v>
      </c>
      <c r="N82" s="31">
        <v>4500</v>
      </c>
    </row>
    <row r="83" spans="4:14" x14ac:dyDescent="0.25">
      <c r="D83" s="71" t="s">
        <v>206</v>
      </c>
      <c r="E83" s="84" t="s">
        <v>207</v>
      </c>
      <c r="F83" s="84" t="s">
        <v>63</v>
      </c>
      <c r="G83" s="84" t="s">
        <v>63</v>
      </c>
      <c r="H83" s="84" t="s">
        <v>63</v>
      </c>
      <c r="I83" s="84" t="s">
        <v>63</v>
      </c>
      <c r="J83" s="84" t="s">
        <v>63</v>
      </c>
      <c r="K83" s="72" t="s">
        <v>35</v>
      </c>
      <c r="L83" s="31">
        <f t="shared" ref="L83" si="23">M83*N83</f>
        <v>0</v>
      </c>
      <c r="M83" s="32">
        <v>1</v>
      </c>
      <c r="N83" s="31">
        <v>0</v>
      </c>
    </row>
    <row r="84" spans="4:14" x14ac:dyDescent="0.25">
      <c r="D84" s="71" t="s">
        <v>208</v>
      </c>
      <c r="E84" s="84" t="s">
        <v>235</v>
      </c>
      <c r="F84" s="84" t="s">
        <v>63</v>
      </c>
      <c r="G84" s="84" t="s">
        <v>63</v>
      </c>
      <c r="H84" s="84" t="s">
        <v>63</v>
      </c>
      <c r="I84" s="84" t="s">
        <v>63</v>
      </c>
      <c r="J84" s="84" t="s">
        <v>63</v>
      </c>
      <c r="K84" s="72" t="s">
        <v>35</v>
      </c>
      <c r="L84" s="31">
        <f t="shared" ref="L84:L85" si="24">M84*N84</f>
        <v>0</v>
      </c>
      <c r="M84" s="32">
        <v>1</v>
      </c>
      <c r="N84" s="31">
        <v>0</v>
      </c>
    </row>
    <row r="85" spans="4:14" x14ac:dyDescent="0.25">
      <c r="D85" s="71" t="s">
        <v>209</v>
      </c>
      <c r="E85" s="84" t="s">
        <v>236</v>
      </c>
      <c r="F85" s="84" t="s">
        <v>63</v>
      </c>
      <c r="G85" s="84" t="s">
        <v>63</v>
      </c>
      <c r="H85" s="84" t="s">
        <v>63</v>
      </c>
      <c r="I85" s="84" t="s">
        <v>63</v>
      </c>
      <c r="J85" s="84" t="s">
        <v>63</v>
      </c>
      <c r="K85" s="72" t="s">
        <v>35</v>
      </c>
      <c r="L85" s="31">
        <f t="shared" si="24"/>
        <v>0</v>
      </c>
      <c r="M85" s="32">
        <v>1</v>
      </c>
      <c r="N85" s="31">
        <v>0</v>
      </c>
    </row>
    <row r="86" spans="4:14" x14ac:dyDescent="0.25">
      <c r="D86" s="71" t="s">
        <v>210</v>
      </c>
      <c r="E86" s="84" t="s">
        <v>237</v>
      </c>
      <c r="F86" s="84" t="s">
        <v>63</v>
      </c>
      <c r="G86" s="84" t="s">
        <v>63</v>
      </c>
      <c r="H86" s="84" t="s">
        <v>63</v>
      </c>
      <c r="I86" s="84" t="s">
        <v>63</v>
      </c>
      <c r="J86" s="84" t="s">
        <v>63</v>
      </c>
      <c r="K86" s="72" t="s">
        <v>35</v>
      </c>
      <c r="L86" s="31">
        <f t="shared" ref="L86:L89" si="25">M86*N86</f>
        <v>0</v>
      </c>
      <c r="M86" s="32">
        <v>1</v>
      </c>
      <c r="N86" s="31">
        <v>0</v>
      </c>
    </row>
    <row r="87" spans="4:14" x14ac:dyDescent="0.25">
      <c r="D87" s="71" t="s">
        <v>211</v>
      </c>
      <c r="E87" s="84" t="s">
        <v>238</v>
      </c>
      <c r="F87" s="84" t="s">
        <v>63</v>
      </c>
      <c r="G87" s="84" t="s">
        <v>63</v>
      </c>
      <c r="H87" s="84" t="s">
        <v>63</v>
      </c>
      <c r="I87" s="84" t="s">
        <v>63</v>
      </c>
      <c r="J87" s="84" t="s">
        <v>63</v>
      </c>
      <c r="K87" s="72" t="s">
        <v>35</v>
      </c>
      <c r="L87" s="31">
        <f t="shared" si="25"/>
        <v>0</v>
      </c>
      <c r="M87" s="32">
        <v>1</v>
      </c>
      <c r="N87" s="31">
        <v>0</v>
      </c>
    </row>
    <row r="88" spans="4:14" x14ac:dyDescent="0.25">
      <c r="D88" s="71" t="s">
        <v>212</v>
      </c>
      <c r="E88" s="84" t="s">
        <v>239</v>
      </c>
      <c r="F88" s="84" t="s">
        <v>63</v>
      </c>
      <c r="G88" s="84" t="s">
        <v>63</v>
      </c>
      <c r="H88" s="84" t="s">
        <v>63</v>
      </c>
      <c r="I88" s="84" t="s">
        <v>63</v>
      </c>
      <c r="J88" s="84" t="s">
        <v>63</v>
      </c>
      <c r="K88" s="72" t="s">
        <v>35</v>
      </c>
      <c r="L88" s="31">
        <f t="shared" si="25"/>
        <v>0</v>
      </c>
      <c r="M88" s="32">
        <v>1</v>
      </c>
      <c r="N88" s="31">
        <v>0</v>
      </c>
    </row>
    <row r="89" spans="4:14" x14ac:dyDescent="0.25">
      <c r="D89" s="71" t="s">
        <v>213</v>
      </c>
      <c r="E89" s="84" t="s">
        <v>240</v>
      </c>
      <c r="F89" s="84" t="s">
        <v>63</v>
      </c>
      <c r="G89" s="84" t="s">
        <v>63</v>
      </c>
      <c r="H89" s="84" t="s">
        <v>63</v>
      </c>
      <c r="I89" s="84" t="s">
        <v>63</v>
      </c>
      <c r="J89" s="84" t="s">
        <v>63</v>
      </c>
      <c r="K89" s="72" t="s">
        <v>35</v>
      </c>
      <c r="L89" s="31">
        <f t="shared" si="25"/>
        <v>0</v>
      </c>
      <c r="M89" s="32">
        <v>1</v>
      </c>
      <c r="N89" s="31">
        <v>0</v>
      </c>
    </row>
    <row r="90" spans="4:14" x14ac:dyDescent="0.25">
      <c r="D90" s="71" t="s">
        <v>214</v>
      </c>
      <c r="E90" s="84" t="s">
        <v>241</v>
      </c>
      <c r="F90" s="84" t="s">
        <v>63</v>
      </c>
      <c r="G90" s="84" t="s">
        <v>63</v>
      </c>
      <c r="H90" s="84" t="s">
        <v>63</v>
      </c>
      <c r="I90" s="84" t="s">
        <v>63</v>
      </c>
      <c r="J90" s="84" t="s">
        <v>63</v>
      </c>
      <c r="K90" s="72" t="s">
        <v>35</v>
      </c>
      <c r="L90" s="31">
        <f t="shared" ref="L90:L101" si="26">M90*N90</f>
        <v>0</v>
      </c>
      <c r="M90" s="32">
        <v>1</v>
      </c>
      <c r="N90" s="31">
        <v>0</v>
      </c>
    </row>
    <row r="91" spans="4:14" x14ac:dyDescent="0.25">
      <c r="D91" s="71" t="s">
        <v>215</v>
      </c>
      <c r="E91" s="84" t="s">
        <v>242</v>
      </c>
      <c r="F91" s="84" t="s">
        <v>63</v>
      </c>
      <c r="G91" s="84" t="s">
        <v>63</v>
      </c>
      <c r="H91" s="84" t="s">
        <v>63</v>
      </c>
      <c r="I91" s="84" t="s">
        <v>63</v>
      </c>
      <c r="J91" s="84" t="s">
        <v>63</v>
      </c>
      <c r="K91" s="72" t="s">
        <v>35</v>
      </c>
      <c r="L91" s="31">
        <f t="shared" si="26"/>
        <v>0</v>
      </c>
      <c r="M91" s="32">
        <v>1</v>
      </c>
      <c r="N91" s="31">
        <v>0</v>
      </c>
    </row>
    <row r="92" spans="4:14" x14ac:dyDescent="0.25">
      <c r="D92" s="71" t="s">
        <v>216</v>
      </c>
      <c r="E92" s="84" t="s">
        <v>243</v>
      </c>
      <c r="F92" s="84" t="s">
        <v>63</v>
      </c>
      <c r="G92" s="84" t="s">
        <v>63</v>
      </c>
      <c r="H92" s="84" t="s">
        <v>63</v>
      </c>
      <c r="I92" s="84" t="s">
        <v>63</v>
      </c>
      <c r="J92" s="84" t="s">
        <v>63</v>
      </c>
      <c r="K92" s="72" t="s">
        <v>35</v>
      </c>
      <c r="L92" s="31">
        <f t="shared" si="26"/>
        <v>0</v>
      </c>
      <c r="M92" s="32">
        <v>1</v>
      </c>
      <c r="N92" s="31">
        <v>0</v>
      </c>
    </row>
    <row r="93" spans="4:14" x14ac:dyDescent="0.25">
      <c r="D93" s="71" t="s">
        <v>217</v>
      </c>
      <c r="E93" s="84" t="s">
        <v>244</v>
      </c>
      <c r="F93" s="84" t="s">
        <v>63</v>
      </c>
      <c r="G93" s="84" t="s">
        <v>63</v>
      </c>
      <c r="H93" s="84" t="s">
        <v>63</v>
      </c>
      <c r="I93" s="84" t="s">
        <v>63</v>
      </c>
      <c r="J93" s="84" t="s">
        <v>63</v>
      </c>
      <c r="K93" s="72" t="s">
        <v>35</v>
      </c>
      <c r="L93" s="31">
        <f t="shared" si="26"/>
        <v>0</v>
      </c>
      <c r="M93" s="32">
        <v>1</v>
      </c>
      <c r="N93" s="31">
        <v>0</v>
      </c>
    </row>
    <row r="94" spans="4:14" x14ac:dyDescent="0.25">
      <c r="D94" s="71" t="s">
        <v>218</v>
      </c>
      <c r="E94" s="84" t="s">
        <v>245</v>
      </c>
      <c r="F94" s="84" t="s">
        <v>63</v>
      </c>
      <c r="G94" s="84" t="s">
        <v>63</v>
      </c>
      <c r="H94" s="84" t="s">
        <v>63</v>
      </c>
      <c r="I94" s="84" t="s">
        <v>63</v>
      </c>
      <c r="J94" s="84" t="s">
        <v>63</v>
      </c>
      <c r="K94" s="72" t="s">
        <v>35</v>
      </c>
      <c r="L94" s="31">
        <f t="shared" si="26"/>
        <v>0</v>
      </c>
      <c r="M94" s="32">
        <v>1</v>
      </c>
      <c r="N94" s="31">
        <v>0</v>
      </c>
    </row>
    <row r="95" spans="4:14" x14ac:dyDescent="0.25">
      <c r="D95" s="71" t="s">
        <v>219</v>
      </c>
      <c r="E95" s="84" t="s">
        <v>246</v>
      </c>
      <c r="F95" s="84" t="s">
        <v>63</v>
      </c>
      <c r="G95" s="84" t="s">
        <v>63</v>
      </c>
      <c r="H95" s="84" t="s">
        <v>63</v>
      </c>
      <c r="I95" s="84" t="s">
        <v>63</v>
      </c>
      <c r="J95" s="84" t="s">
        <v>63</v>
      </c>
      <c r="K95" s="72" t="s">
        <v>35</v>
      </c>
      <c r="L95" s="31">
        <f t="shared" si="26"/>
        <v>0</v>
      </c>
      <c r="M95" s="32">
        <v>1</v>
      </c>
      <c r="N95" s="31">
        <v>0</v>
      </c>
    </row>
    <row r="96" spans="4:14" x14ac:dyDescent="0.25">
      <c r="D96" s="71" t="s">
        <v>220</v>
      </c>
      <c r="E96" s="84" t="s">
        <v>247</v>
      </c>
      <c r="F96" s="84" t="s">
        <v>63</v>
      </c>
      <c r="G96" s="84" t="s">
        <v>63</v>
      </c>
      <c r="H96" s="84" t="s">
        <v>63</v>
      </c>
      <c r="I96" s="84" t="s">
        <v>63</v>
      </c>
      <c r="J96" s="84" t="s">
        <v>63</v>
      </c>
      <c r="K96" s="72" t="s">
        <v>35</v>
      </c>
      <c r="L96" s="31">
        <f t="shared" si="26"/>
        <v>0</v>
      </c>
      <c r="M96" s="32">
        <v>1</v>
      </c>
      <c r="N96" s="31">
        <v>0</v>
      </c>
    </row>
    <row r="97" spans="4:14" x14ac:dyDescent="0.25">
      <c r="D97" s="71" t="s">
        <v>221</v>
      </c>
      <c r="E97" s="84" t="s">
        <v>248</v>
      </c>
      <c r="F97" s="84" t="s">
        <v>63</v>
      </c>
      <c r="G97" s="84" t="s">
        <v>63</v>
      </c>
      <c r="H97" s="84" t="s">
        <v>63</v>
      </c>
      <c r="I97" s="84" t="s">
        <v>63</v>
      </c>
      <c r="J97" s="84" t="s">
        <v>63</v>
      </c>
      <c r="K97" s="72" t="s">
        <v>35</v>
      </c>
      <c r="L97" s="31">
        <f t="shared" si="26"/>
        <v>0</v>
      </c>
      <c r="M97" s="32">
        <v>1</v>
      </c>
      <c r="N97" s="31">
        <v>0</v>
      </c>
    </row>
    <row r="98" spans="4:14" x14ac:dyDescent="0.25">
      <c r="D98" s="71" t="s">
        <v>222</v>
      </c>
      <c r="E98" s="84" t="s">
        <v>249</v>
      </c>
      <c r="F98" s="84" t="s">
        <v>63</v>
      </c>
      <c r="G98" s="84" t="s">
        <v>63</v>
      </c>
      <c r="H98" s="84" t="s">
        <v>63</v>
      </c>
      <c r="I98" s="84" t="s">
        <v>63</v>
      </c>
      <c r="J98" s="84" t="s">
        <v>63</v>
      </c>
      <c r="K98" s="72" t="s">
        <v>35</v>
      </c>
      <c r="L98" s="31">
        <f t="shared" si="26"/>
        <v>0</v>
      </c>
      <c r="M98" s="32">
        <v>1</v>
      </c>
      <c r="N98" s="31">
        <v>0</v>
      </c>
    </row>
    <row r="99" spans="4:14" x14ac:dyDescent="0.25">
      <c r="D99" s="71" t="s">
        <v>223</v>
      </c>
      <c r="E99" s="84" t="s">
        <v>250</v>
      </c>
      <c r="F99" s="84" t="s">
        <v>63</v>
      </c>
      <c r="G99" s="84" t="s">
        <v>63</v>
      </c>
      <c r="H99" s="84" t="s">
        <v>63</v>
      </c>
      <c r="I99" s="84" t="s">
        <v>63</v>
      </c>
      <c r="J99" s="84" t="s">
        <v>63</v>
      </c>
      <c r="K99" s="72" t="s">
        <v>35</v>
      </c>
      <c r="L99" s="31">
        <f t="shared" si="26"/>
        <v>0</v>
      </c>
      <c r="M99" s="32">
        <v>1</v>
      </c>
      <c r="N99" s="31">
        <v>0</v>
      </c>
    </row>
    <row r="100" spans="4:14" x14ac:dyDescent="0.25">
      <c r="D100" s="71" t="s">
        <v>224</v>
      </c>
      <c r="E100" s="84" t="s">
        <v>251</v>
      </c>
      <c r="F100" s="84" t="s">
        <v>63</v>
      </c>
      <c r="G100" s="84" t="s">
        <v>63</v>
      </c>
      <c r="H100" s="84" t="s">
        <v>63</v>
      </c>
      <c r="I100" s="84" t="s">
        <v>63</v>
      </c>
      <c r="J100" s="84" t="s">
        <v>63</v>
      </c>
      <c r="K100" s="72" t="s">
        <v>35</v>
      </c>
      <c r="L100" s="31">
        <f t="shared" si="26"/>
        <v>0</v>
      </c>
      <c r="M100" s="32">
        <v>1</v>
      </c>
      <c r="N100" s="31">
        <v>0</v>
      </c>
    </row>
    <row r="101" spans="4:14" x14ac:dyDescent="0.25">
      <c r="D101" s="71" t="s">
        <v>225</v>
      </c>
      <c r="E101" s="84" t="s">
        <v>252</v>
      </c>
      <c r="F101" s="84" t="s">
        <v>63</v>
      </c>
      <c r="G101" s="84" t="s">
        <v>63</v>
      </c>
      <c r="H101" s="84" t="s">
        <v>63</v>
      </c>
      <c r="I101" s="84" t="s">
        <v>63</v>
      </c>
      <c r="J101" s="84" t="s">
        <v>63</v>
      </c>
      <c r="K101" s="72" t="s">
        <v>35</v>
      </c>
      <c r="L101" s="31">
        <f t="shared" si="26"/>
        <v>0</v>
      </c>
      <c r="M101" s="32">
        <v>1</v>
      </c>
      <c r="N101" s="31">
        <v>0</v>
      </c>
    </row>
    <row r="102" spans="4:14" x14ac:dyDescent="0.25">
      <c r="D102" s="71" t="s">
        <v>226</v>
      </c>
      <c r="E102" s="84" t="s">
        <v>253</v>
      </c>
      <c r="F102" s="84" t="s">
        <v>63</v>
      </c>
      <c r="G102" s="84" t="s">
        <v>63</v>
      </c>
      <c r="H102" s="84" t="s">
        <v>63</v>
      </c>
      <c r="I102" s="84" t="s">
        <v>63</v>
      </c>
      <c r="J102" s="84" t="s">
        <v>63</v>
      </c>
      <c r="K102" s="72" t="s">
        <v>35</v>
      </c>
      <c r="L102" s="31">
        <f t="shared" ref="L102:L106" si="27">M102*N102</f>
        <v>0</v>
      </c>
      <c r="M102" s="32">
        <v>1</v>
      </c>
      <c r="N102" s="31">
        <v>0</v>
      </c>
    </row>
    <row r="103" spans="4:14" x14ac:dyDescent="0.25">
      <c r="D103" s="71" t="s">
        <v>227</v>
      </c>
      <c r="E103" s="84" t="s">
        <v>254</v>
      </c>
      <c r="F103" s="84" t="s">
        <v>63</v>
      </c>
      <c r="G103" s="84" t="s">
        <v>63</v>
      </c>
      <c r="H103" s="84" t="s">
        <v>63</v>
      </c>
      <c r="I103" s="84" t="s">
        <v>63</v>
      </c>
      <c r="J103" s="84" t="s">
        <v>63</v>
      </c>
      <c r="K103" s="72" t="s">
        <v>35</v>
      </c>
      <c r="L103" s="31">
        <f t="shared" si="27"/>
        <v>0</v>
      </c>
      <c r="M103" s="32">
        <v>1</v>
      </c>
      <c r="N103" s="31">
        <v>0</v>
      </c>
    </row>
    <row r="104" spans="4:14" x14ac:dyDescent="0.25">
      <c r="D104" s="71" t="s">
        <v>228</v>
      </c>
      <c r="E104" s="84" t="s">
        <v>255</v>
      </c>
      <c r="F104" s="84" t="s">
        <v>63</v>
      </c>
      <c r="G104" s="84" t="s">
        <v>63</v>
      </c>
      <c r="H104" s="84" t="s">
        <v>63</v>
      </c>
      <c r="I104" s="84" t="s">
        <v>63</v>
      </c>
      <c r="J104" s="84" t="s">
        <v>63</v>
      </c>
      <c r="K104" s="72" t="s">
        <v>35</v>
      </c>
      <c r="L104" s="31">
        <f t="shared" si="27"/>
        <v>0</v>
      </c>
      <c r="M104" s="32">
        <v>1</v>
      </c>
      <c r="N104" s="31">
        <v>0</v>
      </c>
    </row>
    <row r="105" spans="4:14" x14ac:dyDescent="0.25">
      <c r="D105" s="71" t="s">
        <v>229</v>
      </c>
      <c r="E105" s="84" t="s">
        <v>256</v>
      </c>
      <c r="F105" s="84" t="s">
        <v>63</v>
      </c>
      <c r="G105" s="84" t="s">
        <v>63</v>
      </c>
      <c r="H105" s="84" t="s">
        <v>63</v>
      </c>
      <c r="I105" s="84" t="s">
        <v>63</v>
      </c>
      <c r="J105" s="84" t="s">
        <v>63</v>
      </c>
      <c r="K105" s="72" t="s">
        <v>35</v>
      </c>
      <c r="L105" s="31">
        <f t="shared" si="27"/>
        <v>0</v>
      </c>
      <c r="M105" s="32">
        <v>1</v>
      </c>
      <c r="N105" s="31">
        <v>0</v>
      </c>
    </row>
    <row r="106" spans="4:14" x14ac:dyDescent="0.25">
      <c r="D106" s="71" t="s">
        <v>230</v>
      </c>
      <c r="E106" s="84" t="s">
        <v>257</v>
      </c>
      <c r="F106" s="84" t="s">
        <v>63</v>
      </c>
      <c r="G106" s="84" t="s">
        <v>63</v>
      </c>
      <c r="H106" s="84" t="s">
        <v>63</v>
      </c>
      <c r="I106" s="84" t="s">
        <v>63</v>
      </c>
      <c r="J106" s="84" t="s">
        <v>63</v>
      </c>
      <c r="K106" s="72" t="s">
        <v>35</v>
      </c>
      <c r="L106" s="31">
        <f t="shared" si="27"/>
        <v>0</v>
      </c>
      <c r="M106" s="32">
        <v>1</v>
      </c>
      <c r="N106" s="31">
        <v>0</v>
      </c>
    </row>
    <row r="107" spans="4:14" x14ac:dyDescent="0.25">
      <c r="D107" s="71" t="s">
        <v>231</v>
      </c>
      <c r="E107" s="84" t="s">
        <v>258</v>
      </c>
      <c r="F107" s="84" t="s">
        <v>63</v>
      </c>
      <c r="G107" s="84" t="s">
        <v>63</v>
      </c>
      <c r="H107" s="84" t="s">
        <v>63</v>
      </c>
      <c r="I107" s="84" t="s">
        <v>63</v>
      </c>
      <c r="J107" s="84" t="s">
        <v>63</v>
      </c>
      <c r="K107" s="72" t="s">
        <v>35</v>
      </c>
      <c r="L107" s="31">
        <f t="shared" ref="L107:L110" si="28">M107*N107</f>
        <v>0</v>
      </c>
      <c r="M107" s="32">
        <v>1</v>
      </c>
      <c r="N107" s="31">
        <v>0</v>
      </c>
    </row>
    <row r="108" spans="4:14" x14ac:dyDescent="0.25">
      <c r="D108" s="71" t="s">
        <v>232</v>
      </c>
      <c r="E108" s="84" t="s">
        <v>259</v>
      </c>
      <c r="F108" s="84" t="s">
        <v>63</v>
      </c>
      <c r="G108" s="84" t="s">
        <v>63</v>
      </c>
      <c r="H108" s="84" t="s">
        <v>63</v>
      </c>
      <c r="I108" s="84" t="s">
        <v>63</v>
      </c>
      <c r="J108" s="84" t="s">
        <v>63</v>
      </c>
      <c r="K108" s="72" t="s">
        <v>35</v>
      </c>
      <c r="L108" s="31">
        <f t="shared" si="28"/>
        <v>0</v>
      </c>
      <c r="M108" s="32">
        <v>1</v>
      </c>
      <c r="N108" s="31">
        <v>0</v>
      </c>
    </row>
    <row r="109" spans="4:14" x14ac:dyDescent="0.25">
      <c r="D109" s="71" t="s">
        <v>233</v>
      </c>
      <c r="E109" s="84" t="s">
        <v>260</v>
      </c>
      <c r="F109" s="84" t="s">
        <v>63</v>
      </c>
      <c r="G109" s="84" t="s">
        <v>63</v>
      </c>
      <c r="H109" s="84" t="s">
        <v>63</v>
      </c>
      <c r="I109" s="84" t="s">
        <v>63</v>
      </c>
      <c r="J109" s="84" t="s">
        <v>63</v>
      </c>
      <c r="K109" s="72" t="s">
        <v>35</v>
      </c>
      <c r="L109" s="31">
        <f t="shared" si="28"/>
        <v>0</v>
      </c>
      <c r="M109" s="32">
        <v>1</v>
      </c>
      <c r="N109" s="31">
        <v>0</v>
      </c>
    </row>
    <row r="110" spans="4:14" x14ac:dyDescent="0.25">
      <c r="D110" s="71" t="s">
        <v>234</v>
      </c>
      <c r="E110" s="84" t="s">
        <v>261</v>
      </c>
      <c r="F110" s="84" t="s">
        <v>63</v>
      </c>
      <c r="G110" s="84" t="s">
        <v>63</v>
      </c>
      <c r="H110" s="84" t="s">
        <v>63</v>
      </c>
      <c r="I110" s="84" t="s">
        <v>63</v>
      </c>
      <c r="J110" s="84" t="s">
        <v>63</v>
      </c>
      <c r="K110" s="72" t="s">
        <v>35</v>
      </c>
      <c r="L110" s="31">
        <f t="shared" si="28"/>
        <v>0</v>
      </c>
      <c r="M110" s="32">
        <v>1</v>
      </c>
      <c r="N110" s="31">
        <v>0</v>
      </c>
    </row>
    <row r="111" spans="4:14" s="16" customFormat="1" x14ac:dyDescent="0.25">
      <c r="D111" s="11" t="s">
        <v>161</v>
      </c>
      <c r="E111" s="85" t="s">
        <v>162</v>
      </c>
      <c r="F111" s="85"/>
      <c r="G111" s="85"/>
      <c r="H111" s="85"/>
      <c r="I111" s="85"/>
      <c r="J111" s="85"/>
      <c r="K111" s="12"/>
      <c r="L111" s="13">
        <f>L113</f>
        <v>185900</v>
      </c>
      <c r="M111" s="14"/>
      <c r="N111" s="15"/>
    </row>
    <row r="112" spans="4:14" hidden="1" x14ac:dyDescent="0.25">
      <c r="D112" s="66"/>
      <c r="E112" s="89"/>
      <c r="F112" s="89"/>
      <c r="G112" s="89"/>
      <c r="H112" s="89"/>
      <c r="I112" s="89"/>
      <c r="J112" s="89"/>
      <c r="K112" s="67"/>
      <c r="L112" s="31"/>
      <c r="M112" s="32"/>
      <c r="N112" s="31"/>
    </row>
    <row r="113" spans="4:14" x14ac:dyDescent="0.25">
      <c r="D113" s="68" t="s">
        <v>163</v>
      </c>
      <c r="E113" s="80" t="s">
        <v>165</v>
      </c>
      <c r="F113" s="80"/>
      <c r="G113" s="80"/>
      <c r="H113" s="80"/>
      <c r="I113" s="80"/>
      <c r="J113" s="80"/>
      <c r="K113" s="69"/>
      <c r="L113" s="26">
        <f>L114</f>
        <v>185900</v>
      </c>
      <c r="M113" s="32"/>
      <c r="N113" s="31"/>
    </row>
    <row r="114" spans="4:14" x14ac:dyDescent="0.25">
      <c r="D114" s="71" t="s">
        <v>166</v>
      </c>
      <c r="E114" s="84" t="s">
        <v>164</v>
      </c>
      <c r="F114" s="84"/>
      <c r="G114" s="84"/>
      <c r="H114" s="84"/>
      <c r="I114" s="84"/>
      <c r="J114" s="84"/>
      <c r="K114" s="72"/>
      <c r="L114" s="31">
        <f>L115</f>
        <v>185900</v>
      </c>
      <c r="M114" s="32"/>
      <c r="N114" s="31"/>
    </row>
    <row r="115" spans="4:14" x14ac:dyDescent="0.25">
      <c r="D115" s="71" t="s">
        <v>167</v>
      </c>
      <c r="E115" s="84" t="s">
        <v>169</v>
      </c>
      <c r="F115" s="84"/>
      <c r="G115" s="84"/>
      <c r="H115" s="84"/>
      <c r="I115" s="84"/>
      <c r="J115" s="84"/>
      <c r="K115" s="72"/>
      <c r="L115" s="31">
        <f>SUM(L116:L116)</f>
        <v>185900</v>
      </c>
      <c r="M115" s="32"/>
      <c r="N115" s="31"/>
    </row>
    <row r="116" spans="4:14" ht="55.5" customHeight="1" x14ac:dyDescent="0.25">
      <c r="D116" s="71" t="s">
        <v>168</v>
      </c>
      <c r="E116" s="84" t="s">
        <v>170</v>
      </c>
      <c r="F116" s="84"/>
      <c r="G116" s="84"/>
      <c r="H116" s="84"/>
      <c r="I116" s="84"/>
      <c r="J116" s="84"/>
      <c r="K116" s="72" t="s">
        <v>38</v>
      </c>
      <c r="L116" s="31">
        <f t="shared" ref="L116" si="29">M116*N116</f>
        <v>185900</v>
      </c>
      <c r="M116" s="32">
        <v>169</v>
      </c>
      <c r="N116" s="31">
        <v>1100</v>
      </c>
    </row>
    <row r="117" spans="4:14" s="16" customFormat="1" x14ac:dyDescent="0.25">
      <c r="D117" s="11"/>
      <c r="E117" s="90" t="s">
        <v>128</v>
      </c>
      <c r="F117" s="91"/>
      <c r="G117" s="91"/>
      <c r="H117" s="91"/>
      <c r="I117" s="91"/>
      <c r="J117" s="92"/>
      <c r="K117" s="12"/>
      <c r="L117" s="13">
        <f>L2+L11+L69+L111</f>
        <v>194486203.18615001</v>
      </c>
      <c r="M117" s="14"/>
      <c r="N117" s="15"/>
    </row>
    <row r="118" spans="4:14" x14ac:dyDescent="0.25">
      <c r="N118" s="78"/>
    </row>
  </sheetData>
  <mergeCells count="117">
    <mergeCell ref="E6:J6"/>
    <mergeCell ref="E22:J22"/>
    <mergeCell ref="E7:J7"/>
    <mergeCell ref="E8:J8"/>
    <mergeCell ref="E9:J9"/>
    <mergeCell ref="E11:J11"/>
    <mergeCell ref="E10:J10"/>
    <mergeCell ref="E12:J12"/>
    <mergeCell ref="E13:J13"/>
    <mergeCell ref="E15:J15"/>
    <mergeCell ref="E14:J14"/>
    <mergeCell ref="E16:J16"/>
    <mergeCell ref="E17:J17"/>
    <mergeCell ref="E45:J45"/>
    <mergeCell ref="E51:J51"/>
    <mergeCell ref="E52:J52"/>
    <mergeCell ref="E1:J1"/>
    <mergeCell ref="E2:J2"/>
    <mergeCell ref="E3:J3"/>
    <mergeCell ref="E4:J4"/>
    <mergeCell ref="E5:J5"/>
    <mergeCell ref="E30:J30"/>
    <mergeCell ref="E23:J23"/>
    <mergeCell ref="E18:J18"/>
    <mergeCell ref="E19:J19"/>
    <mergeCell ref="E20:J20"/>
    <mergeCell ref="E21:J21"/>
    <mergeCell ref="E24:J24"/>
    <mergeCell ref="E25:J25"/>
    <mergeCell ref="E26:J26"/>
    <mergeCell ref="E27:J27"/>
    <mergeCell ref="E28:J28"/>
    <mergeCell ref="E29:J29"/>
    <mergeCell ref="E40:J40"/>
    <mergeCell ref="E46:J46"/>
    <mergeCell ref="E48:J48"/>
    <mergeCell ref="E49:J49"/>
    <mergeCell ref="E50:J50"/>
    <mergeCell ref="E47:J47"/>
    <mergeCell ref="E53:J53"/>
    <mergeCell ref="E54:J54"/>
    <mergeCell ref="E99:J99"/>
    <mergeCell ref="E90:J90"/>
    <mergeCell ref="E91:J91"/>
    <mergeCell ref="E92:J92"/>
    <mergeCell ref="E93:J93"/>
    <mergeCell ref="E94:J94"/>
    <mergeCell ref="E62:J62"/>
    <mergeCell ref="E63:J63"/>
    <mergeCell ref="E66:J66"/>
    <mergeCell ref="E67:J67"/>
    <mergeCell ref="E64:J64"/>
    <mergeCell ref="E65:J65"/>
    <mergeCell ref="E95:J95"/>
    <mergeCell ref="E96:J96"/>
    <mergeCell ref="E97:J97"/>
    <mergeCell ref="E98:J98"/>
    <mergeCell ref="E114:J114"/>
    <mergeCell ref="E73:J73"/>
    <mergeCell ref="E111:J111"/>
    <mergeCell ref="E112:J112"/>
    <mergeCell ref="E71:J71"/>
    <mergeCell ref="E72:J72"/>
    <mergeCell ref="E115:J115"/>
    <mergeCell ref="E117:J117"/>
    <mergeCell ref="E74:J74"/>
    <mergeCell ref="E77:J77"/>
    <mergeCell ref="E105:J105"/>
    <mergeCell ref="E106:J106"/>
    <mergeCell ref="E107:J107"/>
    <mergeCell ref="E108:J108"/>
    <mergeCell ref="E116:J116"/>
    <mergeCell ref="E84:J84"/>
    <mergeCell ref="E85:J85"/>
    <mergeCell ref="E109:J109"/>
    <mergeCell ref="E100:J100"/>
    <mergeCell ref="E101:J101"/>
    <mergeCell ref="E102:J102"/>
    <mergeCell ref="E103:J103"/>
    <mergeCell ref="E104:J104"/>
    <mergeCell ref="E113:J113"/>
    <mergeCell ref="E35:J35"/>
    <mergeCell ref="E36:J36"/>
    <mergeCell ref="E37:J37"/>
    <mergeCell ref="E38:J38"/>
    <mergeCell ref="E39:J39"/>
    <mergeCell ref="E31:J31"/>
    <mergeCell ref="E33:J33"/>
    <mergeCell ref="E34:J34"/>
    <mergeCell ref="E32:J32"/>
    <mergeCell ref="E44:J44"/>
    <mergeCell ref="E86:J86"/>
    <mergeCell ref="E87:J87"/>
    <mergeCell ref="E88:J88"/>
    <mergeCell ref="E89:J89"/>
    <mergeCell ref="E56:J56"/>
    <mergeCell ref="E57:J57"/>
    <mergeCell ref="E58:J58"/>
    <mergeCell ref="E41:J41"/>
    <mergeCell ref="E42:J42"/>
    <mergeCell ref="E43:J43"/>
    <mergeCell ref="E76:J76"/>
    <mergeCell ref="E83:J83"/>
    <mergeCell ref="E110:J110"/>
    <mergeCell ref="E81:J81"/>
    <mergeCell ref="E82:J82"/>
    <mergeCell ref="E70:J70"/>
    <mergeCell ref="E68:J68"/>
    <mergeCell ref="E61:J61"/>
    <mergeCell ref="E78:J78"/>
    <mergeCell ref="E55:J55"/>
    <mergeCell ref="E59:J59"/>
    <mergeCell ref="E60:J60"/>
    <mergeCell ref="E80:J80"/>
    <mergeCell ref="E79:J79"/>
    <mergeCell ref="E75:J75"/>
    <mergeCell ref="E69:J69"/>
  </mergeCells>
  <pageMargins left="0.51181102362204722" right="0.31496062992125984" top="0.59055118110236227" bottom="0.59055118110236227" header="0" footer="0"/>
  <pageSetup paperSize="9" scale="72" fitToHeight="4" orientation="portrait" r:id="rId1"/>
  <headerFooter>
    <oddFooter>&amp;LПодрядчик ООО"Лен-сити"&amp;RГенподрядчик   ООО"Еке-инжиниринг"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U103"/>
  <sheetViews>
    <sheetView topLeftCell="C83" zoomScaleNormal="100" workbookViewId="0">
      <selection activeCell="M63" sqref="M63"/>
    </sheetView>
  </sheetViews>
  <sheetFormatPr defaultRowHeight="15" x14ac:dyDescent="0.25"/>
  <cols>
    <col min="4" max="4" width="9.140625" customWidth="1"/>
    <col min="5" max="5" width="10.140625" style="3" bestFit="1" customWidth="1"/>
    <col min="6" max="10" width="9.140625" style="3"/>
    <col min="11" max="11" width="17.5703125" style="54" customWidth="1"/>
    <col min="12" max="12" width="18.5703125" style="1" customWidth="1"/>
    <col min="13" max="13" width="12.28515625" style="36" customWidth="1"/>
    <col min="14" max="14" width="16.42578125" style="37" customWidth="1"/>
    <col min="15" max="15" width="14.42578125" customWidth="1"/>
    <col min="16" max="16" width="15.85546875" customWidth="1"/>
    <col min="18" max="18" width="14.7109375" customWidth="1"/>
    <col min="19" max="19" width="14.42578125" customWidth="1"/>
    <col min="20" max="20" width="13.28515625" customWidth="1"/>
  </cols>
  <sheetData>
    <row r="1" spans="4:19" ht="32.25" customHeight="1" x14ac:dyDescent="0.25">
      <c r="D1" s="97"/>
      <c r="E1" s="97"/>
      <c r="F1" s="97"/>
      <c r="G1" s="97"/>
      <c r="H1" s="97"/>
      <c r="I1" s="97"/>
      <c r="J1" s="97"/>
      <c r="K1" s="96" t="s">
        <v>182</v>
      </c>
      <c r="L1" s="96"/>
      <c r="M1" s="96"/>
      <c r="N1" s="96"/>
    </row>
    <row r="2" spans="4:19" ht="49.5" customHeight="1" x14ac:dyDescent="0.25">
      <c r="D2" s="98" t="s">
        <v>0</v>
      </c>
      <c r="E2" s="98"/>
      <c r="F2" s="98"/>
      <c r="G2" s="98"/>
      <c r="H2" s="98"/>
      <c r="I2" s="98"/>
      <c r="J2" s="98"/>
      <c r="K2" s="98"/>
      <c r="L2" s="98"/>
      <c r="M2" s="98"/>
      <c r="N2" s="99"/>
      <c r="O2" s="1"/>
    </row>
    <row r="3" spans="4:19" s="3" customFormat="1" ht="15.75" customHeight="1" x14ac:dyDescent="0.25">
      <c r="D3" s="98" t="s">
        <v>1</v>
      </c>
      <c r="E3" s="98"/>
      <c r="F3" s="98"/>
      <c r="G3" s="98"/>
      <c r="H3" s="98"/>
      <c r="I3" s="98"/>
      <c r="J3" s="98"/>
      <c r="K3" s="98"/>
      <c r="L3" s="98"/>
      <c r="M3" s="98"/>
      <c r="N3" s="99"/>
      <c r="O3" s="2"/>
    </row>
    <row r="4" spans="4:19" s="3" customFormat="1" ht="15.75" customHeight="1" x14ac:dyDescent="0.25">
      <c r="D4" s="56"/>
      <c r="E4" s="56"/>
      <c r="F4" s="56"/>
      <c r="G4" s="56"/>
      <c r="H4" s="56"/>
      <c r="I4" s="56"/>
      <c r="J4" s="94" t="s">
        <v>2</v>
      </c>
      <c r="K4" s="94"/>
      <c r="L4" s="94"/>
      <c r="M4" s="94"/>
      <c r="N4" s="95"/>
      <c r="O4" s="2"/>
    </row>
    <row r="5" spans="4:19" x14ac:dyDescent="0.25">
      <c r="E5" s="96"/>
      <c r="F5" s="96"/>
      <c r="G5" s="96"/>
      <c r="H5" s="96"/>
      <c r="I5" s="96"/>
      <c r="J5" s="96"/>
      <c r="K5" s="4"/>
      <c r="L5" s="5"/>
      <c r="M5" s="6"/>
      <c r="N5" s="7"/>
      <c r="O5" s="1"/>
    </row>
    <row r="6" spans="4:19" s="10" customFormat="1" ht="60" customHeight="1" x14ac:dyDescent="0.25">
      <c r="D6" s="55" t="s">
        <v>3</v>
      </c>
      <c r="E6" s="101" t="s">
        <v>4</v>
      </c>
      <c r="F6" s="101"/>
      <c r="G6" s="101"/>
      <c r="H6" s="101"/>
      <c r="I6" s="101"/>
      <c r="J6" s="101"/>
      <c r="K6" s="55" t="s">
        <v>5</v>
      </c>
      <c r="L6" s="8" t="s">
        <v>6</v>
      </c>
      <c r="M6" s="9" t="s">
        <v>7</v>
      </c>
      <c r="N6" s="8" t="s">
        <v>8</v>
      </c>
    </row>
    <row r="7" spans="4:19" s="16" customFormat="1" ht="40.5" customHeight="1" x14ac:dyDescent="0.25">
      <c r="D7" s="11" t="s">
        <v>9</v>
      </c>
      <c r="E7" s="85" t="s">
        <v>10</v>
      </c>
      <c r="F7" s="85"/>
      <c r="G7" s="85"/>
      <c r="H7" s="85"/>
      <c r="I7" s="85"/>
      <c r="J7" s="85"/>
      <c r="K7" s="12"/>
      <c r="L7" s="13">
        <f>L8+L13+L15</f>
        <v>2215850</v>
      </c>
      <c r="M7" s="14"/>
      <c r="N7" s="15"/>
      <c r="P7" s="17"/>
      <c r="R7" s="17"/>
    </row>
    <row r="8" spans="4:19" ht="30" customHeight="1" x14ac:dyDescent="0.25">
      <c r="D8" s="18" t="s">
        <v>11</v>
      </c>
      <c r="E8" s="102" t="s">
        <v>12</v>
      </c>
      <c r="F8" s="102"/>
      <c r="G8" s="102"/>
      <c r="H8" s="102"/>
      <c r="I8" s="102"/>
      <c r="J8" s="102"/>
      <c r="K8" s="19"/>
      <c r="L8" s="44">
        <f>SUM(L9:L12)</f>
        <v>725000</v>
      </c>
      <c r="M8" s="20"/>
      <c r="N8" s="21"/>
    </row>
    <row r="9" spans="4:19" ht="27.75" customHeight="1" x14ac:dyDescent="0.25">
      <c r="D9" s="22" t="s">
        <v>13</v>
      </c>
      <c r="E9" s="100" t="s">
        <v>14</v>
      </c>
      <c r="F9" s="100"/>
      <c r="G9" s="100"/>
      <c r="H9" s="100"/>
      <c r="I9" s="100"/>
      <c r="J9" s="100"/>
      <c r="K9" s="23" t="s">
        <v>15</v>
      </c>
      <c r="L9" s="45">
        <f t="shared" ref="L9:L12" si="0">M9*N9</f>
        <v>60000</v>
      </c>
      <c r="M9" s="25">
        <v>500</v>
      </c>
      <c r="N9" s="24">
        <v>120</v>
      </c>
    </row>
    <row r="10" spans="4:19" ht="27" customHeight="1" x14ac:dyDescent="0.25">
      <c r="D10" s="22" t="s">
        <v>16</v>
      </c>
      <c r="E10" s="100" t="s">
        <v>17</v>
      </c>
      <c r="F10" s="100"/>
      <c r="G10" s="100"/>
      <c r="H10" s="100"/>
      <c r="I10" s="100"/>
      <c r="J10" s="100"/>
      <c r="K10" s="23" t="s">
        <v>15</v>
      </c>
      <c r="L10" s="45">
        <f t="shared" si="0"/>
        <v>65000</v>
      </c>
      <c r="M10" s="25">
        <v>500</v>
      </c>
      <c r="N10" s="24">
        <v>130</v>
      </c>
    </row>
    <row r="11" spans="4:19" ht="27" customHeight="1" x14ac:dyDescent="0.25">
      <c r="D11" s="22" t="s">
        <v>18</v>
      </c>
      <c r="E11" s="100" t="s">
        <v>19</v>
      </c>
      <c r="F11" s="100"/>
      <c r="G11" s="100"/>
      <c r="H11" s="100"/>
      <c r="I11" s="100"/>
      <c r="J11" s="100"/>
      <c r="K11" s="23" t="s">
        <v>15</v>
      </c>
      <c r="L11" s="45">
        <f t="shared" si="0"/>
        <v>0</v>
      </c>
      <c r="M11" s="25">
        <v>0</v>
      </c>
      <c r="N11" s="24">
        <v>180</v>
      </c>
    </row>
    <row r="12" spans="4:19" ht="39.75" customHeight="1" x14ac:dyDescent="0.25">
      <c r="D12" s="22" t="s">
        <v>20</v>
      </c>
      <c r="E12" s="100" t="s">
        <v>21</v>
      </c>
      <c r="F12" s="100"/>
      <c r="G12" s="100"/>
      <c r="H12" s="100"/>
      <c r="I12" s="100"/>
      <c r="J12" s="100"/>
      <c r="K12" s="23" t="s">
        <v>15</v>
      </c>
      <c r="L12" s="45">
        <f t="shared" si="0"/>
        <v>600000</v>
      </c>
      <c r="M12" s="25">
        <v>500</v>
      </c>
      <c r="N12" s="24">
        <v>1200</v>
      </c>
    </row>
    <row r="13" spans="4:19" ht="30" customHeight="1" x14ac:dyDescent="0.25">
      <c r="D13" s="18" t="s">
        <v>22</v>
      </c>
      <c r="E13" s="102" t="s">
        <v>23</v>
      </c>
      <c r="F13" s="102"/>
      <c r="G13" s="102"/>
      <c r="H13" s="102"/>
      <c r="I13" s="102"/>
      <c r="J13" s="102"/>
      <c r="K13" s="19"/>
      <c r="L13" s="44">
        <f>L14</f>
        <v>46250</v>
      </c>
      <c r="M13" s="20"/>
      <c r="N13" s="21"/>
    </row>
    <row r="14" spans="4:19" ht="60.75" customHeight="1" x14ac:dyDescent="0.25">
      <c r="D14" s="22" t="s">
        <v>24</v>
      </c>
      <c r="E14" s="100" t="s">
        <v>25</v>
      </c>
      <c r="F14" s="100"/>
      <c r="G14" s="100"/>
      <c r="H14" s="100"/>
      <c r="I14" s="100"/>
      <c r="J14" s="100"/>
      <c r="K14" s="23" t="s">
        <v>38</v>
      </c>
      <c r="L14" s="45">
        <v>46250</v>
      </c>
      <c r="M14" s="25">
        <v>25</v>
      </c>
      <c r="N14" s="24">
        <v>1850</v>
      </c>
    </row>
    <row r="15" spans="4:19" ht="30" customHeight="1" x14ac:dyDescent="0.25">
      <c r="D15" s="18" t="s">
        <v>26</v>
      </c>
      <c r="E15" s="102" t="s">
        <v>27</v>
      </c>
      <c r="F15" s="102"/>
      <c r="G15" s="102"/>
      <c r="H15" s="102"/>
      <c r="I15" s="102"/>
      <c r="J15" s="102"/>
      <c r="K15" s="19"/>
      <c r="L15" s="44">
        <f>SUM(L16:L17)</f>
        <v>1444600</v>
      </c>
      <c r="M15" s="20"/>
      <c r="N15" s="21"/>
    </row>
    <row r="16" spans="4:19" ht="32.25" customHeight="1" x14ac:dyDescent="0.25">
      <c r="D16" s="22" t="s">
        <v>28</v>
      </c>
      <c r="E16" s="100" t="s">
        <v>134</v>
      </c>
      <c r="F16" s="100"/>
      <c r="G16" s="100"/>
      <c r="H16" s="100"/>
      <c r="I16" s="100"/>
      <c r="J16" s="100"/>
      <c r="K16" s="19" t="s">
        <v>29</v>
      </c>
      <c r="L16" s="45">
        <f t="shared" ref="L16:L18" si="1">M16*N16</f>
        <v>105600</v>
      </c>
      <c r="M16" s="58">
        <v>19.2</v>
      </c>
      <c r="N16" s="24">
        <v>5500</v>
      </c>
      <c r="S16" s="26"/>
    </row>
    <row r="17" spans="4:20" ht="52.5" customHeight="1" x14ac:dyDescent="0.25">
      <c r="D17" s="22" t="s">
        <v>30</v>
      </c>
      <c r="E17" s="100" t="s">
        <v>135</v>
      </c>
      <c r="F17" s="100"/>
      <c r="G17" s="100"/>
      <c r="H17" s="100"/>
      <c r="I17" s="100"/>
      <c r="J17" s="100"/>
      <c r="K17" s="19" t="s">
        <v>29</v>
      </c>
      <c r="L17" s="45">
        <f t="shared" si="1"/>
        <v>1339000</v>
      </c>
      <c r="M17" s="25">
        <v>130</v>
      </c>
      <c r="N17" s="24">
        <v>10300</v>
      </c>
      <c r="S17" s="26"/>
    </row>
    <row r="18" spans="4:20" ht="30.75" customHeight="1" x14ac:dyDescent="0.25">
      <c r="D18" s="22" t="s">
        <v>172</v>
      </c>
      <c r="E18" s="100" t="s">
        <v>174</v>
      </c>
      <c r="F18" s="100" t="s">
        <v>63</v>
      </c>
      <c r="G18" s="100" t="s">
        <v>63</v>
      </c>
      <c r="H18" s="100" t="s">
        <v>63</v>
      </c>
      <c r="I18" s="100" t="s">
        <v>63</v>
      </c>
      <c r="J18" s="100" t="s">
        <v>63</v>
      </c>
      <c r="K18" s="23" t="s">
        <v>173</v>
      </c>
      <c r="L18" s="45">
        <f t="shared" si="1"/>
        <v>0</v>
      </c>
      <c r="M18" s="59">
        <v>2</v>
      </c>
      <c r="N18" s="24">
        <v>0</v>
      </c>
      <c r="R18" s="24"/>
    </row>
    <row r="19" spans="4:20" s="16" customFormat="1" ht="40.5" customHeight="1" x14ac:dyDescent="0.25">
      <c r="D19" s="11" t="s">
        <v>31</v>
      </c>
      <c r="E19" s="85" t="s">
        <v>32</v>
      </c>
      <c r="F19" s="85"/>
      <c r="G19" s="85"/>
      <c r="H19" s="85"/>
      <c r="I19" s="85"/>
      <c r="J19" s="85"/>
      <c r="K19" s="12"/>
      <c r="L19" s="13">
        <f>L21+L29+L55+L59+L60+L62+L66+L69+L77</f>
        <v>166236537.90149999</v>
      </c>
      <c r="M19" s="14"/>
      <c r="N19" s="15"/>
      <c r="P19" s="17"/>
      <c r="R19" s="17"/>
    </row>
    <row r="20" spans="4:20" x14ac:dyDescent="0.25">
      <c r="D20" s="27"/>
      <c r="E20" s="103"/>
      <c r="F20" s="103"/>
      <c r="G20" s="103"/>
      <c r="H20" s="103"/>
      <c r="I20" s="103"/>
      <c r="J20" s="103"/>
      <c r="K20" s="28"/>
      <c r="L20" s="45"/>
      <c r="M20" s="25"/>
      <c r="N20" s="24"/>
    </row>
    <row r="21" spans="4:20" ht="30" customHeight="1" x14ac:dyDescent="0.25">
      <c r="D21" s="18" t="s">
        <v>33</v>
      </c>
      <c r="E21" s="102" t="s">
        <v>34</v>
      </c>
      <c r="F21" s="102"/>
      <c r="G21" s="102"/>
      <c r="H21" s="102"/>
      <c r="I21" s="102"/>
      <c r="J21" s="102"/>
      <c r="K21" s="19" t="s">
        <v>35</v>
      </c>
      <c r="L21" s="44">
        <f>SUM(L22:L28)</f>
        <v>41761738.198000006</v>
      </c>
      <c r="M21" s="20">
        <v>435</v>
      </c>
      <c r="N21" s="21"/>
    </row>
    <row r="22" spans="4:20" ht="27.75" customHeight="1" x14ac:dyDescent="0.25">
      <c r="D22" s="22" t="s">
        <v>36</v>
      </c>
      <c r="E22" s="100" t="s">
        <v>37</v>
      </c>
      <c r="F22" s="100"/>
      <c r="G22" s="100"/>
      <c r="H22" s="100"/>
      <c r="I22" s="100"/>
      <c r="J22" s="100"/>
      <c r="K22" s="23" t="s">
        <v>38</v>
      </c>
      <c r="L22" s="45">
        <v>0</v>
      </c>
      <c r="M22" s="25"/>
      <c r="N22" s="24"/>
    </row>
    <row r="23" spans="4:20" ht="15" customHeight="1" x14ac:dyDescent="0.25">
      <c r="D23" s="22" t="s">
        <v>39</v>
      </c>
      <c r="E23" s="100" t="s">
        <v>40</v>
      </c>
      <c r="F23" s="100"/>
      <c r="G23" s="100"/>
      <c r="H23" s="100"/>
      <c r="I23" s="100"/>
      <c r="J23" s="100"/>
      <c r="K23" s="23" t="s">
        <v>41</v>
      </c>
      <c r="L23" s="45">
        <f t="shared" ref="L23:L28" si="2">M23*N23</f>
        <v>150000</v>
      </c>
      <c r="M23" s="25">
        <v>1</v>
      </c>
      <c r="N23" s="24">
        <v>150000</v>
      </c>
    </row>
    <row r="24" spans="4:20" ht="31.5" customHeight="1" x14ac:dyDescent="0.25">
      <c r="D24" s="22" t="s">
        <v>42</v>
      </c>
      <c r="E24" s="100" t="s">
        <v>43</v>
      </c>
      <c r="F24" s="100"/>
      <c r="G24" s="100"/>
      <c r="H24" s="100"/>
      <c r="I24" s="100"/>
      <c r="J24" s="100"/>
      <c r="K24" s="23" t="s">
        <v>38</v>
      </c>
      <c r="L24" s="45">
        <f t="shared" si="2"/>
        <v>39171800</v>
      </c>
      <c r="M24" s="25">
        <v>13415</v>
      </c>
      <c r="N24" s="24">
        <v>2920</v>
      </c>
    </row>
    <row r="25" spans="4:20" ht="19.5" customHeight="1" x14ac:dyDescent="0.25">
      <c r="D25" s="22" t="s">
        <v>44</v>
      </c>
      <c r="E25" s="100" t="s">
        <v>45</v>
      </c>
      <c r="F25" s="100"/>
      <c r="G25" s="100"/>
      <c r="H25" s="100"/>
      <c r="I25" s="100"/>
      <c r="J25" s="100"/>
      <c r="K25" s="23" t="s">
        <v>35</v>
      </c>
      <c r="L25" s="45">
        <f t="shared" si="2"/>
        <v>439947.58999999997</v>
      </c>
      <c r="M25" s="58">
        <f>239+50</f>
        <v>289</v>
      </c>
      <c r="N25" s="24">
        <v>1522.31</v>
      </c>
    </row>
    <row r="26" spans="4:20" x14ac:dyDescent="0.25">
      <c r="D26" s="22" t="s">
        <v>46</v>
      </c>
      <c r="E26" s="104" t="s">
        <v>47</v>
      </c>
      <c r="F26" s="105"/>
      <c r="G26" s="105"/>
      <c r="H26" s="105"/>
      <c r="I26" s="105"/>
      <c r="J26" s="106"/>
      <c r="K26" s="23" t="s">
        <v>29</v>
      </c>
      <c r="L26" s="45">
        <f t="shared" si="2"/>
        <v>0</v>
      </c>
      <c r="M26" s="25">
        <v>0</v>
      </c>
      <c r="N26" s="24">
        <v>402.5</v>
      </c>
    </row>
    <row r="27" spans="4:20" ht="15" customHeight="1" x14ac:dyDescent="0.25">
      <c r="D27" s="22" t="s">
        <v>48</v>
      </c>
      <c r="E27" s="100" t="s">
        <v>49</v>
      </c>
      <c r="F27" s="100"/>
      <c r="G27" s="100"/>
      <c r="H27" s="100"/>
      <c r="I27" s="100"/>
      <c r="J27" s="100"/>
      <c r="K27" s="23" t="s">
        <v>35</v>
      </c>
      <c r="L27" s="45">
        <f t="shared" si="2"/>
        <v>0</v>
      </c>
      <c r="M27" s="58">
        <v>0</v>
      </c>
      <c r="N27" s="24">
        <v>130000</v>
      </c>
    </row>
    <row r="28" spans="4:20" ht="36.75" customHeight="1" x14ac:dyDescent="0.25">
      <c r="D28" s="22" t="s">
        <v>50</v>
      </c>
      <c r="E28" s="100" t="s">
        <v>51</v>
      </c>
      <c r="F28" s="100"/>
      <c r="G28" s="100"/>
      <c r="H28" s="100"/>
      <c r="I28" s="100"/>
      <c r="J28" s="100"/>
      <c r="K28" s="23" t="s">
        <v>38</v>
      </c>
      <c r="L28" s="45">
        <f t="shared" si="2"/>
        <v>1999990.608</v>
      </c>
      <c r="M28" s="25">
        <f>2920+6918.6</f>
        <v>9838.6</v>
      </c>
      <c r="N28" s="24">
        <v>203.28</v>
      </c>
    </row>
    <row r="29" spans="4:20" ht="27.75" customHeight="1" x14ac:dyDescent="0.25">
      <c r="D29" s="18" t="s">
        <v>52</v>
      </c>
      <c r="E29" s="102" t="s">
        <v>53</v>
      </c>
      <c r="F29" s="102"/>
      <c r="G29" s="102"/>
      <c r="H29" s="102"/>
      <c r="I29" s="102"/>
      <c r="J29" s="102"/>
      <c r="K29" s="19" t="s">
        <v>54</v>
      </c>
      <c r="L29" s="46">
        <f>L30+L44+L49+L50+L51+L52+L53+L54</f>
        <v>36371944.913499996</v>
      </c>
      <c r="M29" s="20"/>
      <c r="N29" s="21"/>
    </row>
    <row r="30" spans="4:20" ht="27.75" customHeight="1" x14ac:dyDescent="0.25">
      <c r="D30" s="18" t="s">
        <v>55</v>
      </c>
      <c r="E30" s="102" t="s">
        <v>56</v>
      </c>
      <c r="F30" s="102"/>
      <c r="G30" s="102"/>
      <c r="H30" s="102"/>
      <c r="I30" s="102"/>
      <c r="J30" s="102"/>
      <c r="K30" s="19" t="s">
        <v>54</v>
      </c>
      <c r="L30" s="44">
        <f>SUM(L31:L43)</f>
        <v>19934934.913499996</v>
      </c>
      <c r="M30" s="20"/>
      <c r="N30" s="21"/>
      <c r="O30" s="29"/>
      <c r="R30" s="29"/>
      <c r="T30" s="29"/>
    </row>
    <row r="31" spans="4:20" ht="15" customHeight="1" x14ac:dyDescent="0.25">
      <c r="D31" s="22" t="s">
        <v>57</v>
      </c>
      <c r="E31" s="100" t="s">
        <v>58</v>
      </c>
      <c r="F31" s="100"/>
      <c r="G31" s="100"/>
      <c r="H31" s="100"/>
      <c r="I31" s="100"/>
      <c r="J31" s="100"/>
      <c r="K31" s="28" t="s">
        <v>41</v>
      </c>
      <c r="L31" s="45">
        <f t="shared" ref="L31" si="3">M31*N31</f>
        <v>300000</v>
      </c>
      <c r="M31" s="25">
        <v>2</v>
      </c>
      <c r="N31" s="24">
        <v>150000</v>
      </c>
    </row>
    <row r="32" spans="4:20" ht="15" customHeight="1" x14ac:dyDescent="0.25">
      <c r="D32" s="22" t="s">
        <v>59</v>
      </c>
      <c r="E32" s="100" t="s">
        <v>60</v>
      </c>
      <c r="F32" s="100"/>
      <c r="G32" s="100"/>
      <c r="H32" s="100"/>
      <c r="I32" s="100"/>
      <c r="J32" s="100"/>
      <c r="K32" s="28" t="s">
        <v>41</v>
      </c>
      <c r="L32" s="45">
        <f>M32*N32</f>
        <v>299552.40000000002</v>
      </c>
      <c r="M32" s="25">
        <v>713.22</v>
      </c>
      <c r="N32" s="24">
        <v>420</v>
      </c>
    </row>
    <row r="33" spans="4:20" ht="15" customHeight="1" x14ac:dyDescent="0.25">
      <c r="D33" s="22" t="s">
        <v>61</v>
      </c>
      <c r="E33" s="100" t="s">
        <v>62</v>
      </c>
      <c r="F33" s="100" t="s">
        <v>63</v>
      </c>
      <c r="G33" s="100" t="s">
        <v>63</v>
      </c>
      <c r="H33" s="100" t="s">
        <v>63</v>
      </c>
      <c r="I33" s="100" t="s">
        <v>63</v>
      </c>
      <c r="J33" s="100" t="s">
        <v>63</v>
      </c>
      <c r="K33" s="23" t="s">
        <v>64</v>
      </c>
      <c r="L33" s="45">
        <f t="shared" ref="L33:L41" si="4">M33*N33</f>
        <v>0</v>
      </c>
      <c r="M33" s="25">
        <v>0</v>
      </c>
      <c r="N33" s="24">
        <v>2205</v>
      </c>
    </row>
    <row r="34" spans="4:20" ht="15" customHeight="1" x14ac:dyDescent="0.25">
      <c r="D34" s="22" t="s">
        <v>65</v>
      </c>
      <c r="E34" s="100" t="s">
        <v>63</v>
      </c>
      <c r="F34" s="100" t="s">
        <v>63</v>
      </c>
      <c r="G34" s="100" t="s">
        <v>63</v>
      </c>
      <c r="H34" s="100" t="s">
        <v>63</v>
      </c>
      <c r="I34" s="100" t="s">
        <v>63</v>
      </c>
      <c r="J34" s="100" t="s">
        <v>63</v>
      </c>
      <c r="K34" s="23" t="s">
        <v>64</v>
      </c>
      <c r="L34" s="45">
        <f t="shared" si="4"/>
        <v>4567437</v>
      </c>
      <c r="M34" s="30">
        <v>621.41999999999996</v>
      </c>
      <c r="N34" s="24">
        <v>7350</v>
      </c>
      <c r="R34" s="24"/>
    </row>
    <row r="35" spans="4:20" ht="15" customHeight="1" x14ac:dyDescent="0.25">
      <c r="D35" s="22" t="s">
        <v>66</v>
      </c>
      <c r="E35" s="100" t="s">
        <v>67</v>
      </c>
      <c r="F35" s="100" t="s">
        <v>63</v>
      </c>
      <c r="G35" s="100" t="s">
        <v>63</v>
      </c>
      <c r="H35" s="100" t="s">
        <v>63</v>
      </c>
      <c r="I35" s="100" t="s">
        <v>63</v>
      </c>
      <c r="J35" s="100" t="s">
        <v>63</v>
      </c>
      <c r="K35" s="23" t="s">
        <v>64</v>
      </c>
      <c r="L35" s="45">
        <f t="shared" si="4"/>
        <v>1445897.25</v>
      </c>
      <c r="M35" s="30">
        <v>91.802999999999997</v>
      </c>
      <c r="N35" s="24">
        <v>15750</v>
      </c>
      <c r="R35" s="24"/>
    </row>
    <row r="36" spans="4:20" ht="15" customHeight="1" x14ac:dyDescent="0.25">
      <c r="D36" s="22" t="s">
        <v>68</v>
      </c>
      <c r="E36" s="100" t="s">
        <v>69</v>
      </c>
      <c r="F36" s="100" t="s">
        <v>70</v>
      </c>
      <c r="G36" s="100" t="s">
        <v>70</v>
      </c>
      <c r="H36" s="100" t="s">
        <v>70</v>
      </c>
      <c r="I36" s="100" t="s">
        <v>70</v>
      </c>
      <c r="J36" s="100" t="s">
        <v>70</v>
      </c>
      <c r="K36" s="23" t="s">
        <v>64</v>
      </c>
      <c r="L36" s="45">
        <f t="shared" si="4"/>
        <v>6349167</v>
      </c>
      <c r="M36" s="25">
        <f>M34+M35-M37</f>
        <v>705.46299999999997</v>
      </c>
      <c r="N36" s="24">
        <v>9000</v>
      </c>
      <c r="R36" s="24"/>
    </row>
    <row r="37" spans="4:20" ht="15" customHeight="1" x14ac:dyDescent="0.25">
      <c r="D37" s="22" t="s">
        <v>71</v>
      </c>
      <c r="E37" s="100" t="s">
        <v>72</v>
      </c>
      <c r="F37" s="100" t="s">
        <v>70</v>
      </c>
      <c r="G37" s="100" t="s">
        <v>70</v>
      </c>
      <c r="H37" s="100" t="s">
        <v>70</v>
      </c>
      <c r="I37" s="100" t="s">
        <v>70</v>
      </c>
      <c r="J37" s="100" t="s">
        <v>70</v>
      </c>
      <c r="K37" s="23" t="s">
        <v>64</v>
      </c>
      <c r="L37" s="45">
        <f t="shared" si="4"/>
        <v>384120</v>
      </c>
      <c r="M37" s="25">
        <v>7.76</v>
      </c>
      <c r="N37" s="24">
        <v>49500</v>
      </c>
    </row>
    <row r="38" spans="4:20" ht="15" customHeight="1" x14ac:dyDescent="0.25">
      <c r="D38" s="22" t="s">
        <v>73</v>
      </c>
      <c r="E38" s="100" t="s">
        <v>74</v>
      </c>
      <c r="F38" s="100" t="s">
        <v>63</v>
      </c>
      <c r="G38" s="100" t="s">
        <v>63</v>
      </c>
      <c r="H38" s="100" t="s">
        <v>63</v>
      </c>
      <c r="I38" s="100" t="s">
        <v>63</v>
      </c>
      <c r="J38" s="100" t="s">
        <v>63</v>
      </c>
      <c r="K38" s="23" t="s">
        <v>64</v>
      </c>
      <c r="L38" s="45">
        <f t="shared" si="4"/>
        <v>4444398</v>
      </c>
      <c r="M38" s="25">
        <v>705.46</v>
      </c>
      <c r="N38" s="24">
        <v>6300</v>
      </c>
      <c r="P38" s="29"/>
    </row>
    <row r="39" spans="4:20" ht="15" customHeight="1" x14ac:dyDescent="0.25">
      <c r="D39" s="22" t="s">
        <v>75</v>
      </c>
      <c r="E39" s="100" t="s">
        <v>76</v>
      </c>
      <c r="F39" s="100" t="s">
        <v>63</v>
      </c>
      <c r="G39" s="100" t="s">
        <v>63</v>
      </c>
      <c r="H39" s="100" t="s">
        <v>63</v>
      </c>
      <c r="I39" s="100" t="s">
        <v>63</v>
      </c>
      <c r="J39" s="100" t="s">
        <v>63</v>
      </c>
      <c r="K39" s="23" t="s">
        <v>64</v>
      </c>
      <c r="L39" s="45">
        <f t="shared" si="4"/>
        <v>0</v>
      </c>
      <c r="M39" s="25">
        <v>0</v>
      </c>
      <c r="N39" s="24"/>
    </row>
    <row r="40" spans="4:20" ht="15" customHeight="1" x14ac:dyDescent="0.25">
      <c r="D40" s="22" t="s">
        <v>77</v>
      </c>
      <c r="E40" s="100" t="s">
        <v>78</v>
      </c>
      <c r="F40" s="100"/>
      <c r="G40" s="100"/>
      <c r="H40" s="100"/>
      <c r="I40" s="100"/>
      <c r="J40" s="100"/>
      <c r="K40" s="28" t="s">
        <v>64</v>
      </c>
      <c r="L40" s="45">
        <f t="shared" si="4"/>
        <v>1115623.8134999999</v>
      </c>
      <c r="M40" s="58">
        <v>21.61</v>
      </c>
      <c r="N40" s="24">
        <v>51625.35</v>
      </c>
      <c r="R40" s="24"/>
    </row>
    <row r="41" spans="4:20" ht="15" customHeight="1" x14ac:dyDescent="0.25">
      <c r="D41" s="22" t="s">
        <v>79</v>
      </c>
      <c r="E41" s="100" t="s">
        <v>80</v>
      </c>
      <c r="F41" s="100"/>
      <c r="G41" s="100"/>
      <c r="H41" s="100"/>
      <c r="I41" s="100"/>
      <c r="J41" s="100"/>
      <c r="K41" s="28" t="s">
        <v>64</v>
      </c>
      <c r="L41" s="45">
        <f t="shared" si="4"/>
        <v>222366.9</v>
      </c>
      <c r="M41" s="58">
        <v>21.61</v>
      </c>
      <c r="N41" s="24">
        <v>10290</v>
      </c>
    </row>
    <row r="42" spans="4:20" ht="33.75" customHeight="1" x14ac:dyDescent="0.25">
      <c r="D42" s="22" t="s">
        <v>81</v>
      </c>
      <c r="E42" s="104" t="s">
        <v>82</v>
      </c>
      <c r="F42" s="105"/>
      <c r="G42" s="105"/>
      <c r="H42" s="105"/>
      <c r="I42" s="105"/>
      <c r="J42" s="106"/>
      <c r="K42" s="33" t="s">
        <v>83</v>
      </c>
      <c r="L42" s="45">
        <f>M42*N42</f>
        <v>574172.55000000005</v>
      </c>
      <c r="M42" s="32">
        <v>494.55</v>
      </c>
      <c r="N42" s="24">
        <v>1161</v>
      </c>
    </row>
    <row r="43" spans="4:20" ht="32.25" customHeight="1" x14ac:dyDescent="0.25">
      <c r="D43" s="22" t="s">
        <v>146</v>
      </c>
      <c r="E43" s="104" t="s">
        <v>171</v>
      </c>
      <c r="F43" s="105"/>
      <c r="G43" s="105"/>
      <c r="H43" s="105"/>
      <c r="I43" s="105"/>
      <c r="J43" s="106"/>
      <c r="K43" s="33" t="s">
        <v>83</v>
      </c>
      <c r="L43" s="47">
        <f>M43*N43</f>
        <v>232200</v>
      </c>
      <c r="M43" s="42">
        <v>360</v>
      </c>
      <c r="N43" s="43">
        <v>645</v>
      </c>
      <c r="Q43" s="57"/>
      <c r="R43" s="110"/>
      <c r="S43" s="110"/>
    </row>
    <row r="44" spans="4:20" ht="32.25" customHeight="1" x14ac:dyDescent="0.25">
      <c r="D44" s="18" t="s">
        <v>84</v>
      </c>
      <c r="E44" s="107" t="s">
        <v>85</v>
      </c>
      <c r="F44" s="108"/>
      <c r="G44" s="108"/>
      <c r="H44" s="108"/>
      <c r="I44" s="108"/>
      <c r="J44" s="109"/>
      <c r="K44" s="19" t="s">
        <v>54</v>
      </c>
      <c r="L44" s="44">
        <f>SUM(L45:L47)</f>
        <v>14715515</v>
      </c>
      <c r="M44" s="32"/>
      <c r="N44" s="24"/>
      <c r="P44" s="29"/>
      <c r="R44" s="29"/>
      <c r="T44" s="29"/>
    </row>
    <row r="45" spans="4:20" ht="15" customHeight="1" x14ac:dyDescent="0.25">
      <c r="D45" s="22" t="s">
        <v>86</v>
      </c>
      <c r="E45" s="100" t="s">
        <v>40</v>
      </c>
      <c r="F45" s="100"/>
      <c r="G45" s="100"/>
      <c r="H45" s="100"/>
      <c r="I45" s="100"/>
      <c r="J45" s="100"/>
      <c r="K45" s="28" t="s">
        <v>41</v>
      </c>
      <c r="L45" s="45">
        <f t="shared" ref="L45:L54" si="5">M45*N45</f>
        <v>100000</v>
      </c>
      <c r="M45" s="32">
        <v>1</v>
      </c>
      <c r="N45" s="24">
        <v>100000</v>
      </c>
      <c r="P45" s="29"/>
    </row>
    <row r="46" spans="4:20" ht="36" customHeight="1" x14ac:dyDescent="0.25">
      <c r="D46" s="22" t="s">
        <v>87</v>
      </c>
      <c r="E46" s="100" t="s">
        <v>88</v>
      </c>
      <c r="F46" s="100"/>
      <c r="G46" s="100"/>
      <c r="H46" s="100"/>
      <c r="I46" s="100"/>
      <c r="J46" s="100"/>
      <c r="K46" s="23" t="s">
        <v>89</v>
      </c>
      <c r="L46" s="45">
        <f t="shared" si="5"/>
        <v>14173515</v>
      </c>
      <c r="M46" s="58">
        <v>3015</v>
      </c>
      <c r="N46" s="24">
        <v>4701</v>
      </c>
      <c r="P46" s="29"/>
      <c r="R46" s="24"/>
    </row>
    <row r="47" spans="4:20" ht="15" customHeight="1" x14ac:dyDescent="0.25">
      <c r="D47" s="22" t="s">
        <v>90</v>
      </c>
      <c r="E47" s="100" t="s">
        <v>91</v>
      </c>
      <c r="F47" s="100"/>
      <c r="G47" s="100"/>
      <c r="H47" s="100"/>
      <c r="I47" s="100"/>
      <c r="J47" s="100"/>
      <c r="K47" s="23" t="s">
        <v>92</v>
      </c>
      <c r="L47" s="45">
        <f t="shared" si="5"/>
        <v>442000</v>
      </c>
      <c r="M47" s="58">
        <v>26</v>
      </c>
      <c r="N47" s="24">
        <v>17000</v>
      </c>
      <c r="P47" s="29"/>
    </row>
    <row r="48" spans="4:20" ht="15" customHeight="1" x14ac:dyDescent="0.25">
      <c r="D48" s="22" t="s">
        <v>93</v>
      </c>
      <c r="E48" s="100" t="s">
        <v>94</v>
      </c>
      <c r="F48" s="100"/>
      <c r="G48" s="100"/>
      <c r="H48" s="100"/>
      <c r="I48" s="100"/>
      <c r="J48" s="100"/>
      <c r="K48" s="23" t="s">
        <v>95</v>
      </c>
      <c r="L48" s="45">
        <f t="shared" si="5"/>
        <v>0</v>
      </c>
      <c r="M48" s="35">
        <v>0</v>
      </c>
      <c r="N48" s="24">
        <v>440</v>
      </c>
    </row>
    <row r="49" spans="4:21" ht="54.75" customHeight="1" x14ac:dyDescent="0.25">
      <c r="D49" s="18" t="s">
        <v>96</v>
      </c>
      <c r="E49" s="107" t="s">
        <v>97</v>
      </c>
      <c r="F49" s="108"/>
      <c r="G49" s="108"/>
      <c r="H49" s="108"/>
      <c r="I49" s="108"/>
      <c r="J49" s="109"/>
      <c r="K49" s="19" t="s">
        <v>83</v>
      </c>
      <c r="L49" s="44">
        <f t="shared" si="5"/>
        <v>1339800</v>
      </c>
      <c r="M49" s="60">
        <v>334.95</v>
      </c>
      <c r="N49" s="34">
        <v>4000</v>
      </c>
    </row>
    <row r="50" spans="4:21" x14ac:dyDescent="0.25">
      <c r="D50" s="18" t="s">
        <v>98</v>
      </c>
      <c r="E50" s="107" t="s">
        <v>99</v>
      </c>
      <c r="F50" s="108"/>
      <c r="G50" s="108"/>
      <c r="H50" s="108"/>
      <c r="I50" s="108"/>
      <c r="J50" s="109"/>
      <c r="K50" s="19" t="s">
        <v>38</v>
      </c>
      <c r="L50" s="44">
        <f t="shared" si="5"/>
        <v>51200</v>
      </c>
      <c r="M50" s="60">
        <v>32</v>
      </c>
      <c r="N50" s="34">
        <v>1600</v>
      </c>
    </row>
    <row r="51" spans="4:21" ht="29.25" customHeight="1" x14ac:dyDescent="0.25">
      <c r="D51" s="18" t="s">
        <v>100</v>
      </c>
      <c r="E51" s="107" t="s">
        <v>101</v>
      </c>
      <c r="F51" s="108"/>
      <c r="G51" s="108"/>
      <c r="H51" s="108"/>
      <c r="I51" s="108"/>
      <c r="J51" s="109"/>
      <c r="K51" s="19" t="s">
        <v>38</v>
      </c>
      <c r="L51" s="44">
        <f t="shared" si="5"/>
        <v>25200</v>
      </c>
      <c r="M51" s="19">
        <v>42</v>
      </c>
      <c r="N51" s="34">
        <v>600</v>
      </c>
    </row>
    <row r="52" spans="4:21" ht="29.25" customHeight="1" x14ac:dyDescent="0.25">
      <c r="D52" s="18" t="s">
        <v>102</v>
      </c>
      <c r="E52" s="107" t="s">
        <v>103</v>
      </c>
      <c r="F52" s="108"/>
      <c r="G52" s="108"/>
      <c r="H52" s="108"/>
      <c r="I52" s="108"/>
      <c r="J52" s="109"/>
      <c r="K52" s="19" t="s">
        <v>104</v>
      </c>
      <c r="L52" s="44">
        <f t="shared" si="5"/>
        <v>189420.00000000003</v>
      </c>
      <c r="M52" s="19">
        <v>270.60000000000002</v>
      </c>
      <c r="N52" s="34">
        <v>700</v>
      </c>
    </row>
    <row r="53" spans="4:21" ht="29.25" customHeight="1" x14ac:dyDescent="0.25">
      <c r="D53" s="18" t="s">
        <v>105</v>
      </c>
      <c r="E53" s="107" t="s">
        <v>106</v>
      </c>
      <c r="F53" s="108"/>
      <c r="G53" s="108"/>
      <c r="H53" s="108"/>
      <c r="I53" s="108"/>
      <c r="J53" s="109"/>
      <c r="K53" s="19" t="s">
        <v>41</v>
      </c>
      <c r="L53" s="44">
        <f t="shared" si="5"/>
        <v>62000</v>
      </c>
      <c r="M53" s="19">
        <v>1</v>
      </c>
      <c r="N53" s="34">
        <v>62000</v>
      </c>
    </row>
    <row r="54" spans="4:21" ht="56.25" customHeight="1" x14ac:dyDescent="0.25">
      <c r="D54" s="18" t="s">
        <v>107</v>
      </c>
      <c r="E54" s="107" t="s">
        <v>108</v>
      </c>
      <c r="F54" s="108"/>
      <c r="G54" s="108"/>
      <c r="H54" s="108"/>
      <c r="I54" s="108"/>
      <c r="J54" s="109"/>
      <c r="K54" s="19" t="s">
        <v>83</v>
      </c>
      <c r="L54" s="44">
        <f t="shared" si="5"/>
        <v>53874.999999999993</v>
      </c>
      <c r="M54" s="60">
        <v>8.6199999999999992</v>
      </c>
      <c r="N54" s="34">
        <v>6250</v>
      </c>
    </row>
    <row r="55" spans="4:21" ht="27.75" customHeight="1" x14ac:dyDescent="0.25">
      <c r="D55" s="18" t="s">
        <v>109</v>
      </c>
      <c r="E55" s="102" t="s">
        <v>110</v>
      </c>
      <c r="F55" s="102"/>
      <c r="G55" s="102"/>
      <c r="H55" s="102"/>
      <c r="I55" s="102"/>
      <c r="J55" s="102"/>
      <c r="K55" s="19" t="s">
        <v>83</v>
      </c>
      <c r="L55" s="44">
        <f>SUM(L56:L58)</f>
        <v>13381934.390000001</v>
      </c>
      <c r="M55" s="20"/>
      <c r="N55" s="21"/>
    </row>
    <row r="56" spans="4:21" ht="88.5" customHeight="1" x14ac:dyDescent="0.25">
      <c r="D56" s="22" t="s">
        <v>111</v>
      </c>
      <c r="E56" s="100" t="s">
        <v>112</v>
      </c>
      <c r="F56" s="100"/>
      <c r="G56" s="100"/>
      <c r="H56" s="100"/>
      <c r="I56" s="100"/>
      <c r="J56" s="100"/>
      <c r="K56" s="23" t="s">
        <v>113</v>
      </c>
      <c r="L56" s="45">
        <f t="shared" ref="L56" si="6">M56*N56</f>
        <v>13272118.460000001</v>
      </c>
      <c r="M56" s="25">
        <v>19124.09</v>
      </c>
      <c r="N56" s="24">
        <v>694</v>
      </c>
      <c r="S56" s="29"/>
      <c r="U56" s="29"/>
    </row>
    <row r="57" spans="4:21" ht="32.25" customHeight="1" x14ac:dyDescent="0.25">
      <c r="D57" s="22" t="s">
        <v>114</v>
      </c>
      <c r="E57" s="100" t="s">
        <v>115</v>
      </c>
      <c r="F57" s="100"/>
      <c r="G57" s="100"/>
      <c r="H57" s="100"/>
      <c r="I57" s="100"/>
      <c r="J57" s="100"/>
      <c r="K57" s="23" t="s">
        <v>41</v>
      </c>
      <c r="L57" s="45">
        <v>92000</v>
      </c>
      <c r="M57" s="32">
        <v>0</v>
      </c>
      <c r="N57" s="31"/>
      <c r="S57" s="29"/>
      <c r="U57" s="29"/>
    </row>
    <row r="58" spans="4:21" ht="40.5" customHeight="1" x14ac:dyDescent="0.25">
      <c r="D58" s="22" t="s">
        <v>175</v>
      </c>
      <c r="E58" s="100" t="s">
        <v>176</v>
      </c>
      <c r="F58" s="100"/>
      <c r="G58" s="100"/>
      <c r="H58" s="100"/>
      <c r="I58" s="100"/>
      <c r="J58" s="100"/>
      <c r="K58" s="23" t="s">
        <v>113</v>
      </c>
      <c r="L58" s="31">
        <f t="shared" ref="L58" si="7">M58*N58</f>
        <v>17815.93</v>
      </c>
      <c r="M58" s="58">
        <v>119.57</v>
      </c>
      <c r="N58" s="24">
        <v>149</v>
      </c>
      <c r="S58" s="29"/>
      <c r="U58" s="29"/>
    </row>
    <row r="59" spans="4:21" ht="30" customHeight="1" x14ac:dyDescent="0.25">
      <c r="D59" s="18" t="s">
        <v>116</v>
      </c>
      <c r="E59" s="102" t="s">
        <v>117</v>
      </c>
      <c r="F59" s="102"/>
      <c r="G59" s="102"/>
      <c r="H59" s="102"/>
      <c r="I59" s="102"/>
      <c r="J59" s="102"/>
      <c r="K59" s="19" t="s">
        <v>29</v>
      </c>
      <c r="L59" s="44">
        <f>M59*N59</f>
        <v>2073500</v>
      </c>
      <c r="M59" s="19">
        <v>377</v>
      </c>
      <c r="N59" s="34">
        <v>5500</v>
      </c>
      <c r="P59" s="97"/>
      <c r="Q59" s="97"/>
      <c r="R59" s="97"/>
      <c r="S59" s="29"/>
      <c r="U59" s="29"/>
    </row>
    <row r="60" spans="4:21" ht="30" customHeight="1" x14ac:dyDescent="0.25">
      <c r="D60" s="18" t="s">
        <v>118</v>
      </c>
      <c r="E60" s="102" t="s">
        <v>119</v>
      </c>
      <c r="F60" s="102"/>
      <c r="G60" s="102"/>
      <c r="H60" s="102"/>
      <c r="I60" s="102"/>
      <c r="J60" s="102"/>
      <c r="K60" s="19"/>
      <c r="L60" s="44">
        <f>SUM(L61)</f>
        <v>150000</v>
      </c>
      <c r="M60" s="32"/>
      <c r="N60" s="31"/>
      <c r="P60" s="54"/>
      <c r="Q60" s="54"/>
      <c r="R60" s="54"/>
      <c r="S60" s="29"/>
      <c r="U60" s="29"/>
    </row>
    <row r="61" spans="4:21" ht="42" customHeight="1" x14ac:dyDescent="0.25">
      <c r="D61" s="22" t="s">
        <v>120</v>
      </c>
      <c r="E61" s="100" t="s">
        <v>121</v>
      </c>
      <c r="F61" s="100"/>
      <c r="G61" s="100"/>
      <c r="H61" s="100"/>
      <c r="I61" s="100"/>
      <c r="J61" s="100"/>
      <c r="K61" s="23" t="s">
        <v>41</v>
      </c>
      <c r="L61" s="45">
        <f t="shared" ref="L61" si="8">M61*N61</f>
        <v>150000</v>
      </c>
      <c r="M61" s="32">
        <v>1</v>
      </c>
      <c r="N61" s="31">
        <v>150000</v>
      </c>
      <c r="S61" s="29"/>
      <c r="U61" s="29"/>
    </row>
    <row r="62" spans="4:21" x14ac:dyDescent="0.25">
      <c r="D62" s="18" t="s">
        <v>122</v>
      </c>
      <c r="E62" s="102" t="s">
        <v>123</v>
      </c>
      <c r="F62" s="102"/>
      <c r="G62" s="102"/>
      <c r="H62" s="102"/>
      <c r="I62" s="102"/>
      <c r="J62" s="102"/>
      <c r="K62" s="19" t="s">
        <v>29</v>
      </c>
      <c r="L62" s="44">
        <f>SUM(L63:L65)</f>
        <v>25027110</v>
      </c>
      <c r="M62" s="19"/>
      <c r="N62" s="34"/>
      <c r="S62" s="26"/>
    </row>
    <row r="63" spans="4:21" ht="62.25" customHeight="1" x14ac:dyDescent="0.25">
      <c r="D63" s="22" t="s">
        <v>124</v>
      </c>
      <c r="E63" s="100" t="s">
        <v>125</v>
      </c>
      <c r="F63" s="100"/>
      <c r="G63" s="100"/>
      <c r="H63" s="100"/>
      <c r="I63" s="100"/>
      <c r="J63" s="100"/>
      <c r="K63" s="23" t="s">
        <v>29</v>
      </c>
      <c r="L63" s="45">
        <f t="shared" ref="L63:L65" si="9">M63*N63</f>
        <v>24252000</v>
      </c>
      <c r="M63" s="32">
        <v>1720</v>
      </c>
      <c r="N63" s="31">
        <v>14100</v>
      </c>
      <c r="S63" s="26"/>
    </row>
    <row r="64" spans="4:21" ht="45.75" customHeight="1" x14ac:dyDescent="0.25">
      <c r="D64" s="22" t="s">
        <v>126</v>
      </c>
      <c r="E64" s="100" t="s">
        <v>127</v>
      </c>
      <c r="F64" s="100"/>
      <c r="G64" s="100"/>
      <c r="H64" s="100"/>
      <c r="I64" s="100"/>
      <c r="J64" s="100"/>
      <c r="K64" s="23" t="s">
        <v>29</v>
      </c>
      <c r="L64" s="45">
        <f t="shared" si="9"/>
        <v>235110.00000000003</v>
      </c>
      <c r="M64" s="25">
        <v>138.30000000000001</v>
      </c>
      <c r="N64" s="24">
        <v>1700</v>
      </c>
    </row>
    <row r="65" spans="4:19" ht="28.5" customHeight="1" x14ac:dyDescent="0.25">
      <c r="D65" s="22" t="s">
        <v>159</v>
      </c>
      <c r="E65" s="100" t="s">
        <v>160</v>
      </c>
      <c r="F65" s="100"/>
      <c r="G65" s="100"/>
      <c r="H65" s="100"/>
      <c r="I65" s="100"/>
      <c r="J65" s="100"/>
      <c r="K65" s="23" t="s">
        <v>15</v>
      </c>
      <c r="L65" s="45">
        <f t="shared" si="9"/>
        <v>540000</v>
      </c>
      <c r="M65" s="25">
        <v>4500</v>
      </c>
      <c r="N65" s="24">
        <v>120</v>
      </c>
    </row>
    <row r="66" spans="4:19" ht="45.75" customHeight="1" x14ac:dyDescent="0.25">
      <c r="D66" s="18" t="s">
        <v>136</v>
      </c>
      <c r="E66" s="102" t="s">
        <v>137</v>
      </c>
      <c r="F66" s="102"/>
      <c r="G66" s="102"/>
      <c r="H66" s="102"/>
      <c r="I66" s="102"/>
      <c r="J66" s="102"/>
      <c r="K66" s="19"/>
      <c r="L66" s="44">
        <f>SUM(L67:L68)</f>
        <v>2038900</v>
      </c>
      <c r="M66" s="25"/>
      <c r="N66" s="24"/>
    </row>
    <row r="67" spans="4:19" ht="45.75" customHeight="1" x14ac:dyDescent="0.25">
      <c r="D67" s="22" t="s">
        <v>142</v>
      </c>
      <c r="E67" s="100" t="s">
        <v>144</v>
      </c>
      <c r="F67" s="100"/>
      <c r="G67" s="100"/>
      <c r="H67" s="100"/>
      <c r="I67" s="100"/>
      <c r="J67" s="100"/>
      <c r="K67" s="23" t="s">
        <v>15</v>
      </c>
      <c r="L67" s="47">
        <f>M67*N67</f>
        <v>1238900</v>
      </c>
      <c r="M67" s="42">
        <v>1300</v>
      </c>
      <c r="N67" s="43">
        <v>953</v>
      </c>
      <c r="P67" s="38"/>
      <c r="Q67" s="39"/>
      <c r="R67" s="40"/>
      <c r="S67" s="41"/>
    </row>
    <row r="68" spans="4:19" ht="35.25" customHeight="1" x14ac:dyDescent="0.25">
      <c r="D68" s="22" t="s">
        <v>143</v>
      </c>
      <c r="E68" s="100" t="s">
        <v>145</v>
      </c>
      <c r="F68" s="100"/>
      <c r="G68" s="100"/>
      <c r="H68" s="100"/>
      <c r="I68" s="100"/>
      <c r="J68" s="100"/>
      <c r="K68" s="23" t="s">
        <v>29</v>
      </c>
      <c r="L68" s="47">
        <f>M68*N68</f>
        <v>800000</v>
      </c>
      <c r="M68" s="42">
        <v>80</v>
      </c>
      <c r="N68" s="43">
        <v>10000</v>
      </c>
    </row>
    <row r="69" spans="4:19" ht="38.25" customHeight="1" x14ac:dyDescent="0.25">
      <c r="D69" s="18" t="s">
        <v>138</v>
      </c>
      <c r="E69" s="102" t="s">
        <v>139</v>
      </c>
      <c r="F69" s="102"/>
      <c r="G69" s="102"/>
      <c r="H69" s="102"/>
      <c r="I69" s="102"/>
      <c r="J69" s="102"/>
      <c r="K69" s="19" t="s">
        <v>29</v>
      </c>
      <c r="L69" s="48">
        <f>SUM(L70:L75)</f>
        <v>26891530.399999999</v>
      </c>
      <c r="M69" s="32"/>
      <c r="N69" s="24"/>
    </row>
    <row r="70" spans="4:19" ht="42.75" customHeight="1" x14ac:dyDescent="0.25">
      <c r="D70" s="22" t="s">
        <v>147</v>
      </c>
      <c r="E70" s="100" t="s">
        <v>152</v>
      </c>
      <c r="F70" s="100"/>
      <c r="G70" s="100"/>
      <c r="H70" s="100"/>
      <c r="I70" s="100"/>
      <c r="J70" s="100"/>
      <c r="K70" s="23" t="s">
        <v>29</v>
      </c>
      <c r="L70" s="45">
        <f t="shared" ref="L70:L76" si="10">M70*N70</f>
        <v>6447203.2000000002</v>
      </c>
      <c r="M70" s="32">
        <v>345.88</v>
      </c>
      <c r="N70" s="31">
        <v>18640</v>
      </c>
      <c r="S70" s="26"/>
    </row>
    <row r="71" spans="4:19" ht="42.75" customHeight="1" x14ac:dyDescent="0.25">
      <c r="D71" s="22" t="s">
        <v>148</v>
      </c>
      <c r="E71" s="100" t="s">
        <v>153</v>
      </c>
      <c r="F71" s="100"/>
      <c r="G71" s="100"/>
      <c r="H71" s="100"/>
      <c r="I71" s="100"/>
      <c r="J71" s="100"/>
      <c r="K71" s="23" t="s">
        <v>29</v>
      </c>
      <c r="L71" s="45">
        <f t="shared" si="10"/>
        <v>13936129.199999999</v>
      </c>
      <c r="M71" s="32">
        <v>790.03</v>
      </c>
      <c r="N71" s="31">
        <v>17640</v>
      </c>
      <c r="S71" s="26"/>
    </row>
    <row r="72" spans="4:19" ht="42.75" customHeight="1" x14ac:dyDescent="0.25">
      <c r="D72" s="22" t="s">
        <v>149</v>
      </c>
      <c r="E72" s="100" t="s">
        <v>154</v>
      </c>
      <c r="F72" s="100"/>
      <c r="G72" s="100"/>
      <c r="H72" s="100"/>
      <c r="I72" s="100"/>
      <c r="J72" s="100"/>
      <c r="K72" s="23" t="s">
        <v>29</v>
      </c>
      <c r="L72" s="45">
        <f t="shared" si="10"/>
        <v>2377315.1999999997</v>
      </c>
      <c r="M72" s="32">
        <v>124.8</v>
      </c>
      <c r="N72" s="31">
        <v>19049</v>
      </c>
      <c r="S72" s="26"/>
    </row>
    <row r="73" spans="4:19" ht="42.75" customHeight="1" x14ac:dyDescent="0.25">
      <c r="D73" s="22" t="s">
        <v>150</v>
      </c>
      <c r="E73" s="100" t="s">
        <v>155</v>
      </c>
      <c r="F73" s="100"/>
      <c r="G73" s="100"/>
      <c r="H73" s="100"/>
      <c r="I73" s="100"/>
      <c r="J73" s="100"/>
      <c r="K73" s="23" t="s">
        <v>29</v>
      </c>
      <c r="L73" s="45">
        <f t="shared" si="10"/>
        <v>1819404.7999999998</v>
      </c>
      <c r="M73" s="32">
        <v>92.6</v>
      </c>
      <c r="N73" s="31">
        <v>19648</v>
      </c>
      <c r="S73" s="26"/>
    </row>
    <row r="74" spans="4:19" ht="42.75" customHeight="1" x14ac:dyDescent="0.25">
      <c r="D74" s="22" t="s">
        <v>151</v>
      </c>
      <c r="E74" s="100" t="s">
        <v>156</v>
      </c>
      <c r="F74" s="100"/>
      <c r="G74" s="100"/>
      <c r="H74" s="100"/>
      <c r="I74" s="100"/>
      <c r="J74" s="100"/>
      <c r="K74" s="23" t="s">
        <v>29</v>
      </c>
      <c r="L74" s="45">
        <f t="shared" si="10"/>
        <v>1196000</v>
      </c>
      <c r="M74" s="32">
        <v>52</v>
      </c>
      <c r="N74" s="31">
        <v>23000</v>
      </c>
      <c r="S74" s="26"/>
    </row>
    <row r="75" spans="4:19" ht="42.75" customHeight="1" x14ac:dyDescent="0.25">
      <c r="D75" s="22" t="s">
        <v>157</v>
      </c>
      <c r="E75" s="100" t="s">
        <v>158</v>
      </c>
      <c r="F75" s="100"/>
      <c r="G75" s="100"/>
      <c r="H75" s="100"/>
      <c r="I75" s="100"/>
      <c r="J75" s="100"/>
      <c r="K75" s="23" t="s">
        <v>29</v>
      </c>
      <c r="L75" s="45">
        <f t="shared" si="10"/>
        <v>1115478</v>
      </c>
      <c r="M75" s="32">
        <v>49.14</v>
      </c>
      <c r="N75" s="31">
        <v>22700</v>
      </c>
      <c r="S75" s="26"/>
    </row>
    <row r="76" spans="4:19" ht="27" hidden="1" customHeight="1" x14ac:dyDescent="0.25">
      <c r="D76" s="18" t="s">
        <v>140</v>
      </c>
      <c r="E76" s="102" t="s">
        <v>141</v>
      </c>
      <c r="F76" s="102"/>
      <c r="G76" s="102"/>
      <c r="H76" s="102"/>
      <c r="I76" s="102"/>
      <c r="J76" s="102"/>
      <c r="K76" s="19" t="s">
        <v>29</v>
      </c>
      <c r="L76" s="26">
        <f t="shared" si="10"/>
        <v>38962154</v>
      </c>
      <c r="M76" s="32">
        <v>2303</v>
      </c>
      <c r="N76" s="24">
        <f>16573+345</f>
        <v>16918</v>
      </c>
    </row>
    <row r="77" spans="4:19" ht="38.25" customHeight="1" x14ac:dyDescent="0.25">
      <c r="D77" s="18" t="s">
        <v>140</v>
      </c>
      <c r="E77" s="102" t="s">
        <v>179</v>
      </c>
      <c r="F77" s="102"/>
      <c r="G77" s="102"/>
      <c r="H77" s="102"/>
      <c r="I77" s="102"/>
      <c r="J77" s="102"/>
      <c r="K77" s="19" t="s">
        <v>29</v>
      </c>
      <c r="L77" s="26">
        <f>SUM(L78:L79)</f>
        <v>18539880</v>
      </c>
      <c r="M77" s="32"/>
      <c r="N77" s="24"/>
    </row>
    <row r="78" spans="4:19" ht="42.75" customHeight="1" x14ac:dyDescent="0.25">
      <c r="D78" s="22" t="s">
        <v>177</v>
      </c>
      <c r="E78" s="104" t="s">
        <v>181</v>
      </c>
      <c r="F78" s="105"/>
      <c r="G78" s="105"/>
      <c r="H78" s="105"/>
      <c r="I78" s="105"/>
      <c r="J78" s="106"/>
      <c r="K78" s="23" t="s">
        <v>29</v>
      </c>
      <c r="L78" s="24">
        <f t="shared" ref="L78:L79" si="11">M78*N78</f>
        <v>11184000</v>
      </c>
      <c r="M78" s="32">
        <v>600</v>
      </c>
      <c r="N78" s="31">
        <v>18640</v>
      </c>
      <c r="S78" s="26"/>
    </row>
    <row r="79" spans="4:19" ht="42.75" customHeight="1" x14ac:dyDescent="0.25">
      <c r="D79" s="22" t="s">
        <v>178</v>
      </c>
      <c r="E79" s="104" t="s">
        <v>180</v>
      </c>
      <c r="F79" s="105"/>
      <c r="G79" s="105"/>
      <c r="H79" s="105"/>
      <c r="I79" s="105"/>
      <c r="J79" s="106"/>
      <c r="K79" s="23" t="s">
        <v>29</v>
      </c>
      <c r="L79" s="24">
        <f t="shared" si="11"/>
        <v>7355880</v>
      </c>
      <c r="M79" s="32">
        <v>417</v>
      </c>
      <c r="N79" s="31">
        <v>17640</v>
      </c>
      <c r="S79" s="26"/>
    </row>
    <row r="80" spans="4:19" s="16" customFormat="1" ht="33" customHeight="1" x14ac:dyDescent="0.25">
      <c r="D80" s="11" t="s">
        <v>183</v>
      </c>
      <c r="E80" s="85" t="s">
        <v>184</v>
      </c>
      <c r="F80" s="85"/>
      <c r="G80" s="85"/>
      <c r="H80" s="85"/>
      <c r="I80" s="85"/>
      <c r="J80" s="85"/>
      <c r="K80" s="12"/>
      <c r="L80" s="13">
        <f>L81</f>
        <v>7941726.1099999994</v>
      </c>
      <c r="M80" s="14"/>
      <c r="N80" s="15"/>
      <c r="P80" s="17"/>
      <c r="R80" s="17"/>
    </row>
    <row r="81" spans="4:19" ht="38.25" customHeight="1" x14ac:dyDescent="0.25">
      <c r="D81" s="18" t="s">
        <v>187</v>
      </c>
      <c r="E81" s="102" t="s">
        <v>188</v>
      </c>
      <c r="F81" s="102"/>
      <c r="G81" s="102"/>
      <c r="H81" s="102"/>
      <c r="I81" s="102"/>
      <c r="J81" s="102"/>
      <c r="K81" s="19" t="s">
        <v>29</v>
      </c>
      <c r="L81" s="26">
        <f>SUM(L82:L88)</f>
        <v>7941726.1099999994</v>
      </c>
      <c r="M81" s="32"/>
      <c r="N81" s="24"/>
    </row>
    <row r="82" spans="4:19" ht="42.75" customHeight="1" x14ac:dyDescent="0.25">
      <c r="D82" s="50" t="s">
        <v>185</v>
      </c>
      <c r="E82" s="111" t="s">
        <v>192</v>
      </c>
      <c r="F82" s="111"/>
      <c r="G82" s="111"/>
      <c r="H82" s="111"/>
      <c r="I82" s="111"/>
      <c r="J82" s="111"/>
      <c r="K82" s="51" t="s">
        <v>29</v>
      </c>
      <c r="L82" s="52">
        <f t="shared" ref="L82:L84" si="12">M82*N82</f>
        <v>3519360</v>
      </c>
      <c r="M82" s="53">
        <v>183.3</v>
      </c>
      <c r="N82" s="61">
        <v>19200</v>
      </c>
      <c r="O82" s="31"/>
      <c r="S82" s="26"/>
    </row>
    <row r="83" spans="4:19" ht="42.75" customHeight="1" x14ac:dyDescent="0.25">
      <c r="D83" s="22" t="s">
        <v>186</v>
      </c>
      <c r="E83" s="100" t="s">
        <v>190</v>
      </c>
      <c r="F83" s="100"/>
      <c r="G83" s="100"/>
      <c r="H83" s="100"/>
      <c r="I83" s="100"/>
      <c r="J83" s="100"/>
      <c r="K83" s="23" t="s">
        <v>29</v>
      </c>
      <c r="L83" s="45">
        <f t="shared" si="12"/>
        <v>2674289.11</v>
      </c>
      <c r="M83" s="32">
        <v>140.38999999999999</v>
      </c>
      <c r="N83" s="31">
        <v>19049</v>
      </c>
      <c r="O83" s="31"/>
      <c r="S83" s="26"/>
    </row>
    <row r="84" spans="4:19" ht="45" customHeight="1" x14ac:dyDescent="0.25">
      <c r="D84" s="22" t="s">
        <v>191</v>
      </c>
      <c r="E84" s="100" t="s">
        <v>189</v>
      </c>
      <c r="F84" s="100"/>
      <c r="G84" s="100"/>
      <c r="H84" s="100"/>
      <c r="I84" s="100"/>
      <c r="J84" s="100"/>
      <c r="K84" s="23" t="s">
        <v>29</v>
      </c>
      <c r="L84" s="45">
        <f t="shared" si="12"/>
        <v>1446787</v>
      </c>
      <c r="M84" s="32">
        <v>73</v>
      </c>
      <c r="N84" s="31">
        <v>19819</v>
      </c>
      <c r="S84" s="26"/>
    </row>
    <row r="85" spans="4:19" s="16" customFormat="1" ht="40.5" customHeight="1" x14ac:dyDescent="0.25">
      <c r="D85" s="11" t="s">
        <v>161</v>
      </c>
      <c r="E85" s="85" t="s">
        <v>162</v>
      </c>
      <c r="F85" s="85"/>
      <c r="G85" s="85"/>
      <c r="H85" s="85"/>
      <c r="I85" s="85"/>
      <c r="J85" s="85"/>
      <c r="K85" s="12"/>
      <c r="L85" s="13">
        <f>L87</f>
        <v>100430</v>
      </c>
      <c r="M85" s="14"/>
      <c r="N85" s="15"/>
      <c r="P85" s="17"/>
      <c r="R85" s="17"/>
    </row>
    <row r="86" spans="4:19" x14ac:dyDescent="0.25">
      <c r="D86" s="27"/>
      <c r="E86" s="103"/>
      <c r="F86" s="103"/>
      <c r="G86" s="103"/>
      <c r="H86" s="103"/>
      <c r="I86" s="103"/>
      <c r="J86" s="103"/>
      <c r="K86" s="28"/>
      <c r="L86" s="24"/>
      <c r="M86" s="25"/>
      <c r="N86" s="24"/>
    </row>
    <row r="87" spans="4:19" ht="38.25" customHeight="1" x14ac:dyDescent="0.25">
      <c r="D87" s="18" t="s">
        <v>163</v>
      </c>
      <c r="E87" s="102" t="s">
        <v>165</v>
      </c>
      <c r="F87" s="102"/>
      <c r="G87" s="102"/>
      <c r="H87" s="102"/>
      <c r="I87" s="102"/>
      <c r="J87" s="102"/>
      <c r="K87" s="19"/>
      <c r="L87" s="26">
        <f>L88</f>
        <v>100430</v>
      </c>
      <c r="M87" s="32"/>
      <c r="N87" s="24"/>
    </row>
    <row r="88" spans="4:19" ht="42.75" customHeight="1" x14ac:dyDescent="0.25">
      <c r="D88" s="22" t="s">
        <v>166</v>
      </c>
      <c r="E88" s="100" t="s">
        <v>164</v>
      </c>
      <c r="F88" s="100"/>
      <c r="G88" s="100"/>
      <c r="H88" s="100"/>
      <c r="I88" s="100"/>
      <c r="J88" s="100"/>
      <c r="K88" s="23"/>
      <c r="L88" s="24">
        <f>L89</f>
        <v>100430</v>
      </c>
      <c r="M88" s="32"/>
      <c r="N88" s="31"/>
      <c r="S88" s="26"/>
    </row>
    <row r="89" spans="4:19" ht="42.75" customHeight="1" x14ac:dyDescent="0.25">
      <c r="D89" s="22" t="s">
        <v>167</v>
      </c>
      <c r="E89" s="100" t="s">
        <v>169</v>
      </c>
      <c r="F89" s="100"/>
      <c r="G89" s="100"/>
      <c r="H89" s="100"/>
      <c r="I89" s="100"/>
      <c r="J89" s="100"/>
      <c r="K89" s="23"/>
      <c r="L89" s="24">
        <f>SUM(L90:L90)</f>
        <v>100430</v>
      </c>
      <c r="M89" s="32"/>
      <c r="N89" s="31"/>
      <c r="S89" s="26"/>
    </row>
    <row r="90" spans="4:19" ht="55.5" customHeight="1" x14ac:dyDescent="0.25">
      <c r="D90" s="22" t="s">
        <v>168</v>
      </c>
      <c r="E90" s="100" t="s">
        <v>170</v>
      </c>
      <c r="F90" s="100"/>
      <c r="G90" s="100"/>
      <c r="H90" s="100"/>
      <c r="I90" s="100"/>
      <c r="J90" s="100"/>
      <c r="K90" s="23" t="s">
        <v>38</v>
      </c>
      <c r="L90" s="24">
        <f t="shared" ref="L90" si="13">M90*N90</f>
        <v>100430</v>
      </c>
      <c r="M90" s="58">
        <v>91.3</v>
      </c>
      <c r="N90" s="31">
        <v>1100</v>
      </c>
      <c r="S90" s="26"/>
    </row>
    <row r="91" spans="4:19" s="16" customFormat="1" ht="45.75" customHeight="1" x14ac:dyDescent="0.25">
      <c r="D91" s="11"/>
      <c r="E91" s="90" t="s">
        <v>128</v>
      </c>
      <c r="F91" s="91"/>
      <c r="G91" s="91"/>
      <c r="H91" s="91"/>
      <c r="I91" s="91"/>
      <c r="J91" s="92"/>
      <c r="K91" s="12"/>
      <c r="L91" s="13">
        <f>L7+L19+L80+L85</f>
        <v>176494544.0115</v>
      </c>
      <c r="M91" s="14"/>
      <c r="N91" s="15"/>
      <c r="P91" s="17"/>
      <c r="R91" s="17"/>
    </row>
    <row r="92" spans="4:19" ht="45.75" customHeight="1" x14ac:dyDescent="0.25">
      <c r="L92" s="49">
        <f>L85+L77+L69+L66+L62+L60+L59+L55+L54+L53+L52+L51+L50+L49+L44+L30+L21+L15+L13+L8+L80</f>
        <v>176494544.0115</v>
      </c>
      <c r="N92" s="1"/>
      <c r="O92" s="1"/>
    </row>
    <row r="93" spans="4:19" ht="45.75" customHeight="1" x14ac:dyDescent="0.25">
      <c r="D93" s="96" t="s">
        <v>129</v>
      </c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1"/>
    </row>
    <row r="94" spans="4:19" ht="45.75" customHeight="1" x14ac:dyDescent="0.25"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1"/>
    </row>
    <row r="95" spans="4:19" ht="38.25" customHeight="1" x14ac:dyDescent="0.25">
      <c r="D95" s="3"/>
      <c r="K95" s="3"/>
      <c r="L95" s="3"/>
      <c r="M95" s="3"/>
      <c r="N95" s="2"/>
      <c r="O95" s="1"/>
    </row>
    <row r="96" spans="4:19" ht="27" customHeight="1" x14ac:dyDescent="0.25">
      <c r="E96"/>
      <c r="F96"/>
      <c r="G96"/>
      <c r="H96"/>
      <c r="I96"/>
      <c r="J96"/>
      <c r="K96"/>
      <c r="L96"/>
      <c r="M96"/>
      <c r="N96"/>
    </row>
    <row r="97" spans="4:15" x14ac:dyDescent="0.25">
      <c r="D97" t="s">
        <v>130</v>
      </c>
      <c r="E97"/>
      <c r="F97"/>
      <c r="G97"/>
      <c r="H97"/>
      <c r="I97"/>
      <c r="J97"/>
      <c r="K97"/>
      <c r="L97" t="s">
        <v>131</v>
      </c>
      <c r="M97"/>
      <c r="N97"/>
    </row>
    <row r="98" spans="4:15" x14ac:dyDescent="0.25">
      <c r="E98"/>
      <c r="F98"/>
      <c r="G98"/>
      <c r="H98"/>
      <c r="I98"/>
      <c r="J98"/>
      <c r="K98"/>
      <c r="L98"/>
      <c r="M98"/>
      <c r="N98"/>
    </row>
    <row r="99" spans="4:15" x14ac:dyDescent="0.25">
      <c r="D99" t="s">
        <v>132</v>
      </c>
      <c r="E99"/>
      <c r="F99"/>
      <c r="G99"/>
      <c r="H99"/>
      <c r="I99"/>
      <c r="J99"/>
      <c r="K99"/>
      <c r="L99" t="s">
        <v>133</v>
      </c>
      <c r="M99"/>
      <c r="N99"/>
    </row>
    <row r="100" spans="4:15" x14ac:dyDescent="0.25">
      <c r="N100" s="1"/>
      <c r="O100" s="1"/>
    </row>
    <row r="101" spans="4:15" x14ac:dyDescent="0.25">
      <c r="N101" s="1"/>
      <c r="O101" s="1"/>
    </row>
    <row r="102" spans="4:15" x14ac:dyDescent="0.25">
      <c r="N102" s="1"/>
      <c r="O102" s="1"/>
    </row>
    <row r="103" spans="4:15" x14ac:dyDescent="0.25">
      <c r="N103" s="1"/>
      <c r="O103" s="1"/>
    </row>
  </sheetData>
  <mergeCells count="95">
    <mergeCell ref="E88:J88"/>
    <mergeCell ref="E89:J89"/>
    <mergeCell ref="E90:J90"/>
    <mergeCell ref="E91:J91"/>
    <mergeCell ref="D93:N94"/>
    <mergeCell ref="E87:J87"/>
    <mergeCell ref="E76:J76"/>
    <mergeCell ref="E77:J77"/>
    <mergeCell ref="E78:J78"/>
    <mergeCell ref="E79:J79"/>
    <mergeCell ref="E80:J80"/>
    <mergeCell ref="E81:J81"/>
    <mergeCell ref="E82:J82"/>
    <mergeCell ref="E83:J83"/>
    <mergeCell ref="E84:J84"/>
    <mergeCell ref="E85:J85"/>
    <mergeCell ref="E86:J86"/>
    <mergeCell ref="P59:R59"/>
    <mergeCell ref="E60:J60"/>
    <mergeCell ref="E61:J61"/>
    <mergeCell ref="E62:J62"/>
    <mergeCell ref="E75:J75"/>
    <mergeCell ref="E64:J64"/>
    <mergeCell ref="E65:J65"/>
    <mergeCell ref="E66:J66"/>
    <mergeCell ref="E67:J67"/>
    <mergeCell ref="E68:J68"/>
    <mergeCell ref="E69:J69"/>
    <mergeCell ref="E70:J70"/>
    <mergeCell ref="E71:J71"/>
    <mergeCell ref="E72:J72"/>
    <mergeCell ref="E73:J73"/>
    <mergeCell ref="E74:J74"/>
    <mergeCell ref="E63:J63"/>
    <mergeCell ref="E53:J53"/>
    <mergeCell ref="E54:J54"/>
    <mergeCell ref="E55:J55"/>
    <mergeCell ref="E56:J56"/>
    <mergeCell ref="E57:J57"/>
    <mergeCell ref="E58:J58"/>
    <mergeCell ref="E59:J59"/>
    <mergeCell ref="E52:J52"/>
    <mergeCell ref="E42:J42"/>
    <mergeCell ref="E43:J43"/>
    <mergeCell ref="R43:S43"/>
    <mergeCell ref="E44:J44"/>
    <mergeCell ref="E45:J45"/>
    <mergeCell ref="E46:J46"/>
    <mergeCell ref="E47:J47"/>
    <mergeCell ref="E48:J48"/>
    <mergeCell ref="E49:J49"/>
    <mergeCell ref="E50:J50"/>
    <mergeCell ref="E51:J51"/>
    <mergeCell ref="E41:J41"/>
    <mergeCell ref="E30:J30"/>
    <mergeCell ref="E31:J31"/>
    <mergeCell ref="E32:J32"/>
    <mergeCell ref="E33:J33"/>
    <mergeCell ref="E34:J34"/>
    <mergeCell ref="E35:J35"/>
    <mergeCell ref="E36:J36"/>
    <mergeCell ref="E37:J37"/>
    <mergeCell ref="E38:J38"/>
    <mergeCell ref="E39:J39"/>
    <mergeCell ref="E40:J40"/>
    <mergeCell ref="E29:J29"/>
    <mergeCell ref="E18:J18"/>
    <mergeCell ref="E19:J19"/>
    <mergeCell ref="E20:J20"/>
    <mergeCell ref="E21:J21"/>
    <mergeCell ref="E22:J22"/>
    <mergeCell ref="E23:J23"/>
    <mergeCell ref="E24:J24"/>
    <mergeCell ref="E25:J25"/>
    <mergeCell ref="E26:J26"/>
    <mergeCell ref="E27:J27"/>
    <mergeCell ref="E28:J28"/>
    <mergeCell ref="E17:J17"/>
    <mergeCell ref="E6:J6"/>
    <mergeCell ref="E7:J7"/>
    <mergeCell ref="E8:J8"/>
    <mergeCell ref="E9:J9"/>
    <mergeCell ref="E10:J10"/>
    <mergeCell ref="E11:J11"/>
    <mergeCell ref="E12:J12"/>
    <mergeCell ref="E13:J13"/>
    <mergeCell ref="E14:J14"/>
    <mergeCell ref="E15:J15"/>
    <mergeCell ref="E16:J16"/>
    <mergeCell ref="E5:J5"/>
    <mergeCell ref="D1:J1"/>
    <mergeCell ref="K1:N1"/>
    <mergeCell ref="D2:N2"/>
    <mergeCell ref="D3:N3"/>
    <mergeCell ref="J4:N4"/>
  </mergeCells>
  <pageMargins left="0.70866141732283472" right="0.70866141732283472" top="0.74803149606299213" bottom="0.74803149606299213" header="0.31496062992125984" footer="0.31496062992125984"/>
  <pageSetup paperSize="9" scale="35" fitToHeight="3" orientation="portrait" r:id="rId1"/>
  <headerFooter>
    <oddFooter>&amp;LПодрядчик ООО"Лен-сити"&amp;RГенподрядчик   ООО"Еке-инжиниринг"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 ДС № 9</vt:lpstr>
      <vt:lpstr>ЛС</vt:lpstr>
      <vt:lpstr>'к ДС № 9'!Заголовки_для_печати</vt:lpstr>
      <vt:lpstr>'к ДС № 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Нечаев Александр Евгеньевич</dc:creator>
  <cp:lastModifiedBy>dubenkovski</cp:lastModifiedBy>
  <cp:lastPrinted>2016-10-31T13:28:08Z</cp:lastPrinted>
  <dcterms:created xsi:type="dcterms:W3CDTF">2016-06-01T14:23:56Z</dcterms:created>
  <dcterms:modified xsi:type="dcterms:W3CDTF">2016-12-26T14:29:42Z</dcterms:modified>
</cp:coreProperties>
</file>