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25440" windowHeight="13425"/>
  </bookViews>
  <sheets>
    <sheet name="Журнал учета выполненных работ" sheetId="1" r:id="rId1"/>
  </sheets>
  <definedNames>
    <definedName name="Print_Titles" localSheetId="0">'Журнал учета выполненных работ'!$43:$46</definedName>
    <definedName name="_xlnm.Print_Titles" localSheetId="0">'Журнал учета выполненных работ'!$46:$46</definedName>
  </definedNames>
  <calcPr calcId="124519"/>
</workbook>
</file>

<file path=xl/calcChain.xml><?xml version="1.0" encoding="utf-8"?>
<calcChain xmlns="http://schemas.openxmlformats.org/spreadsheetml/2006/main">
  <c r="G132" i="1"/>
  <c r="G130"/>
  <c r="G126"/>
  <c r="G125"/>
  <c r="G124"/>
  <c r="G123"/>
  <c r="G122"/>
  <c r="G121"/>
  <c r="G120"/>
  <c r="G109"/>
  <c r="G108"/>
  <c r="G107"/>
  <c r="G105"/>
  <c r="G104"/>
  <c r="G101"/>
  <c r="G99"/>
  <c r="G98"/>
  <c r="G97"/>
  <c r="G94"/>
  <c r="G93"/>
  <c r="G92"/>
  <c r="G91"/>
  <c r="G90"/>
  <c r="G87"/>
  <c r="G86"/>
  <c r="G85"/>
  <c r="G84"/>
  <c r="G80"/>
  <c r="G79"/>
  <c r="G78"/>
  <c r="G77"/>
  <c r="G76"/>
  <c r="G75"/>
  <c r="G73"/>
  <c r="G70"/>
  <c r="G69"/>
  <c r="G67"/>
  <c r="G52"/>
  <c r="G49"/>
</calcChain>
</file>

<file path=xl/sharedStrings.xml><?xml version="1.0" encoding="utf-8"?>
<sst xmlns="http://schemas.openxmlformats.org/spreadsheetml/2006/main" count="668" uniqueCount="246">
  <si>
    <t>ЖУРНАЛ УЧЕТА ВЫПОЛНЕННЫХ РАБОТ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</si>
  <si>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</si>
  <si>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</si>
  <si>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</si>
  <si>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</si>
  <si>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</si>
  <si>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</si>
  <si>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</si>
  <si>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</si>
  <si>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</si>
  <si>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</si>
  <si>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Унифицированная форма № КС-6а</t>
  </si>
  <si>
    <t>Сметная (договорная) стоимость в соответствии с договором подряда</t>
  </si>
  <si>
    <t>(субподряда)</t>
  </si>
  <si>
    <t>организация, адрес, телефон, факс</t>
  </si>
  <si>
    <t>наименование, адрес</t>
  </si>
  <si>
    <t>наименование</t>
  </si>
  <si>
    <t>Номер</t>
  </si>
  <si>
    <t>Конструктивные элементы и видыработ</t>
  </si>
  <si>
    <t>Номер единичной расценки</t>
  </si>
  <si>
    <t>Цена за единицу, руб</t>
  </si>
  <si>
    <t>Составил</t>
  </si>
  <si>
    <t>Проверил</t>
  </si>
  <si>
    <t>должность</t>
  </si>
  <si>
    <t>подпись</t>
  </si>
  <si>
    <t>расшифровка подписи</t>
  </si>
  <si>
    <t xml:space="preserve"> </t>
  </si>
  <si>
    <t xml:space="preserve">Заказчик: </t>
  </si>
  <si>
    <t xml:space="preserve">Подрядчик: </t>
  </si>
  <si>
    <t xml:space="preserve">Стройка: </t>
  </si>
  <si>
    <t xml:space="preserve">Объект: </t>
  </si>
  <si>
    <t xml:space="preserve">на </t>
  </si>
  <si>
    <t>(наименование работ и затрат)</t>
  </si>
  <si>
    <t>Единица измере-
ния</t>
  </si>
  <si>
    <t>Коли-
чество работ по смете</t>
  </si>
  <si>
    <t>Сметная (договор-
ная) стои-
мость, руб</t>
  </si>
  <si>
    <t>п.п.</t>
  </si>
  <si>
    <t>поз. по сме-
те</t>
  </si>
  <si>
    <t>коли-
чество</t>
  </si>
  <si>
    <t>стои-
мость</t>
  </si>
  <si>
    <t>стои-
мость факти-
чески выпол-
ненных работ с начала строит-ва, руб</t>
  </si>
  <si>
    <t>Август 2019 года</t>
  </si>
  <si>
    <t>за Август 2019 года</t>
  </si>
  <si>
    <t>Выполнено работ</t>
  </si>
  <si>
    <t>Остаток работ на Сентябрь 2019 года</t>
  </si>
  <si>
    <t>с начала строительства</t>
  </si>
  <si>
    <t>Раздел 1. Земляные работы</t>
  </si>
  <si>
    <t>1</t>
  </si>
  <si>
    <t>Разработка грунта с погрузкой на автомобили-самосвалы экскаваторами с ковшом вместимостью: 1,6 (1,25-1,6) м3, группа грунтов 1</t>
  </si>
  <si>
    <r>
      <t>ФЕР01-01-012-07</t>
    </r>
    <r>
      <rPr>
        <i/>
        <sz val="10"/>
        <rFont val="Arial"/>
        <family val="2"/>
        <charset val="204"/>
      </rPr>
      <t xml:space="preserve">
</t>
    </r>
  </si>
  <si>
    <t>1000 м3</t>
  </si>
  <si>
    <t>!Ошибка</t>
  </si>
  <si>
    <t>2</t>
  </si>
  <si>
    <t>Перевозка грузов автомобилями-самосвалами грузоподъемностью 10 т работающих вне карьера на расстояние: I класс груза до 1 км</t>
  </si>
  <si>
    <r>
      <t>ФССЦпг-03-21-01-001</t>
    </r>
    <r>
      <rPr>
        <i/>
        <sz val="10"/>
        <rFont val="Arial"/>
        <family val="2"/>
        <charset val="204"/>
      </rPr>
      <t xml:space="preserve">
</t>
    </r>
  </si>
  <si>
    <t>1 т груза</t>
  </si>
  <si>
    <t>3</t>
  </si>
  <si>
    <t>Работа на отвале, группа грунтов: 1</t>
  </si>
  <si>
    <r>
      <t>ФЕР01-01-016-01</t>
    </r>
    <r>
      <rPr>
        <i/>
        <sz val="10"/>
        <rFont val="Arial"/>
        <family val="2"/>
        <charset val="204"/>
      </rPr>
      <t xml:space="preserve">
</t>
    </r>
  </si>
  <si>
    <t>5</t>
  </si>
  <si>
    <t>Разработка грунта с погрузкой на автомобили-самосвалы экскаваторами с ковшом вместимостью: 0,5 (0,5-0,63) м3, группа грунтов 2 (для обратной засыпки)</t>
  </si>
  <si>
    <r>
      <t>ФЕР01-01-013-14</t>
    </r>
    <r>
      <rPr>
        <i/>
        <sz val="10"/>
        <rFont val="Arial"/>
        <family val="2"/>
        <charset val="204"/>
      </rPr>
      <t xml:space="preserve">
</t>
    </r>
  </si>
  <si>
    <t>6</t>
  </si>
  <si>
    <t>7</t>
  </si>
  <si>
    <t>Засыпка траншей и котлованов предварительно разрыхленным скальным грунтом с перемещением до 10 м бульдозерами мощностью: 243 кВт (330 л.с.)</t>
  </si>
  <si>
    <r>
      <t>ФЕР01-01-037-03</t>
    </r>
    <r>
      <rPr>
        <i/>
        <sz val="10"/>
        <rFont val="Arial"/>
        <family val="2"/>
        <charset val="204"/>
      </rPr>
      <t xml:space="preserve">
</t>
    </r>
  </si>
  <si>
    <t>8</t>
  </si>
  <si>
    <t>При перемещении грунта на каждые 10 м добавлять: к расценке 01-01-037-03</t>
  </si>
  <si>
    <r>
      <t>ФЕР01-01-037-06</t>
    </r>
    <r>
      <rPr>
        <i/>
        <sz val="10"/>
        <rFont val="Arial"/>
        <family val="2"/>
        <charset val="204"/>
      </rPr>
      <t xml:space="preserve">
</t>
    </r>
  </si>
  <si>
    <t>10</t>
  </si>
  <si>
    <t>Уплотнение грунта пневматическими трамбовками, группа грунтов: 1-2</t>
  </si>
  <si>
    <r>
      <t>ФЕР01-02-005-01</t>
    </r>
    <r>
      <rPr>
        <i/>
        <sz val="10"/>
        <rFont val="Arial"/>
        <family val="2"/>
        <charset val="204"/>
      </rPr>
      <t xml:space="preserve">
</t>
    </r>
  </si>
  <si>
    <t>100 м3</t>
  </si>
  <si>
    <t xml:space="preserve">Итого: </t>
  </si>
  <si>
    <t>Материалы:</t>
  </si>
  <si>
    <t>Машины и механизмы:</t>
  </si>
  <si>
    <t>ФОТ:</t>
  </si>
  <si>
    <t xml:space="preserve">Накладные расходы: </t>
  </si>
  <si>
    <t xml:space="preserve">Сметная прибыль: </t>
  </si>
  <si>
    <t>Итого до начисления лимитированных затрат:</t>
  </si>
  <si>
    <t>Всего:</t>
  </si>
  <si>
    <t>Раздел 2. Фундамент и стены</t>
  </si>
  <si>
    <t>фундамент</t>
  </si>
  <si>
    <t>11</t>
  </si>
  <si>
    <t>Уплотнение грунта: щебнем</t>
  </si>
  <si>
    <r>
      <t>ФЕР11-01-001-02</t>
    </r>
    <r>
      <rPr>
        <i/>
        <sz val="10"/>
        <rFont val="Arial"/>
        <family val="2"/>
        <charset val="204"/>
      </rPr>
      <t xml:space="preserve">
</t>
    </r>
  </si>
  <si>
    <t>100 м2</t>
  </si>
  <si>
    <t>12</t>
  </si>
  <si>
    <t>Щебень известняковый для строительных работ марки 600 фракции: 70-120 мм</t>
  </si>
  <si>
    <r>
      <t>ФССЦ-02.2.05.04-0135</t>
    </r>
    <r>
      <rPr>
        <i/>
        <sz val="10"/>
        <rFont val="Arial"/>
        <family val="2"/>
        <charset val="204"/>
      </rPr>
      <t xml:space="preserve">
</t>
    </r>
  </si>
  <si>
    <t>м3</t>
  </si>
  <si>
    <t>13</t>
  </si>
  <si>
    <t>Устройство основания под фундаменты: щебеночного</t>
  </si>
  <si>
    <r>
      <t>ФЕР08-01-002-02</t>
    </r>
    <r>
      <rPr>
        <i/>
        <sz val="10"/>
        <rFont val="Arial"/>
        <family val="2"/>
        <charset val="204"/>
      </rPr>
      <t xml:space="preserve">
</t>
    </r>
  </si>
  <si>
    <t>14</t>
  </si>
  <si>
    <t>Щебень известняковый для строительных работ марки 600 фракции: 40-70 мм</t>
  </si>
  <si>
    <r>
      <t>ФССЦ-02.2.05.04-0134</t>
    </r>
    <r>
      <rPr>
        <i/>
        <sz val="10"/>
        <rFont val="Arial"/>
        <family val="2"/>
        <charset val="204"/>
      </rPr>
      <t xml:space="preserve">
</t>
    </r>
  </si>
  <si>
    <t>15</t>
  </si>
  <si>
    <t>16</t>
  </si>
  <si>
    <t>Устройство пароизоляции из полиэтиленовой пленки в один слой насухо</t>
  </si>
  <si>
    <r>
      <t>ФЕР11-01-050-01</t>
    </r>
    <r>
      <rPr>
        <i/>
        <sz val="10"/>
        <rFont val="Arial"/>
        <family val="2"/>
        <charset val="204"/>
      </rPr>
      <t xml:space="preserve">
</t>
    </r>
  </si>
  <si>
    <t>17</t>
  </si>
  <si>
    <t>Устройство бетонной подготовки</t>
  </si>
  <si>
    <r>
      <t>ФЕР06-01-001-01</t>
    </r>
    <r>
      <rPr>
        <i/>
        <sz val="10"/>
        <rFont val="Arial"/>
        <family val="2"/>
        <charset val="204"/>
      </rPr>
      <t xml:space="preserve">
</t>
    </r>
  </si>
  <si>
    <t>18</t>
  </si>
  <si>
    <t>Бетон мелкозернистый, класс: В12,5 (М150)</t>
  </si>
  <si>
    <r>
      <t>ФССЦ-04.1.02.01-0005</t>
    </r>
    <r>
      <rPr>
        <i/>
        <sz val="10"/>
        <rFont val="Arial"/>
        <family val="2"/>
        <charset val="204"/>
      </rPr>
      <t xml:space="preserve">
</t>
    </r>
  </si>
  <si>
    <t>19</t>
  </si>
  <si>
    <t>Устройство фундаментных плит плоских с помощью автобетононасоса: железобетонных</t>
  </si>
  <si>
    <r>
      <t>ФЕР06-01-003-02</t>
    </r>
    <r>
      <rPr>
        <i/>
        <sz val="10"/>
        <rFont val="Arial"/>
        <family val="2"/>
        <charset val="204"/>
      </rPr>
      <t xml:space="preserve">
</t>
    </r>
  </si>
  <si>
    <t>20</t>
  </si>
  <si>
    <t>Бетон мелкозернистый, класс: В25 (М350)</t>
  </si>
  <si>
    <r>
      <t>ФССЦ-04.1.02.01-0009</t>
    </r>
    <r>
      <rPr>
        <i/>
        <sz val="10"/>
        <rFont val="Arial"/>
        <family val="2"/>
        <charset val="204"/>
      </rPr>
      <t xml:space="preserve">
</t>
    </r>
  </si>
  <si>
    <t>21</t>
  </si>
  <si>
    <t>Металлоконструкции опалубки разборно-переставные</t>
  </si>
  <si>
    <r>
      <t>ФССЦ-01.7.16.04-0001</t>
    </r>
    <r>
      <rPr>
        <i/>
        <sz val="10"/>
        <rFont val="Arial"/>
        <family val="2"/>
        <charset val="204"/>
      </rPr>
      <t xml:space="preserve">
</t>
    </r>
  </si>
  <si>
    <t>т</t>
  </si>
  <si>
    <t>22</t>
  </si>
  <si>
    <t>Горячекатанная арматурная сталь класса А500 С, диаметром: 14 мм</t>
  </si>
  <si>
    <r>
      <t>ФССЦ-08.4.03.03-0005</t>
    </r>
    <r>
      <rPr>
        <i/>
        <sz val="10"/>
        <rFont val="Arial"/>
        <family val="2"/>
        <charset val="204"/>
      </rPr>
      <t xml:space="preserve">
</t>
    </r>
  </si>
  <si>
    <t>23</t>
  </si>
  <si>
    <t>Горячекатанная арматурная сталь класса А500 С, диаметром: 12 мм</t>
  </si>
  <si>
    <r>
      <t>ФССЦ-08.4.03.03-0004</t>
    </r>
    <r>
      <rPr>
        <i/>
        <sz val="10"/>
        <rFont val="Arial"/>
        <family val="2"/>
        <charset val="204"/>
      </rPr>
      <t xml:space="preserve">
</t>
    </r>
  </si>
  <si>
    <t>24</t>
  </si>
  <si>
    <t>Горячекатанная арматурная сталь класса А500 С, диаметром: 10 мм</t>
  </si>
  <si>
    <r>
      <t>ФССЦ-08.4.03.03-0003</t>
    </r>
    <r>
      <rPr>
        <i/>
        <sz val="10"/>
        <rFont val="Arial"/>
        <family val="2"/>
        <charset val="204"/>
      </rPr>
      <t xml:space="preserve">
</t>
    </r>
  </si>
  <si>
    <t>25</t>
  </si>
  <si>
    <t>Горячекатаная арматурная сталь периодического профиля класса: А-III, диаметром 12 мм</t>
  </si>
  <si>
    <r>
      <t>ФССЦ-08.4.03.03-0032</t>
    </r>
    <r>
      <rPr>
        <i/>
        <sz val="10"/>
        <rFont val="Arial"/>
        <family val="2"/>
        <charset val="204"/>
      </rPr>
      <t xml:space="preserve">
</t>
    </r>
  </si>
  <si>
    <t>стены</t>
  </si>
  <si>
    <t>26</t>
  </si>
  <si>
    <t>Устройство железобетонных стен и перегородок высотой: до 3 м, толщиной 500 мм (стены разные!!!! по толщине)</t>
  </si>
  <si>
    <r>
      <t>ФЕР06-01-031-05</t>
    </r>
    <r>
      <rPr>
        <i/>
        <sz val="10"/>
        <rFont val="Arial"/>
        <family val="2"/>
        <charset val="204"/>
      </rPr>
      <t xml:space="preserve">
</t>
    </r>
  </si>
  <si>
    <t>27</t>
  </si>
  <si>
    <t>Устройство железобетонных стен и перегородок высотой: до 3 м, толщиной 300 мм</t>
  </si>
  <si>
    <r>
      <t>ФЕР06-01-031-04</t>
    </r>
    <r>
      <rPr>
        <i/>
        <sz val="10"/>
        <rFont val="Arial"/>
        <family val="2"/>
        <charset val="204"/>
      </rPr>
      <t xml:space="preserve">
</t>
    </r>
  </si>
  <si>
    <t>28</t>
  </si>
  <si>
    <t>29</t>
  </si>
  <si>
    <t>30</t>
  </si>
  <si>
    <t>Горячекатаная арматурная сталь периодического профиля класса: А-III, диаметром 14 мм</t>
  </si>
  <si>
    <r>
      <t>ФССЦ-08.4.03.03-0033</t>
    </r>
    <r>
      <rPr>
        <i/>
        <sz val="10"/>
        <rFont val="Arial"/>
        <family val="2"/>
        <charset val="204"/>
      </rPr>
      <t xml:space="preserve">
</t>
    </r>
  </si>
  <si>
    <t>31</t>
  </si>
  <si>
    <t>Горячекатаная арматурная сталь гладкая класса А-I, диаметром: 6 мм</t>
  </si>
  <si>
    <r>
      <t>ФССЦ-08.4.03.02-0001</t>
    </r>
    <r>
      <rPr>
        <i/>
        <sz val="10"/>
        <rFont val="Arial"/>
        <family val="2"/>
        <charset val="204"/>
      </rPr>
      <t xml:space="preserve">
</t>
    </r>
  </si>
  <si>
    <t>плита перерытия подвала</t>
  </si>
  <si>
    <t>32</t>
  </si>
  <si>
    <t>Устройство перекрытий безбалочных толщиной: до 200 мм на высоте от опорной площади до 6 м</t>
  </si>
  <si>
    <r>
      <t>ФЕР06-01-041-01</t>
    </r>
    <r>
      <rPr>
        <i/>
        <sz val="10"/>
        <rFont val="Arial"/>
        <family val="2"/>
        <charset val="204"/>
      </rPr>
      <t xml:space="preserve">
</t>
    </r>
  </si>
  <si>
    <t>33</t>
  </si>
  <si>
    <t>34</t>
  </si>
  <si>
    <t>Горячекатанная арматурная сталь класса А500 С, диаметром: 16 мм</t>
  </si>
  <si>
    <r>
      <t>ФССЦ-08.4.03.03-0006</t>
    </r>
    <r>
      <rPr>
        <i/>
        <sz val="10"/>
        <rFont val="Arial"/>
        <family val="2"/>
        <charset val="204"/>
      </rPr>
      <t xml:space="preserve">
</t>
    </r>
  </si>
  <si>
    <t>35</t>
  </si>
  <si>
    <t>36</t>
  </si>
  <si>
    <t>37</t>
  </si>
  <si>
    <t>Горячекатаная арматурная сталь гладкая класса А-I, диаметром: 12 мм</t>
  </si>
  <si>
    <r>
      <t>ФССЦ-08.4.03.02-0004</t>
    </r>
    <r>
      <rPr>
        <i/>
        <sz val="10"/>
        <rFont val="Arial"/>
        <family val="2"/>
        <charset val="204"/>
      </rPr>
      <t xml:space="preserve">
</t>
    </r>
  </si>
  <si>
    <t>перекрытия этажей по профнастилу</t>
  </si>
  <si>
    <t>38</t>
  </si>
  <si>
    <r>
      <t>Монтаж и демонтаж: крупнощитовой опалубки перекрытий</t>
    </r>
    <r>
      <rPr>
        <i/>
        <sz val="10"/>
        <rFont val="Arial"/>
        <family val="2"/>
        <charset val="204"/>
      </rPr>
      <t xml:space="preserve">
(Прил.6.5 п.3.8 При применении несъемной опалубки взамен инвентарной оборачиваемой ОЗП=0,75; ЭМ=0,8 к расх.; ЗПМ=0,8; ТЗ=0,75; ТЗМ=0,8)</t>
    </r>
  </si>
  <si>
    <r>
      <t>ФЕР06-01-087-02</t>
    </r>
    <r>
      <rPr>
        <i/>
        <sz val="10"/>
        <rFont val="Arial"/>
        <family val="2"/>
        <charset val="204"/>
      </rPr>
      <t xml:space="preserve">
</t>
    </r>
  </si>
  <si>
    <t>10 м2</t>
  </si>
  <si>
    <t>39</t>
  </si>
  <si>
    <t>Профилированный лист оцинкованный: Н75-750-0,7</t>
  </si>
  <si>
    <r>
      <t>ФССЦ-08.3.09.01-0009</t>
    </r>
    <r>
      <rPr>
        <i/>
        <sz val="10"/>
        <rFont val="Arial"/>
        <family val="2"/>
        <charset val="204"/>
      </rPr>
      <t xml:space="preserve">
</t>
    </r>
  </si>
  <si>
    <t>40</t>
  </si>
  <si>
    <r>
      <t>Установка каркасов и сеток: в стенах массой одного элемента до 20 кг</t>
    </r>
    <r>
      <rPr>
        <i/>
        <sz val="10"/>
        <rFont val="Arial"/>
        <family val="2"/>
        <charset val="204"/>
      </rPr>
      <t xml:space="preserve">
(п.8.7.1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ТЗМ=1,25)</t>
    </r>
  </si>
  <si>
    <r>
      <t>ФЕР06-01-092-01</t>
    </r>
    <r>
      <rPr>
        <i/>
        <sz val="10"/>
        <rFont val="Arial"/>
        <family val="2"/>
        <charset val="204"/>
      </rPr>
      <t xml:space="preserve">
</t>
    </r>
  </si>
  <si>
    <t>41</t>
  </si>
  <si>
    <t>42</t>
  </si>
  <si>
    <r>
      <t>Бетонирование перекрытий с помощью автобетононасоса в крупнощитовой и объемно-переставной опалубках толщиной: до 16 см</t>
    </r>
    <r>
      <rPr>
        <i/>
        <sz val="10"/>
        <rFont val="Arial"/>
        <family val="2"/>
        <charset val="204"/>
      </rPr>
      <t xml:space="preserve">
(п.8.7.1 При ремонтно-строительных работах и работах по реконструкции объектов капитального строительства (аналогичных технологическим процессам в новом строительстве, в том числе по возведению новых конструктивных элементов) ОЗП=1,15; ЭМ=1,25 к расх.; ЗПМ=1,25; ТЗ=1,15; ТЗМ=1,25)</t>
    </r>
  </si>
  <si>
    <r>
      <t>ФЕР06-01-091-06</t>
    </r>
    <r>
      <rPr>
        <i/>
        <sz val="10"/>
        <rFont val="Arial"/>
        <family val="2"/>
        <charset val="204"/>
      </rPr>
      <t xml:space="preserve">
</t>
    </r>
  </si>
  <si>
    <t>43</t>
  </si>
  <si>
    <t>гидроизоляция</t>
  </si>
  <si>
    <t>44</t>
  </si>
  <si>
    <t>Гидроизоляция стен, фундаментов: горизонтальная цементная с жидким стеклом</t>
  </si>
  <si>
    <r>
      <t>ФЕР08-01-003-01</t>
    </r>
    <r>
      <rPr>
        <i/>
        <sz val="10"/>
        <rFont val="Arial"/>
        <family val="2"/>
        <charset val="204"/>
      </rPr>
      <t xml:space="preserve">
</t>
    </r>
  </si>
  <si>
    <t>45</t>
  </si>
  <si>
    <t>Стекло жидкое калийное (исключаем)</t>
  </si>
  <si>
    <r>
      <t>ФССЦ-01.8.01.07-0001</t>
    </r>
    <r>
      <rPr>
        <i/>
        <sz val="10"/>
        <rFont val="Arial"/>
        <family val="2"/>
        <charset val="204"/>
      </rPr>
      <t xml:space="preserve">
</t>
    </r>
  </si>
  <si>
    <t>46</t>
  </si>
  <si>
    <t>Раствор глиноцементобетонный на основе бентонита (бентонитового порошка) с добавлением микроармирующего волокна</t>
  </si>
  <si>
    <r>
      <t>ФССЦ-04.3.01.13-0001</t>
    </r>
    <r>
      <rPr>
        <i/>
        <sz val="10"/>
        <rFont val="Arial"/>
        <family val="2"/>
        <charset val="204"/>
      </rPr>
      <t xml:space="preserve">
</t>
    </r>
  </si>
  <si>
    <t>47</t>
  </si>
  <si>
    <t>Гидроизоляция боковая обмазочная битумная в 2 слоя по выровненной поверхности бутовой кладки, кирпичу, бетону</t>
  </si>
  <si>
    <r>
      <t>ФЕР08-01-003-07</t>
    </r>
    <r>
      <rPr>
        <i/>
        <sz val="10"/>
        <rFont val="Arial"/>
        <family val="2"/>
        <charset val="204"/>
      </rPr>
      <t xml:space="preserve">
</t>
    </r>
  </si>
  <si>
    <t>48</t>
  </si>
  <si>
    <t>Битумы нефтяные строительные марки: БН-90/10 (исключаем)</t>
  </si>
  <si>
    <r>
      <t>ФССЦ-01.2.01.02-0054</t>
    </r>
    <r>
      <rPr>
        <i/>
        <sz val="10"/>
        <rFont val="Arial"/>
        <family val="2"/>
        <charset val="204"/>
      </rPr>
      <t xml:space="preserve">
</t>
    </r>
  </si>
  <si>
    <t>49</t>
  </si>
  <si>
    <t>Мастика битумная кровельная горячая (исключаем)</t>
  </si>
  <si>
    <r>
      <t>ФССЦ-01.2.03.03-0013</t>
    </r>
    <r>
      <rPr>
        <i/>
        <sz val="10"/>
        <rFont val="Arial"/>
        <family val="2"/>
        <charset val="204"/>
      </rPr>
      <t xml:space="preserve">
</t>
    </r>
  </si>
  <si>
    <t>50</t>
  </si>
  <si>
    <r>
      <t>Праймер битумный "Технониколь" (0,3 кг/м2)</t>
    </r>
    <r>
      <rPr>
        <i/>
        <sz val="10"/>
        <rFont val="Arial"/>
        <family val="2"/>
        <charset val="204"/>
      </rPr>
      <t xml:space="preserve">
(Цена х 2%транспортх 2% заготовительно-складские (МАТ=69179,99/к1*1,02*1,0))</t>
    </r>
  </si>
  <si>
    <r>
      <t>Прайс</t>
    </r>
    <r>
      <rPr>
        <i/>
        <sz val="10"/>
        <rFont val="Arial"/>
        <family val="2"/>
        <charset val="204"/>
      </rPr>
      <t xml:space="preserve">
</t>
    </r>
  </si>
  <si>
    <t>кг</t>
  </si>
  <si>
    <t>51</t>
  </si>
  <si>
    <r>
      <t>Мастика битумная "Технониколь 24" (2 кг/м2)</t>
    </r>
    <r>
      <rPr>
        <i/>
        <sz val="10"/>
        <rFont val="Arial"/>
        <family val="2"/>
        <charset val="204"/>
      </rPr>
      <t xml:space="preserve">
(Цена х 2%транспортх 2% заготовительно-складские (МАТ=69179,99/к1*1,02*1,0))</t>
    </r>
  </si>
  <si>
    <t>Раздел 3. Монтаж металлического каркаса</t>
  </si>
  <si>
    <t>52</t>
  </si>
  <si>
    <t>Монтаж каркасов многоэтажных гражданских зданий одно- и многоэтажных высотой: до 25 м</t>
  </si>
  <si>
    <r>
      <t>ФЕР09-01-001-12</t>
    </r>
    <r>
      <rPr>
        <i/>
        <sz val="10"/>
        <rFont val="Arial"/>
        <family val="2"/>
        <charset val="204"/>
      </rPr>
      <t xml:space="preserve">
</t>
    </r>
  </si>
  <si>
    <t>53</t>
  </si>
  <si>
    <t>Двутавры с параллельными гранями полок широкополочные «Ш», сталь: марки Ст0, № 20-24</t>
  </si>
  <si>
    <r>
      <t>ФССЦ-08.3.01.02-0043</t>
    </r>
    <r>
      <rPr>
        <i/>
        <sz val="10"/>
        <rFont val="Arial"/>
        <family val="2"/>
        <charset val="204"/>
      </rPr>
      <t xml:space="preserve">
</t>
    </r>
  </si>
  <si>
    <t>54</t>
  </si>
  <si>
    <t>Сталь угловая равнополочная, марка стали: Ст3пс, размером 90х90 мм</t>
  </si>
  <si>
    <r>
      <t>ФССЦ-08.3.08.02-0066</t>
    </r>
    <r>
      <rPr>
        <i/>
        <sz val="10"/>
        <rFont val="Arial"/>
        <family val="2"/>
        <charset val="204"/>
      </rPr>
      <t xml:space="preserve">
</t>
    </r>
  </si>
  <si>
    <t>55</t>
  </si>
  <si>
    <t>Швеллеры: № 20 сталь марки Ст3пс</t>
  </si>
  <si>
    <r>
      <t>ФССЦ-08.3.11.01-0060</t>
    </r>
    <r>
      <rPr>
        <i/>
        <sz val="10"/>
        <rFont val="Arial"/>
        <family val="2"/>
        <charset val="204"/>
      </rPr>
      <t xml:space="preserve">
</t>
    </r>
  </si>
  <si>
    <t>56</t>
  </si>
  <si>
    <t>Трубы стальные квадратные (ГОСТ 8639-82) размером: 80х80 мм, толщина стенки 5 мм</t>
  </si>
  <si>
    <r>
      <t>ФССЦ-23.3.08.01-0060</t>
    </r>
    <r>
      <rPr>
        <i/>
        <sz val="10"/>
        <rFont val="Arial"/>
        <family val="2"/>
        <charset val="204"/>
      </rPr>
      <t xml:space="preserve">
</t>
    </r>
  </si>
  <si>
    <t>м</t>
  </si>
  <si>
    <t>57</t>
  </si>
  <si>
    <t>Трубы стальные электросварные прямошовные диаметром: 100-150 мм</t>
  </si>
  <si>
    <r>
      <t>ФССЦ-23.5.02.02-0012</t>
    </r>
    <r>
      <rPr>
        <i/>
        <sz val="10"/>
        <rFont val="Arial"/>
        <family val="2"/>
        <charset val="204"/>
      </rPr>
      <t xml:space="preserve">
</t>
    </r>
  </si>
  <si>
    <t>58</t>
  </si>
  <si>
    <t>Болты анкерные из прямых или гнутых круглых стержней с резьбой, с гайками и шайбами</t>
  </si>
  <si>
    <r>
      <t>ФССЦ-01.7.15.03-0001</t>
    </r>
    <r>
      <rPr>
        <i/>
        <sz val="10"/>
        <rFont val="Arial"/>
        <family val="2"/>
        <charset val="204"/>
      </rPr>
      <t xml:space="preserve">
</t>
    </r>
  </si>
  <si>
    <t>59</t>
  </si>
  <si>
    <t>Огрунтовка металлических поверхностей за один раз: грунтовкой ГФ-021</t>
  </si>
  <si>
    <r>
      <t>ФЕР13-03-002-04</t>
    </r>
    <r>
      <rPr>
        <i/>
        <sz val="10"/>
        <rFont val="Arial"/>
        <family val="2"/>
        <charset val="204"/>
      </rPr>
      <t xml:space="preserve">
</t>
    </r>
  </si>
  <si>
    <t>60</t>
  </si>
  <si>
    <t>Постановка болтов: высокопрочных (Примечание: М 16 - 48+192, М 20 - 244+32+48+3+2957)</t>
  </si>
  <si>
    <r>
      <t>ФЕР09-05-003-02</t>
    </r>
    <r>
      <rPr>
        <i/>
        <sz val="10"/>
        <rFont val="Arial"/>
        <family val="2"/>
        <charset val="204"/>
      </rPr>
      <t xml:space="preserve">
</t>
    </r>
  </si>
  <si>
    <t>100 шт</t>
  </si>
  <si>
    <t>61</t>
  </si>
  <si>
    <t>Болты высокопрочные</t>
  </si>
  <si>
    <r>
      <t>ФССЦ-01.7.15.02-0055</t>
    </r>
    <r>
      <rPr>
        <i/>
        <sz val="10"/>
        <rFont val="Arial"/>
        <family val="2"/>
        <charset val="204"/>
      </rPr>
      <t xml:space="preserve">
</t>
    </r>
  </si>
  <si>
    <t>62</t>
  </si>
  <si>
    <t>Гайки шестигранные оцинкованные диаметр резьбы: 16-18 мм</t>
  </si>
  <si>
    <r>
      <t>ФССЦ-01.7.15.05-0025</t>
    </r>
    <r>
      <rPr>
        <i/>
        <sz val="10"/>
        <rFont val="Arial"/>
        <family val="2"/>
        <charset val="204"/>
      </rPr>
      <t xml:space="preserve">
</t>
    </r>
  </si>
  <si>
    <t>63</t>
  </si>
  <si>
    <t>Гайки шестигранные оцинкованные диаметр резьбы: 20-22 мм</t>
  </si>
  <si>
    <r>
      <t>ФССЦ-01.7.15.05-0026</t>
    </r>
    <r>
      <rPr>
        <i/>
        <sz val="10"/>
        <rFont val="Arial"/>
        <family val="2"/>
        <charset val="204"/>
      </rPr>
      <t xml:space="preserve">
</t>
    </r>
  </si>
  <si>
    <t>64</t>
  </si>
  <si>
    <t>Шайбы оцинкованные, диаметр: 16 мм</t>
  </si>
  <si>
    <r>
      <t>ФССЦ-01.7.15.11-0048</t>
    </r>
    <r>
      <rPr>
        <i/>
        <sz val="10"/>
        <rFont val="Arial"/>
        <family val="2"/>
        <charset val="204"/>
      </rPr>
      <t xml:space="preserve">
</t>
    </r>
  </si>
  <si>
    <t>65</t>
  </si>
  <si>
    <t>Шайбы оцинкованные, диаметр: 20 мм</t>
  </si>
  <si>
    <r>
      <t>ФССЦ-01.7.15.11-0050</t>
    </r>
    <r>
      <rPr>
        <i/>
        <sz val="10"/>
        <rFont val="Arial"/>
        <family val="2"/>
        <charset val="204"/>
      </rPr>
      <t xml:space="preserve">
</t>
    </r>
  </si>
  <si>
    <t>ИТОГИ ПО СМЕТЕ</t>
  </si>
  <si>
    <t>руб.</t>
  </si>
  <si>
    <t>Казарма на 300 человек №3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</si>
</sst>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horizontal="left" vertical="top"/>
    </xf>
    <xf numFmtId="49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justify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/>
    </xf>
    <xf numFmtId="0" fontId="1" fillId="0" borderId="1" xfId="0" applyFont="1" applyBorder="1"/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vertical="justify"/>
    </xf>
    <xf numFmtId="49" fontId="1" fillId="0" borderId="0" xfId="0" applyNumberFormat="1" applyFont="1" applyAlignment="1">
      <alignment vertical="justify"/>
    </xf>
    <xf numFmtId="0" fontId="1" fillId="0" borderId="0" xfId="0" applyFont="1" applyAlignment="1"/>
    <xf numFmtId="0" fontId="1" fillId="0" borderId="0" xfId="0" applyFont="1" applyAlignment="1">
      <alignment horizontal="center" vertical="justify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justify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top"/>
    </xf>
    <xf numFmtId="0" fontId="4" fillId="0" borderId="3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9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0" fillId="0" borderId="3" xfId="0" applyBorder="1" applyAlignment="1"/>
    <xf numFmtId="0" fontId="3" fillId="0" borderId="3" xfId="0" applyFont="1" applyBorder="1" applyAlignment="1">
      <alignment horizontal="center" vertical="justify"/>
    </xf>
    <xf numFmtId="49" fontId="1" fillId="0" borderId="3" xfId="0" quotePrefix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justify" wrapText="1"/>
    </xf>
    <xf numFmtId="49" fontId="1" fillId="0" borderId="3" xfId="0" applyNumberFormat="1" applyFont="1" applyBorder="1" applyAlignment="1">
      <alignment horizontal="left" vertical="justify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/>
    <xf numFmtId="0" fontId="1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0" fillId="0" borderId="3" xfId="0" applyBorder="1" applyAlignment="1">
      <alignment horizontal="right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right" vertical="top"/>
    </xf>
    <xf numFmtId="0" fontId="8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justify" wrapText="1"/>
    </xf>
    <xf numFmtId="49" fontId="1" fillId="0" borderId="3" xfId="0" applyNumberFormat="1" applyFont="1" applyBorder="1" applyAlignment="1">
      <alignment horizontal="center" vertical="justify" wrapText="1"/>
    </xf>
    <xf numFmtId="0" fontId="1" fillId="0" borderId="3" xfId="0" applyFont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O150"/>
  <sheetViews>
    <sheetView showGridLines="0" tabSelected="1" topLeftCell="A126" zoomScaleSheetLayoutView="100" workbookViewId="0"/>
  </sheetViews>
  <sheetFormatPr defaultRowHeight="12.75" outlineLevelRow="1"/>
  <cols>
    <col min="1" max="1" width="4.7109375" style="40" customWidth="1"/>
    <col min="2" max="2" width="4.7109375" style="3" customWidth="1"/>
    <col min="3" max="3" width="30.7109375" style="27" customWidth="1"/>
    <col min="4" max="4" width="10.7109375" style="50" customWidth="1"/>
    <col min="5" max="5" width="8.42578125" style="10" customWidth="1"/>
    <col min="6" max="6" width="9.28515625" style="10" customWidth="1"/>
    <col min="7" max="7" width="9.140625" style="10" customWidth="1"/>
    <col min="8" max="9" width="9.140625" style="54" customWidth="1"/>
    <col min="10" max="16384" width="9.140625" style="53"/>
  </cols>
  <sheetData>
    <row r="1" spans="1:14" s="4" customFormat="1">
      <c r="A1" s="1"/>
      <c r="B1" s="24"/>
      <c r="C1" s="2"/>
      <c r="D1" s="3"/>
      <c r="E1" s="2"/>
      <c r="F1" s="2"/>
      <c r="G1" s="2"/>
      <c r="H1" s="2"/>
      <c r="I1" s="2"/>
      <c r="J1" s="4" t="s">
        <v>11</v>
      </c>
      <c r="M1" s="5"/>
      <c r="N1" s="2"/>
    </row>
    <row r="2" spans="1:14" s="4" customFormat="1">
      <c r="A2" s="1"/>
      <c r="B2" s="24"/>
      <c r="C2" s="2"/>
      <c r="D2" s="3"/>
      <c r="E2" s="2"/>
      <c r="F2" s="2"/>
      <c r="G2" s="6"/>
      <c r="H2" s="5"/>
      <c r="I2" s="2"/>
      <c r="J2" s="4" t="s">
        <v>1</v>
      </c>
      <c r="M2" s="5"/>
      <c r="N2" s="2"/>
    </row>
    <row r="3" spans="1:14" s="4" customFormat="1">
      <c r="A3" s="1"/>
      <c r="B3" s="24"/>
      <c r="C3" s="2"/>
      <c r="D3" s="3"/>
      <c r="E3" s="2"/>
      <c r="F3" s="2"/>
      <c r="G3" s="2"/>
      <c r="H3" s="2"/>
      <c r="I3" s="2"/>
      <c r="J3" s="4" t="s">
        <v>2</v>
      </c>
      <c r="M3" s="5"/>
      <c r="N3" s="2"/>
    </row>
    <row r="4" spans="1:14" s="4" customFormat="1">
      <c r="A4" s="1"/>
      <c r="B4" s="56"/>
      <c r="C4" s="7"/>
      <c r="D4" s="8"/>
      <c r="E4" s="9"/>
      <c r="F4" s="10"/>
      <c r="G4" s="10"/>
      <c r="H4" s="10"/>
      <c r="I4" s="10"/>
      <c r="J4" s="2"/>
      <c r="K4" s="2"/>
      <c r="L4" s="10"/>
      <c r="M4" s="57" t="s">
        <v>3</v>
      </c>
      <c r="N4" s="58"/>
    </row>
    <row r="5" spans="1:14" s="4" customFormat="1">
      <c r="A5" s="1"/>
      <c r="B5" s="56"/>
      <c r="C5" s="7"/>
      <c r="D5" s="8"/>
      <c r="E5" s="9"/>
      <c r="F5" s="10"/>
      <c r="G5" s="10"/>
      <c r="H5" s="10"/>
      <c r="I5" s="5"/>
      <c r="J5" s="10"/>
      <c r="K5" s="10"/>
      <c r="L5" s="11" t="s">
        <v>4</v>
      </c>
      <c r="M5" s="57">
        <v>322006</v>
      </c>
      <c r="N5" s="58"/>
    </row>
    <row r="6" spans="1:14" s="4" customFormat="1">
      <c r="A6" s="115" t="s">
        <v>27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" t="s">
        <v>5</v>
      </c>
      <c r="M6" s="59"/>
      <c r="N6" s="60"/>
    </row>
    <row r="7" spans="1:14" s="4" customFormat="1">
      <c r="A7" s="1"/>
      <c r="B7" s="8"/>
      <c r="C7" s="17"/>
      <c r="D7" s="18"/>
      <c r="E7" s="19"/>
      <c r="F7" s="16" t="s">
        <v>14</v>
      </c>
      <c r="G7" s="20"/>
      <c r="H7" s="21"/>
      <c r="I7" s="22"/>
      <c r="J7" s="21"/>
      <c r="K7" s="21"/>
      <c r="L7" s="12"/>
      <c r="M7" s="61"/>
      <c r="N7" s="62"/>
    </row>
    <row r="8" spans="1:14" s="4" customFormat="1">
      <c r="A8" s="115" t="s">
        <v>28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" t="s">
        <v>5</v>
      </c>
      <c r="M8" s="59"/>
      <c r="N8" s="60"/>
    </row>
    <row r="9" spans="1:14" s="4" customFormat="1">
      <c r="A9" s="1"/>
      <c r="B9" s="8"/>
      <c r="C9" s="17"/>
      <c r="D9" s="18"/>
      <c r="E9" s="19"/>
      <c r="F9" s="16" t="s">
        <v>14</v>
      </c>
      <c r="G9" s="20"/>
      <c r="H9" s="21"/>
      <c r="I9" s="22"/>
      <c r="J9" s="21"/>
      <c r="K9" s="21"/>
      <c r="L9" s="2"/>
      <c r="M9" s="61"/>
      <c r="N9" s="62"/>
    </row>
    <row r="10" spans="1:14" s="4" customFormat="1">
      <c r="A10" s="12" t="s">
        <v>29</v>
      </c>
      <c r="B10" s="3"/>
      <c r="C10" s="13"/>
      <c r="D10" s="14"/>
      <c r="E10" s="15"/>
      <c r="F10" s="11"/>
      <c r="G10" s="11"/>
      <c r="H10" s="11"/>
      <c r="I10" s="23"/>
      <c r="J10" s="13"/>
      <c r="K10" s="13"/>
      <c r="L10" s="2" t="s">
        <v>26</v>
      </c>
      <c r="M10" s="59"/>
      <c r="N10" s="60"/>
    </row>
    <row r="11" spans="1:14" s="4" customFormat="1">
      <c r="A11" s="1"/>
      <c r="B11" s="8"/>
      <c r="C11" s="17"/>
      <c r="D11" s="18"/>
      <c r="E11" s="19"/>
      <c r="F11" s="16" t="s">
        <v>15</v>
      </c>
      <c r="G11" s="20"/>
      <c r="H11" s="21"/>
      <c r="I11" s="22"/>
      <c r="J11" s="21"/>
      <c r="K11" s="21"/>
      <c r="L11" s="2"/>
      <c r="M11" s="61"/>
      <c r="N11" s="62"/>
    </row>
    <row r="12" spans="1:14" s="4" customFormat="1">
      <c r="A12" s="12" t="s">
        <v>30</v>
      </c>
      <c r="B12" s="3"/>
      <c r="C12" s="13"/>
      <c r="D12" s="14"/>
      <c r="E12" s="15"/>
      <c r="F12" s="11"/>
      <c r="G12" s="11"/>
      <c r="H12" s="13"/>
      <c r="I12" s="23"/>
      <c r="J12" s="13"/>
      <c r="K12" s="13"/>
      <c r="L12" s="2" t="s">
        <v>26</v>
      </c>
      <c r="M12" s="59"/>
      <c r="N12" s="60"/>
    </row>
    <row r="13" spans="1:14" s="4" customFormat="1">
      <c r="A13" s="1"/>
      <c r="B13" s="24"/>
      <c r="C13" s="17"/>
      <c r="D13" s="18"/>
      <c r="E13" s="19"/>
      <c r="F13" s="16" t="s">
        <v>16</v>
      </c>
      <c r="G13" s="20"/>
      <c r="H13" s="21"/>
      <c r="I13" s="22"/>
      <c r="J13" s="21"/>
      <c r="K13" s="21"/>
      <c r="L13" s="12"/>
      <c r="M13" s="61"/>
      <c r="N13" s="62"/>
    </row>
    <row r="14" spans="1:14" s="4" customFormat="1" ht="23.25" customHeight="1">
      <c r="A14" s="1"/>
      <c r="B14" s="24"/>
      <c r="C14" s="2"/>
      <c r="D14" s="8"/>
      <c r="E14" s="9"/>
      <c r="F14" s="1"/>
      <c r="G14" s="10"/>
      <c r="H14" s="10"/>
      <c r="I14" s="1"/>
      <c r="J14" s="2"/>
      <c r="K14" s="2"/>
      <c r="L14" s="11" t="s">
        <v>6</v>
      </c>
      <c r="M14" s="57"/>
      <c r="N14" s="58"/>
    </row>
    <row r="15" spans="1:14" s="4" customFormat="1" ht="22.5" customHeight="1">
      <c r="A15" s="1"/>
      <c r="B15" s="24"/>
      <c r="C15" s="2"/>
      <c r="D15" s="8"/>
      <c r="E15" s="9"/>
      <c r="F15" s="1"/>
      <c r="G15" s="10"/>
      <c r="H15" s="10"/>
      <c r="I15" s="1"/>
      <c r="J15" s="2"/>
      <c r="K15" s="2"/>
      <c r="L15" s="12"/>
      <c r="M15" s="57"/>
      <c r="N15" s="58"/>
    </row>
    <row r="16" spans="1:14" s="4" customFormat="1" ht="13.5" customHeight="1">
      <c r="A16" s="1"/>
      <c r="B16" s="3"/>
      <c r="C16" s="2"/>
      <c r="D16" s="24"/>
      <c r="E16" s="10"/>
      <c r="F16" s="10"/>
      <c r="G16" s="10"/>
      <c r="H16" s="12"/>
      <c r="I16" s="5"/>
      <c r="J16" s="11" t="s">
        <v>7</v>
      </c>
      <c r="K16" s="63" t="s">
        <v>8</v>
      </c>
      <c r="L16" s="63"/>
      <c r="M16" s="57"/>
      <c r="N16" s="58"/>
    </row>
    <row r="17" spans="1:14" s="26" customFormat="1">
      <c r="A17" s="2"/>
      <c r="B17" s="3"/>
      <c r="C17" s="2"/>
      <c r="D17" s="3"/>
      <c r="E17" s="2"/>
      <c r="F17" s="2"/>
      <c r="G17" s="25"/>
      <c r="H17" s="2"/>
      <c r="I17" s="5"/>
      <c r="J17" s="12"/>
      <c r="K17" s="63" t="s">
        <v>9</v>
      </c>
      <c r="L17" s="63"/>
      <c r="M17" s="57"/>
      <c r="N17" s="58"/>
    </row>
    <row r="18" spans="1:14" s="26" customFormat="1">
      <c r="A18" s="2"/>
      <c r="B18" s="3"/>
      <c r="C18" s="2"/>
      <c r="D18" s="3"/>
      <c r="E18" s="2"/>
      <c r="F18" s="2"/>
      <c r="G18" s="25"/>
      <c r="H18" s="2"/>
      <c r="I18" s="5"/>
      <c r="J18" s="10"/>
      <c r="K18" s="63" t="s">
        <v>10</v>
      </c>
      <c r="L18" s="63"/>
      <c r="M18" s="57"/>
      <c r="N18" s="58"/>
    </row>
    <row r="19" spans="1:14" s="26" customFormat="1">
      <c r="A19" s="27"/>
      <c r="B19" s="3"/>
      <c r="D19" s="28"/>
      <c r="E19" s="2"/>
      <c r="G19" s="25"/>
      <c r="I19" s="5"/>
      <c r="J19" s="10"/>
      <c r="K19" s="13"/>
      <c r="L19" s="13"/>
      <c r="M19" s="29"/>
      <c r="N19" s="29"/>
    </row>
    <row r="20" spans="1:14" s="26" customFormat="1">
      <c r="A20" s="27"/>
      <c r="B20" s="3"/>
      <c r="D20" s="28"/>
      <c r="E20" s="2"/>
      <c r="F20" s="25"/>
      <c r="G20" s="25"/>
      <c r="I20" s="5"/>
      <c r="J20" s="10"/>
      <c r="K20" s="10"/>
      <c r="L20" s="10"/>
      <c r="M20" s="30"/>
      <c r="N20" s="30"/>
    </row>
    <row r="21" spans="1:14" s="26" customFormat="1">
      <c r="A21" s="27"/>
      <c r="B21" s="3"/>
      <c r="D21" s="28"/>
      <c r="E21" s="2"/>
      <c r="H21" s="6" t="s">
        <v>0</v>
      </c>
      <c r="I21" s="5"/>
      <c r="J21" s="10"/>
      <c r="K21" s="10"/>
      <c r="L21" s="10"/>
      <c r="M21" s="30"/>
      <c r="N21" s="30"/>
    </row>
    <row r="22" spans="1:14" s="26" customFormat="1">
      <c r="A22" s="27"/>
      <c r="B22" s="3"/>
      <c r="D22" s="28"/>
      <c r="E22" s="2"/>
      <c r="H22" s="1" t="s">
        <v>45</v>
      </c>
      <c r="I22" s="5"/>
      <c r="J22" s="10"/>
      <c r="K22" s="10"/>
      <c r="L22" s="10"/>
      <c r="M22" s="30"/>
      <c r="N22" s="30"/>
    </row>
    <row r="23" spans="1:14" s="26" customFormat="1">
      <c r="A23" s="27"/>
      <c r="B23" s="3"/>
      <c r="D23" s="28"/>
      <c r="E23" s="2"/>
      <c r="F23" s="25"/>
      <c r="G23" s="25"/>
      <c r="H23" s="31"/>
      <c r="I23" s="5"/>
      <c r="J23" s="10"/>
      <c r="K23" s="10"/>
      <c r="L23" s="10"/>
      <c r="M23" s="30"/>
      <c r="N23" s="30"/>
    </row>
    <row r="24" spans="1:14" s="26" customFormat="1" outlineLevel="1">
      <c r="A24" s="27"/>
      <c r="B24" s="3"/>
      <c r="D24" s="5" t="s">
        <v>31</v>
      </c>
      <c r="E24" s="32" t="s">
        <v>245</v>
      </c>
      <c r="F24" s="33"/>
      <c r="G24" s="10"/>
      <c r="H24" s="10"/>
      <c r="I24" s="1"/>
      <c r="J24" s="10"/>
      <c r="K24" s="10"/>
      <c r="L24" s="34"/>
      <c r="M24" s="34"/>
      <c r="N24" s="30"/>
    </row>
    <row r="25" spans="1:14" s="26" customFormat="1" outlineLevel="1">
      <c r="A25" s="27"/>
      <c r="B25" s="3"/>
      <c r="D25" s="28"/>
      <c r="E25" s="9"/>
      <c r="F25" s="35"/>
      <c r="G25" s="21"/>
      <c r="H25" s="21"/>
      <c r="I25" s="36" t="s">
        <v>32</v>
      </c>
      <c r="J25" s="36"/>
      <c r="K25" s="21"/>
      <c r="L25" s="11"/>
      <c r="M25" s="10"/>
      <c r="N25" s="30"/>
    </row>
    <row r="26" spans="1:14" s="39" customFormat="1" ht="12.75" customHeight="1">
      <c r="A26" s="37"/>
      <c r="B26" s="3"/>
      <c r="C26" s="37"/>
      <c r="D26" s="38"/>
      <c r="E26" s="12"/>
      <c r="G26" s="12"/>
      <c r="H26" s="12"/>
      <c r="I26" s="5"/>
      <c r="J26" s="10"/>
      <c r="K26" s="10"/>
      <c r="L26" s="10"/>
      <c r="M26" s="30"/>
      <c r="N26" s="30"/>
    </row>
    <row r="27" spans="1:14" s="4" customFormat="1">
      <c r="A27" s="40"/>
      <c r="B27" s="41"/>
      <c r="C27" s="27"/>
      <c r="D27" s="41"/>
      <c r="E27" s="42" t="s">
        <v>12</v>
      </c>
      <c r="F27" s="10"/>
      <c r="G27" s="10"/>
      <c r="H27" s="12"/>
      <c r="I27" s="10"/>
      <c r="J27" s="10"/>
      <c r="K27" s="10"/>
      <c r="L27" s="10"/>
      <c r="M27" s="11"/>
      <c r="N27" s="11"/>
    </row>
    <row r="28" spans="1:14" s="42" customFormat="1">
      <c r="A28" s="31"/>
      <c r="B28" s="43"/>
      <c r="C28" s="30"/>
      <c r="D28" s="43"/>
      <c r="E28" s="2" t="s">
        <v>13</v>
      </c>
      <c r="F28" s="44"/>
      <c r="G28" s="74"/>
      <c r="H28" s="74"/>
      <c r="I28" s="74"/>
      <c r="J28" s="2" t="s">
        <v>244</v>
      </c>
      <c r="K28" s="4"/>
      <c r="L28" s="4"/>
      <c r="M28" s="4"/>
      <c r="N28" s="4"/>
    </row>
    <row r="29" spans="1:14" s="42" customFormat="1" ht="25.5" customHeight="1">
      <c r="A29" s="26"/>
      <c r="B29" s="43"/>
      <c r="C29" s="26"/>
      <c r="D29" s="43"/>
      <c r="E29" s="33" t="s">
        <v>21</v>
      </c>
      <c r="F29" s="45"/>
      <c r="G29" s="45"/>
      <c r="H29" s="45"/>
      <c r="I29" s="45"/>
      <c r="J29" s="45"/>
      <c r="K29" s="26"/>
      <c r="L29" s="26"/>
      <c r="M29" s="26"/>
      <c r="N29" s="26"/>
    </row>
    <row r="30" spans="1:14" s="42" customFormat="1">
      <c r="A30" s="26"/>
      <c r="B30" s="43"/>
      <c r="C30" s="26"/>
      <c r="D30" s="43"/>
      <c r="F30" s="75" t="s">
        <v>23</v>
      </c>
      <c r="G30" s="75"/>
      <c r="H30" s="1" t="s">
        <v>24</v>
      </c>
      <c r="I30" s="20" t="s">
        <v>25</v>
      </c>
      <c r="J30" s="20"/>
      <c r="K30" s="39"/>
      <c r="L30" s="39"/>
      <c r="M30" s="39"/>
      <c r="N30" s="39"/>
    </row>
    <row r="31" spans="1:14" s="42" customFormat="1">
      <c r="A31" s="26"/>
      <c r="B31" s="43"/>
      <c r="C31" s="26"/>
      <c r="D31" s="43"/>
      <c r="E31" s="2" t="s">
        <v>22</v>
      </c>
      <c r="F31" s="32"/>
      <c r="G31" s="32"/>
      <c r="H31" s="32"/>
      <c r="I31" s="32"/>
      <c r="J31" s="46"/>
      <c r="K31" s="4"/>
      <c r="L31" s="4"/>
      <c r="M31" s="4"/>
      <c r="N31" s="4"/>
    </row>
    <row r="32" spans="1:14" s="42" customFormat="1">
      <c r="A32" s="26"/>
      <c r="B32" s="3"/>
      <c r="C32" s="26"/>
      <c r="D32" s="47"/>
      <c r="E32" s="10"/>
      <c r="F32" s="75" t="s">
        <v>23</v>
      </c>
      <c r="G32" s="75"/>
      <c r="H32" s="1" t="s">
        <v>24</v>
      </c>
      <c r="I32" s="20" t="s">
        <v>25</v>
      </c>
      <c r="J32" s="20"/>
    </row>
    <row r="33" spans="1:15" s="42" customFormat="1">
      <c r="A33" s="26"/>
      <c r="B33" s="3"/>
      <c r="C33" s="26"/>
      <c r="D33" s="47"/>
      <c r="E33" s="10"/>
      <c r="F33" s="23"/>
      <c r="G33" s="23"/>
      <c r="H33" s="1"/>
      <c r="I33" s="23"/>
      <c r="J33" s="23"/>
    </row>
    <row r="34" spans="1:15" s="42" customFormat="1">
      <c r="A34" s="26"/>
      <c r="B34" s="3"/>
      <c r="C34" s="26"/>
      <c r="D34" s="47"/>
      <c r="E34" s="10"/>
      <c r="F34" s="23"/>
      <c r="G34" s="23"/>
      <c r="H34" s="1"/>
      <c r="I34" s="23"/>
      <c r="J34" s="23"/>
    </row>
    <row r="35" spans="1:15" s="42" customFormat="1">
      <c r="A35" s="26"/>
      <c r="B35" s="3"/>
      <c r="C35" s="26"/>
      <c r="D35" s="47"/>
      <c r="E35" s="10"/>
      <c r="F35" s="23"/>
      <c r="G35" s="23"/>
      <c r="H35" s="1"/>
      <c r="I35" s="23"/>
      <c r="J35" s="23"/>
    </row>
    <row r="36" spans="1:15" s="42" customFormat="1">
      <c r="A36" s="26"/>
      <c r="B36" s="3"/>
      <c r="C36" s="26"/>
      <c r="D36" s="47"/>
      <c r="E36" s="10"/>
      <c r="F36" s="23"/>
      <c r="G36" s="23"/>
      <c r="H36" s="1"/>
      <c r="I36" s="23"/>
      <c r="J36" s="23"/>
    </row>
    <row r="37" spans="1:15" s="42" customFormat="1">
      <c r="A37" s="26"/>
      <c r="B37" s="3"/>
      <c r="C37" s="26"/>
      <c r="D37" s="47"/>
      <c r="E37" s="10"/>
      <c r="F37" s="23"/>
      <c r="G37" s="23"/>
      <c r="H37" s="1"/>
      <c r="I37" s="23"/>
      <c r="J37" s="23"/>
    </row>
    <row r="38" spans="1:15" s="42" customFormat="1">
      <c r="A38" s="26"/>
      <c r="B38" s="3"/>
      <c r="C38" s="26"/>
      <c r="D38" s="47"/>
      <c r="E38" s="10"/>
      <c r="F38" s="23"/>
      <c r="G38" s="23"/>
      <c r="H38" s="1"/>
      <c r="I38" s="23"/>
      <c r="J38" s="23"/>
    </row>
    <row r="39" spans="1:15" s="42" customFormat="1">
      <c r="A39" s="26"/>
      <c r="B39" s="3"/>
      <c r="C39" s="26"/>
      <c r="D39" s="47"/>
      <c r="E39" s="10"/>
      <c r="F39" s="23"/>
      <c r="G39" s="23"/>
      <c r="H39" s="1"/>
      <c r="I39" s="23"/>
      <c r="J39" s="23"/>
    </row>
    <row r="40" spans="1:15" s="42" customFormat="1">
      <c r="A40" s="26"/>
      <c r="B40" s="3"/>
      <c r="C40" s="26"/>
      <c r="D40" s="47"/>
      <c r="E40" s="10"/>
      <c r="F40" s="23"/>
      <c r="G40" s="23"/>
      <c r="H40" s="1"/>
      <c r="I40" s="23"/>
      <c r="J40" s="23"/>
    </row>
    <row r="41" spans="1:15" s="42" customFormat="1">
      <c r="A41" s="26"/>
      <c r="B41" s="3"/>
      <c r="C41" s="26"/>
      <c r="D41" s="47"/>
      <c r="E41" s="10"/>
      <c r="F41" s="23"/>
      <c r="G41" s="23"/>
      <c r="H41" s="1"/>
      <c r="I41" s="23"/>
      <c r="J41" s="23"/>
    </row>
    <row r="42" spans="1:15" s="42" customFormat="1">
      <c r="A42" s="26"/>
      <c r="B42" s="3"/>
      <c r="C42" s="26"/>
      <c r="D42" s="47"/>
      <c r="E42" s="10"/>
      <c r="F42" s="23"/>
      <c r="G42" s="23"/>
      <c r="H42" s="1"/>
      <c r="I42" s="23"/>
      <c r="J42" s="23"/>
    </row>
    <row r="43" spans="1:15" s="52" customFormat="1" ht="27.75" customHeight="1">
      <c r="A43" s="64" t="s">
        <v>17</v>
      </c>
      <c r="B43" s="65"/>
      <c r="C43" s="70" t="s">
        <v>18</v>
      </c>
      <c r="D43" s="72" t="s">
        <v>19</v>
      </c>
      <c r="E43" s="70" t="s">
        <v>33</v>
      </c>
      <c r="F43" s="68" t="s">
        <v>20</v>
      </c>
      <c r="G43" s="68" t="s">
        <v>34</v>
      </c>
      <c r="H43" s="70" t="s">
        <v>35</v>
      </c>
      <c r="I43" s="64" t="s">
        <v>43</v>
      </c>
      <c r="J43" s="78"/>
      <c r="K43" s="78"/>
      <c r="L43" s="78"/>
      <c r="M43" s="79"/>
      <c r="N43" s="81" t="s">
        <v>44</v>
      </c>
      <c r="O43" s="82"/>
    </row>
    <row r="44" spans="1:15" s="52" customFormat="1" ht="21.75" customHeight="1">
      <c r="A44" s="66" t="s">
        <v>36</v>
      </c>
      <c r="B44" s="67" t="s">
        <v>37</v>
      </c>
      <c r="C44" s="71"/>
      <c r="D44" s="73"/>
      <c r="E44" s="71"/>
      <c r="F44" s="69"/>
      <c r="G44" s="69"/>
      <c r="H44" s="71"/>
      <c r="I44" s="81" t="s">
        <v>41</v>
      </c>
      <c r="J44" s="83"/>
      <c r="K44" s="82"/>
      <c r="L44" s="81" t="s">
        <v>42</v>
      </c>
      <c r="M44" s="82"/>
      <c r="N44" s="80"/>
      <c r="O44" s="84"/>
    </row>
    <row r="45" spans="1:15" s="52" customFormat="1" ht="120" customHeight="1">
      <c r="A45" s="85"/>
      <c r="B45" s="86"/>
      <c r="C45" s="77"/>
      <c r="D45" s="87"/>
      <c r="E45" s="77"/>
      <c r="F45" s="88"/>
      <c r="G45" s="88"/>
      <c r="H45" s="77"/>
      <c r="I45" s="76" t="s">
        <v>38</v>
      </c>
      <c r="J45" s="76" t="s">
        <v>39</v>
      </c>
      <c r="K45" s="76" t="s">
        <v>40</v>
      </c>
      <c r="L45" s="76" t="s">
        <v>38</v>
      </c>
      <c r="M45" s="76" t="s">
        <v>39</v>
      </c>
      <c r="N45" s="76" t="s">
        <v>38</v>
      </c>
      <c r="O45" s="76" t="s">
        <v>39</v>
      </c>
    </row>
    <row r="46" spans="1:15" s="51" customFormat="1">
      <c r="A46" s="48">
        <v>1</v>
      </c>
      <c r="B46" s="49">
        <v>2</v>
      </c>
      <c r="C46" s="48">
        <v>3</v>
      </c>
      <c r="D46" s="49">
        <v>4</v>
      </c>
      <c r="E46" s="48">
        <v>5</v>
      </c>
      <c r="F46" s="48">
        <v>6</v>
      </c>
      <c r="G46" s="48">
        <v>7</v>
      </c>
      <c r="H46" s="55">
        <v>8</v>
      </c>
      <c r="I46" s="76">
        <v>9</v>
      </c>
      <c r="J46" s="76">
        <v>10</v>
      </c>
      <c r="K46" s="76">
        <v>11</v>
      </c>
      <c r="L46" s="76">
        <v>12</v>
      </c>
      <c r="M46" s="76">
        <v>13</v>
      </c>
      <c r="N46" s="76">
        <v>14</v>
      </c>
      <c r="O46" s="76">
        <v>15</v>
      </c>
    </row>
    <row r="47" spans="1:15" ht="22.5" customHeight="1">
      <c r="A47" s="89" t="s">
        <v>46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1:15" ht="63.75">
      <c r="A48" s="91">
        <v>1</v>
      </c>
      <c r="B48" s="92" t="s">
        <v>47</v>
      </c>
      <c r="C48" s="93" t="s">
        <v>48</v>
      </c>
      <c r="D48" s="94" t="s">
        <v>49</v>
      </c>
      <c r="E48" s="95" t="s">
        <v>50</v>
      </c>
      <c r="F48" s="96">
        <v>2331.86</v>
      </c>
      <c r="G48" s="96">
        <v>3.3439100000000002</v>
      </c>
      <c r="H48" s="97">
        <v>7797.53</v>
      </c>
      <c r="I48" s="97">
        <v>3.3439100000000002</v>
      </c>
      <c r="J48" s="97" t="s">
        <v>51</v>
      </c>
      <c r="K48" s="98"/>
      <c r="L48" s="97">
        <v>3.3439100000000002</v>
      </c>
      <c r="M48" s="97" t="s">
        <v>51</v>
      </c>
      <c r="N48" s="98"/>
      <c r="O48" s="97" t="s">
        <v>51</v>
      </c>
    </row>
    <row r="49" spans="1:15" ht="63.75">
      <c r="A49" s="91">
        <v>2</v>
      </c>
      <c r="B49" s="92" t="s">
        <v>52</v>
      </c>
      <c r="C49" s="93" t="s">
        <v>53</v>
      </c>
      <c r="D49" s="94" t="s">
        <v>54</v>
      </c>
      <c r="E49" s="95" t="s">
        <v>55</v>
      </c>
      <c r="F49" s="96">
        <v>2.91</v>
      </c>
      <c r="G49" s="99">
        <f>4514.3</f>
        <v>4514.3</v>
      </c>
      <c r="H49" s="97">
        <v>13136.61</v>
      </c>
      <c r="I49" s="97">
        <v>4514.3</v>
      </c>
      <c r="J49" s="97" t="s">
        <v>51</v>
      </c>
      <c r="K49" s="98"/>
      <c r="L49" s="97">
        <v>4514.3</v>
      </c>
      <c r="M49" s="97" t="s">
        <v>51</v>
      </c>
      <c r="N49" s="98"/>
      <c r="O49" s="97" t="s">
        <v>51</v>
      </c>
    </row>
    <row r="50" spans="1:15" ht="38.25">
      <c r="A50" s="91">
        <v>3</v>
      </c>
      <c r="B50" s="92" t="s">
        <v>56</v>
      </c>
      <c r="C50" s="93" t="s">
        <v>57</v>
      </c>
      <c r="D50" s="94" t="s">
        <v>58</v>
      </c>
      <c r="E50" s="95" t="s">
        <v>50</v>
      </c>
      <c r="F50" s="96">
        <v>289.52999999999997</v>
      </c>
      <c r="G50" s="96">
        <v>4.5143000000000004</v>
      </c>
      <c r="H50" s="97">
        <v>1307.03</v>
      </c>
      <c r="I50" s="97">
        <v>4.5143000000000004</v>
      </c>
      <c r="J50" s="97" t="s">
        <v>51</v>
      </c>
      <c r="K50" s="98"/>
      <c r="L50" s="97">
        <v>4.5143000000000004</v>
      </c>
      <c r="M50" s="97" t="s">
        <v>51</v>
      </c>
      <c r="N50" s="98"/>
      <c r="O50" s="97" t="s">
        <v>51</v>
      </c>
    </row>
    <row r="51" spans="1:15" ht="76.5">
      <c r="A51" s="91">
        <v>4</v>
      </c>
      <c r="B51" s="92" t="s">
        <v>59</v>
      </c>
      <c r="C51" s="93" t="s">
        <v>60</v>
      </c>
      <c r="D51" s="94" t="s">
        <v>61</v>
      </c>
      <c r="E51" s="95" t="s">
        <v>50</v>
      </c>
      <c r="F51" s="96">
        <v>4267.54</v>
      </c>
      <c r="G51" s="96">
        <v>1.2364109999999999</v>
      </c>
      <c r="H51" s="97">
        <v>5276.43</v>
      </c>
      <c r="I51" s="97">
        <v>1.2364109999999999</v>
      </c>
      <c r="J51" s="97" t="s">
        <v>51</v>
      </c>
      <c r="K51" s="98"/>
      <c r="L51" s="97">
        <v>1.2364109999999999</v>
      </c>
      <c r="M51" s="97" t="s">
        <v>51</v>
      </c>
      <c r="N51" s="98"/>
      <c r="O51" s="97" t="s">
        <v>51</v>
      </c>
    </row>
    <row r="52" spans="1:15" ht="63.75">
      <c r="A52" s="91">
        <v>5</v>
      </c>
      <c r="B52" s="92" t="s">
        <v>62</v>
      </c>
      <c r="C52" s="93" t="s">
        <v>53</v>
      </c>
      <c r="D52" s="94" t="s">
        <v>54</v>
      </c>
      <c r="E52" s="95" t="s">
        <v>55</v>
      </c>
      <c r="F52" s="96">
        <v>2.91</v>
      </c>
      <c r="G52" s="99">
        <f>2040.078</f>
        <v>2040.078</v>
      </c>
      <c r="H52" s="97">
        <v>5936.63</v>
      </c>
      <c r="I52" s="97">
        <v>2040.078</v>
      </c>
      <c r="J52" s="97" t="s">
        <v>51</v>
      </c>
      <c r="K52" s="98"/>
      <c r="L52" s="97">
        <v>2040.078</v>
      </c>
      <c r="M52" s="97" t="s">
        <v>51</v>
      </c>
      <c r="N52" s="98"/>
      <c r="O52" s="97" t="s">
        <v>51</v>
      </c>
    </row>
    <row r="53" spans="1:15" ht="76.5">
      <c r="A53" s="91">
        <v>6</v>
      </c>
      <c r="B53" s="92" t="s">
        <v>63</v>
      </c>
      <c r="C53" s="93" t="s">
        <v>64</v>
      </c>
      <c r="D53" s="94" t="s">
        <v>65</v>
      </c>
      <c r="E53" s="95" t="s">
        <v>50</v>
      </c>
      <c r="F53" s="96">
        <v>2141.7399999999998</v>
      </c>
      <c r="G53" s="96">
        <v>1.2364109999999999</v>
      </c>
      <c r="H53" s="97">
        <v>2648.07</v>
      </c>
      <c r="I53" s="97">
        <v>1.2364109999999999</v>
      </c>
      <c r="J53" s="97" t="s">
        <v>51</v>
      </c>
      <c r="K53" s="98"/>
      <c r="L53" s="97">
        <v>1.2364109999999999</v>
      </c>
      <c r="M53" s="97" t="s">
        <v>51</v>
      </c>
      <c r="N53" s="98"/>
      <c r="O53" s="97" t="s">
        <v>51</v>
      </c>
    </row>
    <row r="54" spans="1:15" ht="38.25">
      <c r="A54" s="91">
        <v>7</v>
      </c>
      <c r="B54" s="92" t="s">
        <v>66</v>
      </c>
      <c r="C54" s="93" t="s">
        <v>67</v>
      </c>
      <c r="D54" s="94" t="s">
        <v>68</v>
      </c>
      <c r="E54" s="95" t="s">
        <v>50</v>
      </c>
      <c r="F54" s="96">
        <v>1508.96</v>
      </c>
      <c r="G54" s="96">
        <v>1.2364109999999999</v>
      </c>
      <c r="H54" s="97">
        <v>1865.69</v>
      </c>
      <c r="I54" s="97">
        <v>1.2364109999999999</v>
      </c>
      <c r="J54" s="97" t="s">
        <v>51</v>
      </c>
      <c r="K54" s="98"/>
      <c r="L54" s="97">
        <v>1.2364109999999999</v>
      </c>
      <c r="M54" s="97" t="s">
        <v>51</v>
      </c>
      <c r="N54" s="98"/>
      <c r="O54" s="97" t="s">
        <v>51</v>
      </c>
    </row>
    <row r="55" spans="1:15" ht="38.25">
      <c r="A55" s="91">
        <v>8</v>
      </c>
      <c r="B55" s="92" t="s">
        <v>69</v>
      </c>
      <c r="C55" s="93" t="s">
        <v>70</v>
      </c>
      <c r="D55" s="94" t="s">
        <v>71</v>
      </c>
      <c r="E55" s="95" t="s">
        <v>72</v>
      </c>
      <c r="F55" s="96">
        <v>387.18</v>
      </c>
      <c r="G55" s="96">
        <v>12.36411</v>
      </c>
      <c r="H55" s="97">
        <v>4787.1400000000003</v>
      </c>
      <c r="I55" s="97">
        <v>12.36411</v>
      </c>
      <c r="J55" s="97" t="s">
        <v>51</v>
      </c>
      <c r="K55" s="98"/>
      <c r="L55" s="97">
        <v>12.36411</v>
      </c>
      <c r="M55" s="97" t="s">
        <v>51</v>
      </c>
      <c r="N55" s="98"/>
      <c r="O55" s="97" t="s">
        <v>51</v>
      </c>
    </row>
    <row r="56" spans="1:15">
      <c r="A56" s="100" t="s">
        <v>73</v>
      </c>
      <c r="B56" s="101"/>
      <c r="C56" s="101"/>
      <c r="D56" s="101"/>
      <c r="E56" s="99"/>
      <c r="F56" s="99"/>
      <c r="G56" s="99"/>
      <c r="H56" s="97">
        <v>42755.13</v>
      </c>
      <c r="I56" s="102"/>
      <c r="J56" s="97" t="s">
        <v>51</v>
      </c>
      <c r="K56" s="97" t="s">
        <v>51</v>
      </c>
      <c r="L56" s="98"/>
      <c r="M56" s="97" t="s">
        <v>51</v>
      </c>
      <c r="N56" s="98"/>
      <c r="O56" s="97" t="s">
        <v>51</v>
      </c>
    </row>
    <row r="57" spans="1:15" outlineLevel="1">
      <c r="A57" s="103" t="s">
        <v>74</v>
      </c>
      <c r="B57" s="101"/>
      <c r="C57" s="101"/>
      <c r="D57" s="101"/>
      <c r="E57" s="99"/>
      <c r="F57" s="99"/>
      <c r="G57" s="99"/>
      <c r="H57" s="97">
        <v>22.41</v>
      </c>
      <c r="I57" s="102"/>
      <c r="J57" s="97" t="s">
        <v>51</v>
      </c>
      <c r="K57" s="97" t="s">
        <v>51</v>
      </c>
      <c r="L57" s="98"/>
      <c r="M57" s="97" t="s">
        <v>51</v>
      </c>
      <c r="N57" s="98"/>
      <c r="O57" s="97" t="s">
        <v>51</v>
      </c>
    </row>
    <row r="58" spans="1:15" outlineLevel="1">
      <c r="A58" s="103" t="s">
        <v>75</v>
      </c>
      <c r="B58" s="101"/>
      <c r="C58" s="101"/>
      <c r="D58" s="101"/>
      <c r="E58" s="99"/>
      <c r="F58" s="99"/>
      <c r="G58" s="99"/>
      <c r="H58" s="97">
        <v>41033.769999999997</v>
      </c>
      <c r="I58" s="102"/>
      <c r="J58" s="97" t="s">
        <v>51</v>
      </c>
      <c r="K58" s="97" t="s">
        <v>51</v>
      </c>
      <c r="L58" s="98"/>
      <c r="M58" s="97" t="s">
        <v>51</v>
      </c>
      <c r="N58" s="98"/>
      <c r="O58" s="97" t="s">
        <v>51</v>
      </c>
    </row>
    <row r="59" spans="1:15" outlineLevel="1">
      <c r="A59" s="103" t="s">
        <v>76</v>
      </c>
      <c r="B59" s="101"/>
      <c r="C59" s="101"/>
      <c r="D59" s="101"/>
      <c r="E59" s="99"/>
      <c r="F59" s="99"/>
      <c r="G59" s="99"/>
      <c r="H59" s="97">
        <v>4346.6899999999996</v>
      </c>
      <c r="I59" s="102"/>
      <c r="J59" s="97" t="s">
        <v>51</v>
      </c>
      <c r="K59" s="97" t="s">
        <v>51</v>
      </c>
      <c r="L59" s="98"/>
      <c r="M59" s="97" t="s">
        <v>51</v>
      </c>
      <c r="N59" s="98"/>
      <c r="O59" s="97" t="s">
        <v>51</v>
      </c>
    </row>
    <row r="60" spans="1:15">
      <c r="A60" s="100" t="s">
        <v>77</v>
      </c>
      <c r="B60" s="101"/>
      <c r="C60" s="101"/>
      <c r="D60" s="101"/>
      <c r="E60" s="99"/>
      <c r="F60" s="99"/>
      <c r="G60" s="99"/>
      <c r="H60" s="97">
        <v>4129.3599999999997</v>
      </c>
      <c r="I60" s="102"/>
      <c r="J60" s="97" t="s">
        <v>51</v>
      </c>
      <c r="K60" s="97" t="s">
        <v>51</v>
      </c>
      <c r="L60" s="98"/>
      <c r="M60" s="97" t="s">
        <v>51</v>
      </c>
      <c r="N60" s="98"/>
      <c r="O60" s="97" t="s">
        <v>51</v>
      </c>
    </row>
    <row r="61" spans="1:15">
      <c r="A61" s="100" t="s">
        <v>78</v>
      </c>
      <c r="B61" s="101"/>
      <c r="C61" s="101"/>
      <c r="D61" s="101"/>
      <c r="E61" s="99"/>
      <c r="F61" s="99"/>
      <c r="G61" s="99"/>
      <c r="H61" s="97">
        <v>2173.35</v>
      </c>
      <c r="I61" s="102"/>
      <c r="J61" s="97" t="s">
        <v>51</v>
      </c>
      <c r="K61" s="97" t="s">
        <v>51</v>
      </c>
      <c r="L61" s="98"/>
      <c r="M61" s="97" t="s">
        <v>51</v>
      </c>
      <c r="N61" s="98"/>
      <c r="O61" s="97" t="s">
        <v>51</v>
      </c>
    </row>
    <row r="62" spans="1:15">
      <c r="A62" s="100" t="s">
        <v>79</v>
      </c>
      <c r="B62" s="101"/>
      <c r="C62" s="101"/>
      <c r="D62" s="101"/>
      <c r="E62" s="99"/>
      <c r="F62" s="99"/>
      <c r="G62" s="99"/>
      <c r="H62" s="97">
        <v>338008.52</v>
      </c>
      <c r="I62" s="102"/>
      <c r="J62" s="97" t="s">
        <v>51</v>
      </c>
      <c r="K62" s="97" t="s">
        <v>51</v>
      </c>
      <c r="L62" s="98"/>
      <c r="M62" s="97" t="s">
        <v>51</v>
      </c>
      <c r="N62" s="98"/>
      <c r="O62" s="97" t="s">
        <v>51</v>
      </c>
    </row>
    <row r="63" spans="1:15">
      <c r="A63" s="100" t="s">
        <v>80</v>
      </c>
      <c r="B63" s="101"/>
      <c r="C63" s="101"/>
      <c r="D63" s="101"/>
      <c r="E63" s="99"/>
      <c r="F63" s="99"/>
      <c r="G63" s="99"/>
      <c r="H63" s="104">
        <v>338008.52</v>
      </c>
      <c r="I63" s="102"/>
      <c r="J63" s="97" t="s">
        <v>51</v>
      </c>
      <c r="K63" s="97" t="s">
        <v>51</v>
      </c>
      <c r="L63" s="98"/>
      <c r="M63" s="97" t="s">
        <v>51</v>
      </c>
      <c r="N63" s="98"/>
      <c r="O63" s="97" t="s">
        <v>51</v>
      </c>
    </row>
    <row r="64" spans="1:15" ht="22.5" customHeight="1">
      <c r="A64" s="89" t="s">
        <v>81</v>
      </c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</row>
    <row r="65" spans="1:15" ht="19.149999999999999" customHeight="1">
      <c r="A65" s="105" t="s">
        <v>82</v>
      </c>
      <c r="B65" s="106"/>
      <c r="C65" s="107"/>
      <c r="D65" s="108"/>
      <c r="E65" s="109"/>
      <c r="F65" s="109"/>
      <c r="G65" s="109"/>
      <c r="H65" s="110"/>
      <c r="I65" s="110"/>
      <c r="J65" s="111"/>
      <c r="K65" s="111"/>
      <c r="L65" s="111"/>
      <c r="M65" s="111"/>
      <c r="N65" s="111"/>
      <c r="O65" s="111"/>
    </row>
    <row r="66" spans="1:15" ht="38.25">
      <c r="A66" s="91">
        <v>9</v>
      </c>
      <c r="B66" s="92" t="s">
        <v>83</v>
      </c>
      <c r="C66" s="93" t="s">
        <v>84</v>
      </c>
      <c r="D66" s="94" t="s">
        <v>85</v>
      </c>
      <c r="E66" s="95" t="s">
        <v>86</v>
      </c>
      <c r="F66" s="96">
        <v>146.77000000000001</v>
      </c>
      <c r="G66" s="96">
        <v>14.195</v>
      </c>
      <c r="H66" s="97">
        <v>2083.4</v>
      </c>
      <c r="I66" s="97">
        <v>14.195</v>
      </c>
      <c r="J66" s="97" t="s">
        <v>51</v>
      </c>
      <c r="K66" s="98"/>
      <c r="L66" s="97">
        <v>14.195</v>
      </c>
      <c r="M66" s="97" t="s">
        <v>51</v>
      </c>
      <c r="N66" s="98"/>
      <c r="O66" s="97" t="s">
        <v>51</v>
      </c>
    </row>
    <row r="67" spans="1:15" ht="51">
      <c r="A67" s="91">
        <v>10</v>
      </c>
      <c r="B67" s="92" t="s">
        <v>87</v>
      </c>
      <c r="C67" s="93" t="s">
        <v>88</v>
      </c>
      <c r="D67" s="94" t="s">
        <v>89</v>
      </c>
      <c r="E67" s="95" t="s">
        <v>90</v>
      </c>
      <c r="F67" s="96">
        <v>73.900000000000006</v>
      </c>
      <c r="G67" s="99">
        <f>283.9</f>
        <v>283.89999999999998</v>
      </c>
      <c r="H67" s="97">
        <v>20980.21</v>
      </c>
      <c r="I67" s="97">
        <v>283.89999999999998</v>
      </c>
      <c r="J67" s="97" t="s">
        <v>51</v>
      </c>
      <c r="K67" s="98"/>
      <c r="L67" s="97">
        <v>283.89999999999998</v>
      </c>
      <c r="M67" s="97" t="s">
        <v>51</v>
      </c>
      <c r="N67" s="98"/>
      <c r="O67" s="97" t="s">
        <v>51</v>
      </c>
    </row>
    <row r="68" spans="1:15" ht="38.25">
      <c r="A68" s="91">
        <v>11</v>
      </c>
      <c r="B68" s="92" t="s">
        <v>91</v>
      </c>
      <c r="C68" s="93" t="s">
        <v>92</v>
      </c>
      <c r="D68" s="94" t="s">
        <v>93</v>
      </c>
      <c r="E68" s="95" t="s">
        <v>90</v>
      </c>
      <c r="F68" s="96">
        <v>69.12</v>
      </c>
      <c r="G68" s="96">
        <v>855.85</v>
      </c>
      <c r="H68" s="97">
        <v>59156.35</v>
      </c>
      <c r="I68" s="97">
        <v>855.85</v>
      </c>
      <c r="J68" s="97" t="s">
        <v>51</v>
      </c>
      <c r="K68" s="98"/>
      <c r="L68" s="97">
        <v>855.85</v>
      </c>
      <c r="M68" s="97" t="s">
        <v>51</v>
      </c>
      <c r="N68" s="98"/>
      <c r="O68" s="97" t="s">
        <v>51</v>
      </c>
    </row>
    <row r="69" spans="1:15" ht="51">
      <c r="A69" s="91">
        <v>12</v>
      </c>
      <c r="B69" s="92" t="s">
        <v>94</v>
      </c>
      <c r="C69" s="93" t="s">
        <v>95</v>
      </c>
      <c r="D69" s="94" t="s">
        <v>96</v>
      </c>
      <c r="E69" s="95" t="s">
        <v>90</v>
      </c>
      <c r="F69" s="96">
        <v>98.6</v>
      </c>
      <c r="G69" s="99">
        <f>95</f>
        <v>95</v>
      </c>
      <c r="H69" s="97">
        <v>9367</v>
      </c>
      <c r="I69" s="97">
        <v>95</v>
      </c>
      <c r="J69" s="97" t="s">
        <v>51</v>
      </c>
      <c r="K69" s="98"/>
      <c r="L69" s="97">
        <v>95</v>
      </c>
      <c r="M69" s="97" t="s">
        <v>51</v>
      </c>
      <c r="N69" s="98"/>
      <c r="O69" s="97" t="s">
        <v>51</v>
      </c>
    </row>
    <row r="70" spans="1:15" ht="51">
      <c r="A70" s="91">
        <v>13</v>
      </c>
      <c r="B70" s="92" t="s">
        <v>97</v>
      </c>
      <c r="C70" s="93" t="s">
        <v>88</v>
      </c>
      <c r="D70" s="94" t="s">
        <v>89</v>
      </c>
      <c r="E70" s="95" t="s">
        <v>90</v>
      </c>
      <c r="F70" s="96">
        <v>73.900000000000006</v>
      </c>
      <c r="G70" s="99">
        <f>760.85</f>
        <v>760.85</v>
      </c>
      <c r="H70" s="97">
        <v>56226.82</v>
      </c>
      <c r="I70" s="97">
        <v>760.85</v>
      </c>
      <c r="J70" s="97" t="s">
        <v>51</v>
      </c>
      <c r="K70" s="98"/>
      <c r="L70" s="97">
        <v>760.85</v>
      </c>
      <c r="M70" s="97" t="s">
        <v>51</v>
      </c>
      <c r="N70" s="98"/>
      <c r="O70" s="97" t="s">
        <v>51</v>
      </c>
    </row>
    <row r="71" spans="1:15" ht="38.25">
      <c r="A71" s="91">
        <v>14</v>
      </c>
      <c r="B71" s="92" t="s">
        <v>98</v>
      </c>
      <c r="C71" s="93" t="s">
        <v>99</v>
      </c>
      <c r="D71" s="94" t="s">
        <v>100</v>
      </c>
      <c r="E71" s="95" t="s">
        <v>86</v>
      </c>
      <c r="F71" s="96">
        <v>1522.8</v>
      </c>
      <c r="G71" s="96">
        <v>14.6388</v>
      </c>
      <c r="H71" s="97">
        <v>22291.96</v>
      </c>
      <c r="I71" s="97">
        <v>14.6388</v>
      </c>
      <c r="J71" s="97" t="s">
        <v>51</v>
      </c>
      <c r="K71" s="98"/>
      <c r="L71" s="97">
        <v>14.6388</v>
      </c>
      <c r="M71" s="97" t="s">
        <v>51</v>
      </c>
      <c r="N71" s="98"/>
      <c r="O71" s="97" t="s">
        <v>51</v>
      </c>
    </row>
    <row r="72" spans="1:15" ht="38.25">
      <c r="A72" s="91">
        <v>15</v>
      </c>
      <c r="B72" s="92" t="s">
        <v>101</v>
      </c>
      <c r="C72" s="93" t="s">
        <v>102</v>
      </c>
      <c r="D72" s="94" t="s">
        <v>103</v>
      </c>
      <c r="E72" s="95" t="s">
        <v>72</v>
      </c>
      <c r="F72" s="96">
        <v>3897.23</v>
      </c>
      <c r="G72" s="96">
        <v>1.98</v>
      </c>
      <c r="H72" s="97">
        <v>7716.52</v>
      </c>
      <c r="I72" s="97">
        <v>1.98</v>
      </c>
      <c r="J72" s="97" t="s">
        <v>51</v>
      </c>
      <c r="K72" s="98"/>
      <c r="L72" s="97">
        <v>1.98</v>
      </c>
      <c r="M72" s="97" t="s">
        <v>51</v>
      </c>
      <c r="N72" s="98"/>
      <c r="O72" s="97" t="s">
        <v>51</v>
      </c>
    </row>
    <row r="73" spans="1:15" ht="51">
      <c r="A73" s="91">
        <v>16</v>
      </c>
      <c r="B73" s="92" t="s">
        <v>104</v>
      </c>
      <c r="C73" s="93" t="s">
        <v>105</v>
      </c>
      <c r="D73" s="94" t="s">
        <v>106</v>
      </c>
      <c r="E73" s="95" t="s">
        <v>90</v>
      </c>
      <c r="F73" s="96">
        <v>480</v>
      </c>
      <c r="G73" s="99">
        <f>198</f>
        <v>198</v>
      </c>
      <c r="H73" s="97">
        <v>95040</v>
      </c>
      <c r="I73" s="97">
        <v>198</v>
      </c>
      <c r="J73" s="97" t="s">
        <v>51</v>
      </c>
      <c r="K73" s="98"/>
      <c r="L73" s="97">
        <v>198</v>
      </c>
      <c r="M73" s="97" t="s">
        <v>51</v>
      </c>
      <c r="N73" s="98"/>
      <c r="O73" s="97" t="s">
        <v>51</v>
      </c>
    </row>
    <row r="74" spans="1:15" ht="51">
      <c r="A74" s="91">
        <v>17</v>
      </c>
      <c r="B74" s="92" t="s">
        <v>107</v>
      </c>
      <c r="C74" s="93" t="s">
        <v>108</v>
      </c>
      <c r="D74" s="94" t="s">
        <v>109</v>
      </c>
      <c r="E74" s="95" t="s">
        <v>72</v>
      </c>
      <c r="F74" s="96">
        <v>2910.7</v>
      </c>
      <c r="G74" s="96">
        <v>5.26</v>
      </c>
      <c r="H74" s="97">
        <v>15310.28</v>
      </c>
      <c r="I74" s="97">
        <v>5.26</v>
      </c>
      <c r="J74" s="97" t="s">
        <v>51</v>
      </c>
      <c r="K74" s="98"/>
      <c r="L74" s="97">
        <v>5.26</v>
      </c>
      <c r="M74" s="97" t="s">
        <v>51</v>
      </c>
      <c r="N74" s="98"/>
      <c r="O74" s="97" t="s">
        <v>51</v>
      </c>
    </row>
    <row r="75" spans="1:15" ht="51">
      <c r="A75" s="91">
        <v>18</v>
      </c>
      <c r="B75" s="92" t="s">
        <v>110</v>
      </c>
      <c r="C75" s="93" t="s">
        <v>111</v>
      </c>
      <c r="D75" s="94" t="s">
        <v>112</v>
      </c>
      <c r="E75" s="95" t="s">
        <v>90</v>
      </c>
      <c r="F75" s="96">
        <v>653.30999999999995</v>
      </c>
      <c r="G75" s="99">
        <f>526</f>
        <v>526</v>
      </c>
      <c r="H75" s="97">
        <v>343641.06</v>
      </c>
      <c r="I75" s="97">
        <v>526</v>
      </c>
      <c r="J75" s="97" t="s">
        <v>51</v>
      </c>
      <c r="K75" s="98"/>
      <c r="L75" s="97">
        <v>526</v>
      </c>
      <c r="M75" s="97" t="s">
        <v>51</v>
      </c>
      <c r="N75" s="98"/>
      <c r="O75" s="97" t="s">
        <v>51</v>
      </c>
    </row>
    <row r="76" spans="1:15" ht="51">
      <c r="A76" s="91">
        <v>19</v>
      </c>
      <c r="B76" s="92" t="s">
        <v>113</v>
      </c>
      <c r="C76" s="93" t="s">
        <v>114</v>
      </c>
      <c r="D76" s="94" t="s">
        <v>115</v>
      </c>
      <c r="E76" s="95" t="s">
        <v>116</v>
      </c>
      <c r="F76" s="96">
        <v>8200</v>
      </c>
      <c r="G76" s="99">
        <f>0.11</f>
        <v>0.11</v>
      </c>
      <c r="H76" s="97">
        <v>902</v>
      </c>
      <c r="I76" s="97">
        <v>0.11</v>
      </c>
      <c r="J76" s="97" t="s">
        <v>51</v>
      </c>
      <c r="K76" s="98"/>
      <c r="L76" s="97">
        <v>0.11</v>
      </c>
      <c r="M76" s="97" t="s">
        <v>51</v>
      </c>
      <c r="N76" s="98"/>
      <c r="O76" s="97" t="s">
        <v>51</v>
      </c>
    </row>
    <row r="77" spans="1:15" ht="51">
      <c r="A77" s="91">
        <v>20</v>
      </c>
      <c r="B77" s="92" t="s">
        <v>117</v>
      </c>
      <c r="C77" s="93" t="s">
        <v>118</v>
      </c>
      <c r="D77" s="94" t="s">
        <v>119</v>
      </c>
      <c r="E77" s="95" t="s">
        <v>116</v>
      </c>
      <c r="F77" s="96">
        <v>5488.69</v>
      </c>
      <c r="G77" s="99">
        <f>41.621</f>
        <v>41.621000000000002</v>
      </c>
      <c r="H77" s="97">
        <v>228444.77</v>
      </c>
      <c r="I77" s="97">
        <v>41.621000000000002</v>
      </c>
      <c r="J77" s="97" t="s">
        <v>51</v>
      </c>
      <c r="K77" s="98"/>
      <c r="L77" s="97">
        <v>41.621000000000002</v>
      </c>
      <c r="M77" s="97" t="s">
        <v>51</v>
      </c>
      <c r="N77" s="98"/>
      <c r="O77" s="97" t="s">
        <v>51</v>
      </c>
    </row>
    <row r="78" spans="1:15" ht="51">
      <c r="A78" s="91">
        <v>21</v>
      </c>
      <c r="B78" s="92" t="s">
        <v>120</v>
      </c>
      <c r="C78" s="93" t="s">
        <v>121</v>
      </c>
      <c r="D78" s="94" t="s">
        <v>122</v>
      </c>
      <c r="E78" s="95" t="s">
        <v>116</v>
      </c>
      <c r="F78" s="96">
        <v>5584.58</v>
      </c>
      <c r="G78" s="99">
        <f>1.4496</f>
        <v>1.4496</v>
      </c>
      <c r="H78" s="97">
        <v>8095.41</v>
      </c>
      <c r="I78" s="97">
        <v>1.4496</v>
      </c>
      <c r="J78" s="97" t="s">
        <v>51</v>
      </c>
      <c r="K78" s="98"/>
      <c r="L78" s="97">
        <v>1.4496</v>
      </c>
      <c r="M78" s="97" t="s">
        <v>51</v>
      </c>
      <c r="N78" s="98"/>
      <c r="O78" s="97" t="s">
        <v>51</v>
      </c>
    </row>
    <row r="79" spans="1:15" ht="51">
      <c r="A79" s="91">
        <v>22</v>
      </c>
      <c r="B79" s="92" t="s">
        <v>123</v>
      </c>
      <c r="C79" s="93" t="s">
        <v>124</v>
      </c>
      <c r="D79" s="94" t="s">
        <v>125</v>
      </c>
      <c r="E79" s="95" t="s">
        <v>116</v>
      </c>
      <c r="F79" s="96">
        <v>5802.77</v>
      </c>
      <c r="G79" s="99">
        <f>3.759</f>
        <v>3.7589999999999999</v>
      </c>
      <c r="H79" s="97">
        <v>21812.61</v>
      </c>
      <c r="I79" s="97">
        <v>3.7589999999999999</v>
      </c>
      <c r="J79" s="97" t="s">
        <v>51</v>
      </c>
      <c r="K79" s="98"/>
      <c r="L79" s="97">
        <v>3.7589999999999999</v>
      </c>
      <c r="M79" s="97" t="s">
        <v>51</v>
      </c>
      <c r="N79" s="98"/>
      <c r="O79" s="97" t="s">
        <v>51</v>
      </c>
    </row>
    <row r="80" spans="1:15" ht="51">
      <c r="A80" s="91">
        <v>23</v>
      </c>
      <c r="B80" s="92" t="s">
        <v>126</v>
      </c>
      <c r="C80" s="93" t="s">
        <v>127</v>
      </c>
      <c r="D80" s="94" t="s">
        <v>128</v>
      </c>
      <c r="E80" s="95" t="s">
        <v>116</v>
      </c>
      <c r="F80" s="96">
        <v>7997.23</v>
      </c>
      <c r="G80" s="99">
        <f>7.2347</f>
        <v>7.2347000000000001</v>
      </c>
      <c r="H80" s="97">
        <v>57857.56</v>
      </c>
      <c r="I80" s="97">
        <v>7.2347000000000001</v>
      </c>
      <c r="J80" s="97" t="s">
        <v>51</v>
      </c>
      <c r="K80" s="98"/>
      <c r="L80" s="97">
        <v>7.2347000000000001</v>
      </c>
      <c r="M80" s="97" t="s">
        <v>51</v>
      </c>
      <c r="N80" s="98"/>
      <c r="O80" s="97" t="s">
        <v>51</v>
      </c>
    </row>
    <row r="81" spans="1:15" ht="19.149999999999999" customHeight="1">
      <c r="A81" s="105" t="s">
        <v>129</v>
      </c>
      <c r="B81" s="106"/>
      <c r="C81" s="107"/>
      <c r="D81" s="108"/>
      <c r="E81" s="109"/>
      <c r="F81" s="109"/>
      <c r="G81" s="109"/>
      <c r="H81" s="110"/>
      <c r="I81" s="110"/>
      <c r="J81" s="111"/>
      <c r="K81" s="111"/>
      <c r="L81" s="111"/>
      <c r="M81" s="111"/>
      <c r="N81" s="111"/>
      <c r="O81" s="111"/>
    </row>
    <row r="82" spans="1:15" ht="51">
      <c r="A82" s="91">
        <v>24</v>
      </c>
      <c r="B82" s="92" t="s">
        <v>130</v>
      </c>
      <c r="C82" s="93" t="s">
        <v>131</v>
      </c>
      <c r="D82" s="94" t="s">
        <v>132</v>
      </c>
      <c r="E82" s="95" t="s">
        <v>72</v>
      </c>
      <c r="F82" s="96">
        <v>21690.34</v>
      </c>
      <c r="G82" s="96">
        <v>4.1710000000000003</v>
      </c>
      <c r="H82" s="97">
        <v>90470.41</v>
      </c>
      <c r="I82" s="97">
        <v>4.1710000000000003</v>
      </c>
      <c r="J82" s="97" t="s">
        <v>51</v>
      </c>
      <c r="K82" s="98"/>
      <c r="L82" s="97">
        <v>4.1710000000000003</v>
      </c>
      <c r="M82" s="97" t="s">
        <v>51</v>
      </c>
      <c r="N82" s="98"/>
      <c r="O82" s="97" t="s">
        <v>51</v>
      </c>
    </row>
    <row r="83" spans="1:15" ht="38.25">
      <c r="A83" s="91">
        <v>25</v>
      </c>
      <c r="B83" s="92" t="s">
        <v>133</v>
      </c>
      <c r="C83" s="93" t="s">
        <v>134</v>
      </c>
      <c r="D83" s="94" t="s">
        <v>135</v>
      </c>
      <c r="E83" s="95" t="s">
        <v>72</v>
      </c>
      <c r="F83" s="96">
        <v>29949.38</v>
      </c>
      <c r="G83" s="96">
        <v>0.753</v>
      </c>
      <c r="H83" s="97">
        <v>22551.88</v>
      </c>
      <c r="I83" s="97">
        <v>0.753</v>
      </c>
      <c r="J83" s="97" t="s">
        <v>51</v>
      </c>
      <c r="K83" s="98"/>
      <c r="L83" s="97">
        <v>0.753</v>
      </c>
      <c r="M83" s="97" t="s">
        <v>51</v>
      </c>
      <c r="N83" s="98"/>
      <c r="O83" s="97" t="s">
        <v>51</v>
      </c>
    </row>
    <row r="84" spans="1:15" ht="51">
      <c r="A84" s="91">
        <v>26</v>
      </c>
      <c r="B84" s="92" t="s">
        <v>136</v>
      </c>
      <c r="C84" s="93" t="s">
        <v>111</v>
      </c>
      <c r="D84" s="94" t="s">
        <v>112</v>
      </c>
      <c r="E84" s="95" t="s">
        <v>90</v>
      </c>
      <c r="F84" s="96">
        <v>653.30999999999995</v>
      </c>
      <c r="G84" s="99">
        <f>492.4</f>
        <v>492.4</v>
      </c>
      <c r="H84" s="97">
        <v>321689.84000000003</v>
      </c>
      <c r="I84" s="97">
        <v>492.4</v>
      </c>
      <c r="J84" s="97" t="s">
        <v>51</v>
      </c>
      <c r="K84" s="98"/>
      <c r="L84" s="97">
        <v>492.4</v>
      </c>
      <c r="M84" s="97" t="s">
        <v>51</v>
      </c>
      <c r="N84" s="98"/>
      <c r="O84" s="97" t="s">
        <v>51</v>
      </c>
    </row>
    <row r="85" spans="1:15" ht="51">
      <c r="A85" s="91">
        <v>27</v>
      </c>
      <c r="B85" s="92" t="s">
        <v>137</v>
      </c>
      <c r="C85" s="93" t="s">
        <v>127</v>
      </c>
      <c r="D85" s="94" t="s">
        <v>128</v>
      </c>
      <c r="E85" s="95" t="s">
        <v>116</v>
      </c>
      <c r="F85" s="96">
        <v>7997.23</v>
      </c>
      <c r="G85" s="99">
        <f>11.9597</f>
        <v>11.9597</v>
      </c>
      <c r="H85" s="97">
        <v>95644.47</v>
      </c>
      <c r="I85" s="97">
        <v>11.9597</v>
      </c>
      <c r="J85" s="97" t="s">
        <v>51</v>
      </c>
      <c r="K85" s="98"/>
      <c r="L85" s="97">
        <v>11.9597</v>
      </c>
      <c r="M85" s="97" t="s">
        <v>51</v>
      </c>
      <c r="N85" s="98"/>
      <c r="O85" s="97" t="s">
        <v>51</v>
      </c>
    </row>
    <row r="86" spans="1:15" ht="51">
      <c r="A86" s="91">
        <v>28</v>
      </c>
      <c r="B86" s="92" t="s">
        <v>138</v>
      </c>
      <c r="C86" s="93" t="s">
        <v>139</v>
      </c>
      <c r="D86" s="94" t="s">
        <v>140</v>
      </c>
      <c r="E86" s="95" t="s">
        <v>116</v>
      </c>
      <c r="F86" s="96">
        <v>7997.23</v>
      </c>
      <c r="G86" s="99">
        <f>10.0596</f>
        <v>10.0596</v>
      </c>
      <c r="H86" s="97">
        <v>80448.929999999993</v>
      </c>
      <c r="I86" s="97">
        <v>10.0596</v>
      </c>
      <c r="J86" s="97" t="s">
        <v>51</v>
      </c>
      <c r="K86" s="98"/>
      <c r="L86" s="97">
        <v>10.0596</v>
      </c>
      <c r="M86" s="97" t="s">
        <v>51</v>
      </c>
      <c r="N86" s="98"/>
      <c r="O86" s="97" t="s">
        <v>51</v>
      </c>
    </row>
    <row r="87" spans="1:15" ht="51">
      <c r="A87" s="91">
        <v>29</v>
      </c>
      <c r="B87" s="92" t="s">
        <v>141</v>
      </c>
      <c r="C87" s="93" t="s">
        <v>142</v>
      </c>
      <c r="D87" s="94" t="s">
        <v>143</v>
      </c>
      <c r="E87" s="95" t="s">
        <v>116</v>
      </c>
      <c r="F87" s="96">
        <v>7418.82</v>
      </c>
      <c r="G87" s="99">
        <f>0.9765</f>
        <v>0.97650000000000003</v>
      </c>
      <c r="H87" s="97">
        <v>7244.48</v>
      </c>
      <c r="I87" s="97">
        <v>0.97650000000000003</v>
      </c>
      <c r="J87" s="97" t="s">
        <v>51</v>
      </c>
      <c r="K87" s="98"/>
      <c r="L87" s="97">
        <v>0.97650000000000003</v>
      </c>
      <c r="M87" s="97" t="s">
        <v>51</v>
      </c>
      <c r="N87" s="98"/>
      <c r="O87" s="97" t="s">
        <v>51</v>
      </c>
    </row>
    <row r="88" spans="1:15" ht="19.149999999999999" customHeight="1">
      <c r="A88" s="105" t="s">
        <v>144</v>
      </c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</row>
    <row r="89" spans="1:15" ht="51">
      <c r="A89" s="91">
        <v>30</v>
      </c>
      <c r="B89" s="92" t="s">
        <v>145</v>
      </c>
      <c r="C89" s="93" t="s">
        <v>146</v>
      </c>
      <c r="D89" s="94" t="s">
        <v>147</v>
      </c>
      <c r="E89" s="95" t="s">
        <v>72</v>
      </c>
      <c r="F89" s="96">
        <v>31788.28</v>
      </c>
      <c r="G89" s="96">
        <v>2.4300000000000002</v>
      </c>
      <c r="H89" s="97">
        <v>77245.52</v>
      </c>
      <c r="I89" s="97">
        <v>2.4300000000000002</v>
      </c>
      <c r="J89" s="97" t="s">
        <v>51</v>
      </c>
      <c r="K89" s="98"/>
      <c r="L89" s="97">
        <v>2.4300000000000002</v>
      </c>
      <c r="M89" s="97" t="s">
        <v>51</v>
      </c>
      <c r="N89" s="98"/>
      <c r="O89" s="97" t="s">
        <v>51</v>
      </c>
    </row>
    <row r="90" spans="1:15" ht="51">
      <c r="A90" s="91">
        <v>31</v>
      </c>
      <c r="B90" s="92" t="s">
        <v>148</v>
      </c>
      <c r="C90" s="93" t="s">
        <v>111</v>
      </c>
      <c r="D90" s="94" t="s">
        <v>112</v>
      </c>
      <c r="E90" s="95" t="s">
        <v>90</v>
      </c>
      <c r="F90" s="96">
        <v>653.30999999999995</v>
      </c>
      <c r="G90" s="99">
        <f>243</f>
        <v>243</v>
      </c>
      <c r="H90" s="97">
        <v>158754.32999999999</v>
      </c>
      <c r="I90" s="97">
        <v>243</v>
      </c>
      <c r="J90" s="97" t="s">
        <v>51</v>
      </c>
      <c r="K90" s="98"/>
      <c r="L90" s="97">
        <v>243</v>
      </c>
      <c r="M90" s="97" t="s">
        <v>51</v>
      </c>
      <c r="N90" s="98"/>
      <c r="O90" s="97" t="s">
        <v>51</v>
      </c>
    </row>
    <row r="91" spans="1:15" ht="51">
      <c r="A91" s="91">
        <v>32</v>
      </c>
      <c r="B91" s="92" t="s">
        <v>149</v>
      </c>
      <c r="C91" s="93" t="s">
        <v>150</v>
      </c>
      <c r="D91" s="94" t="s">
        <v>151</v>
      </c>
      <c r="E91" s="95" t="s">
        <v>116</v>
      </c>
      <c r="F91" s="96">
        <v>5488.69</v>
      </c>
      <c r="G91" s="99">
        <f>5.802</f>
        <v>5.8019999999999996</v>
      </c>
      <c r="H91" s="97">
        <v>31845.38</v>
      </c>
      <c r="I91" s="97">
        <v>5.8019999999999996</v>
      </c>
      <c r="J91" s="97" t="s">
        <v>51</v>
      </c>
      <c r="K91" s="98"/>
      <c r="L91" s="97">
        <v>5.8019999999999996</v>
      </c>
      <c r="M91" s="97" t="s">
        <v>51</v>
      </c>
      <c r="N91" s="98"/>
      <c r="O91" s="97" t="s">
        <v>51</v>
      </c>
    </row>
    <row r="92" spans="1:15" ht="51">
      <c r="A92" s="91">
        <v>33</v>
      </c>
      <c r="B92" s="92" t="s">
        <v>152</v>
      </c>
      <c r="C92" s="93" t="s">
        <v>118</v>
      </c>
      <c r="D92" s="94" t="s">
        <v>119</v>
      </c>
      <c r="E92" s="95" t="s">
        <v>116</v>
      </c>
      <c r="F92" s="96">
        <v>5488.69</v>
      </c>
      <c r="G92" s="99">
        <f>4.7348</f>
        <v>4.7347999999999999</v>
      </c>
      <c r="H92" s="97">
        <v>25987.85</v>
      </c>
      <c r="I92" s="97">
        <v>4.7347999999999999</v>
      </c>
      <c r="J92" s="97" t="s">
        <v>51</v>
      </c>
      <c r="K92" s="98"/>
      <c r="L92" s="97">
        <v>4.7347999999999999</v>
      </c>
      <c r="M92" s="97" t="s">
        <v>51</v>
      </c>
      <c r="N92" s="98"/>
      <c r="O92" s="97" t="s">
        <v>51</v>
      </c>
    </row>
    <row r="93" spans="1:15" ht="51">
      <c r="A93" s="91">
        <v>34</v>
      </c>
      <c r="B93" s="92" t="s">
        <v>153</v>
      </c>
      <c r="C93" s="93" t="s">
        <v>121</v>
      </c>
      <c r="D93" s="94" t="s">
        <v>122</v>
      </c>
      <c r="E93" s="95" t="s">
        <v>116</v>
      </c>
      <c r="F93" s="96">
        <v>5584.58</v>
      </c>
      <c r="G93" s="99">
        <f>1.4496</f>
        <v>1.4496</v>
      </c>
      <c r="H93" s="97">
        <v>8095.41</v>
      </c>
      <c r="I93" s="97">
        <v>1.4496</v>
      </c>
      <c r="J93" s="97" t="s">
        <v>51</v>
      </c>
      <c r="K93" s="98"/>
      <c r="L93" s="97">
        <v>1.4496</v>
      </c>
      <c r="M93" s="97" t="s">
        <v>51</v>
      </c>
      <c r="N93" s="98"/>
      <c r="O93" s="97" t="s">
        <v>51</v>
      </c>
    </row>
    <row r="94" spans="1:15" ht="51">
      <c r="A94" s="91">
        <v>35</v>
      </c>
      <c r="B94" s="92" t="s">
        <v>154</v>
      </c>
      <c r="C94" s="93" t="s">
        <v>155</v>
      </c>
      <c r="D94" s="94" t="s">
        <v>156</v>
      </c>
      <c r="E94" s="95" t="s">
        <v>116</v>
      </c>
      <c r="F94" s="96">
        <v>6508.75</v>
      </c>
      <c r="G94" s="99">
        <f>4.9613</f>
        <v>4.9612999999999996</v>
      </c>
      <c r="H94" s="97">
        <v>32291.86</v>
      </c>
      <c r="I94" s="97">
        <v>4.9612999999999996</v>
      </c>
      <c r="J94" s="97" t="s">
        <v>51</v>
      </c>
      <c r="K94" s="98"/>
      <c r="L94" s="97">
        <v>4.9612999999999996</v>
      </c>
      <c r="M94" s="97" t="s">
        <v>51</v>
      </c>
      <c r="N94" s="98"/>
      <c r="O94" s="97" t="s">
        <v>51</v>
      </c>
    </row>
    <row r="95" spans="1:15" ht="19.149999999999999" customHeight="1">
      <c r="A95" s="105" t="s">
        <v>157</v>
      </c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  <c r="M95" s="112"/>
      <c r="N95" s="112"/>
      <c r="O95" s="112"/>
    </row>
    <row r="96" spans="1:15" ht="102">
      <c r="A96" s="91">
        <v>36</v>
      </c>
      <c r="B96" s="92" t="s">
        <v>158</v>
      </c>
      <c r="C96" s="93" t="s">
        <v>159</v>
      </c>
      <c r="D96" s="94" t="s">
        <v>160</v>
      </c>
      <c r="E96" s="95" t="s">
        <v>161</v>
      </c>
      <c r="F96" s="96">
        <v>243.86</v>
      </c>
      <c r="G96" s="96">
        <v>349.11849999999998</v>
      </c>
      <c r="H96" s="97">
        <v>85136.04</v>
      </c>
      <c r="I96" s="97">
        <v>349.11849999999998</v>
      </c>
      <c r="J96" s="97" t="s">
        <v>51</v>
      </c>
      <c r="K96" s="98"/>
      <c r="L96" s="97">
        <v>349.11849999999998</v>
      </c>
      <c r="M96" s="97" t="s">
        <v>51</v>
      </c>
      <c r="N96" s="98"/>
      <c r="O96" s="97" t="s">
        <v>51</v>
      </c>
    </row>
    <row r="97" spans="1:15" ht="51">
      <c r="A97" s="91">
        <v>37</v>
      </c>
      <c r="B97" s="92" t="s">
        <v>162</v>
      </c>
      <c r="C97" s="93" t="s">
        <v>163</v>
      </c>
      <c r="D97" s="94" t="s">
        <v>164</v>
      </c>
      <c r="E97" s="95" t="s">
        <v>116</v>
      </c>
      <c r="F97" s="96">
        <v>9617.8799999999992</v>
      </c>
      <c r="G97" s="99">
        <f>36.35</f>
        <v>36.35</v>
      </c>
      <c r="H97" s="97">
        <v>349609.94</v>
      </c>
      <c r="I97" s="97">
        <v>36.35</v>
      </c>
      <c r="J97" s="97" t="s">
        <v>51</v>
      </c>
      <c r="K97" s="98"/>
      <c r="L97" s="97">
        <v>36.35</v>
      </c>
      <c r="M97" s="97" t="s">
        <v>51</v>
      </c>
      <c r="N97" s="98"/>
      <c r="O97" s="97" t="s">
        <v>51</v>
      </c>
    </row>
    <row r="98" spans="1:15" ht="178.5">
      <c r="A98" s="91">
        <v>38</v>
      </c>
      <c r="B98" s="92" t="s">
        <v>165</v>
      </c>
      <c r="C98" s="93" t="s">
        <v>166</v>
      </c>
      <c r="D98" s="94" t="s">
        <v>167</v>
      </c>
      <c r="E98" s="95" t="s">
        <v>116</v>
      </c>
      <c r="F98" s="96">
        <v>426.39</v>
      </c>
      <c r="G98" s="99">
        <f>15.48</f>
        <v>15.48</v>
      </c>
      <c r="H98" s="97">
        <v>6600.52</v>
      </c>
      <c r="I98" s="97">
        <v>15.48</v>
      </c>
      <c r="J98" s="97" t="s">
        <v>51</v>
      </c>
      <c r="K98" s="98"/>
      <c r="L98" s="97">
        <v>15.48</v>
      </c>
      <c r="M98" s="97" t="s">
        <v>51</v>
      </c>
      <c r="N98" s="98"/>
      <c r="O98" s="97" t="s">
        <v>51</v>
      </c>
    </row>
    <row r="99" spans="1:15" ht="51">
      <c r="A99" s="91">
        <v>39</v>
      </c>
      <c r="B99" s="92" t="s">
        <v>168</v>
      </c>
      <c r="C99" s="93" t="s">
        <v>139</v>
      </c>
      <c r="D99" s="94" t="s">
        <v>140</v>
      </c>
      <c r="E99" s="95" t="s">
        <v>116</v>
      </c>
      <c r="F99" s="96">
        <v>7997.23</v>
      </c>
      <c r="G99" s="99">
        <f>15.48</f>
        <v>15.48</v>
      </c>
      <c r="H99" s="97">
        <v>123797.12</v>
      </c>
      <c r="I99" s="97">
        <v>15.48</v>
      </c>
      <c r="J99" s="97" t="s">
        <v>51</v>
      </c>
      <c r="K99" s="98"/>
      <c r="L99" s="97">
        <v>15.48</v>
      </c>
      <c r="M99" s="97" t="s">
        <v>51</v>
      </c>
      <c r="N99" s="98"/>
      <c r="O99" s="97" t="s">
        <v>51</v>
      </c>
    </row>
    <row r="100" spans="1:15" ht="204">
      <c r="A100" s="91">
        <v>40</v>
      </c>
      <c r="B100" s="92" t="s">
        <v>169</v>
      </c>
      <c r="C100" s="93" t="s">
        <v>170</v>
      </c>
      <c r="D100" s="94" t="s">
        <v>171</v>
      </c>
      <c r="E100" s="95" t="s">
        <v>161</v>
      </c>
      <c r="F100" s="96">
        <v>315.64999999999998</v>
      </c>
      <c r="G100" s="96">
        <v>349.11849999999998</v>
      </c>
      <c r="H100" s="97">
        <v>110199.25</v>
      </c>
      <c r="I100" s="97">
        <v>349.11849999999998</v>
      </c>
      <c r="J100" s="97" t="s">
        <v>51</v>
      </c>
      <c r="K100" s="98"/>
      <c r="L100" s="97">
        <v>349.11849999999998</v>
      </c>
      <c r="M100" s="97" t="s">
        <v>51</v>
      </c>
      <c r="N100" s="98"/>
      <c r="O100" s="97" t="s">
        <v>51</v>
      </c>
    </row>
    <row r="101" spans="1:15" ht="51">
      <c r="A101" s="91">
        <v>41</v>
      </c>
      <c r="B101" s="92" t="s">
        <v>172</v>
      </c>
      <c r="C101" s="93" t="s">
        <v>111</v>
      </c>
      <c r="D101" s="94" t="s">
        <v>112</v>
      </c>
      <c r="E101" s="95" t="s">
        <v>90</v>
      </c>
      <c r="F101" s="96">
        <v>653.30999999999995</v>
      </c>
      <c r="G101" s="99">
        <f>472</f>
        <v>472</v>
      </c>
      <c r="H101" s="97">
        <v>308362.32</v>
      </c>
      <c r="I101" s="97">
        <v>472</v>
      </c>
      <c r="J101" s="97" t="s">
        <v>51</v>
      </c>
      <c r="K101" s="98"/>
      <c r="L101" s="97">
        <v>472</v>
      </c>
      <c r="M101" s="97" t="s">
        <v>51</v>
      </c>
      <c r="N101" s="98"/>
      <c r="O101" s="97" t="s">
        <v>51</v>
      </c>
    </row>
    <row r="102" spans="1:15" ht="19.149999999999999" customHeight="1">
      <c r="A102" s="105" t="s">
        <v>173</v>
      </c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  <c r="M102" s="112"/>
      <c r="N102" s="112"/>
      <c r="O102" s="112"/>
    </row>
    <row r="103" spans="1:15" ht="38.25">
      <c r="A103" s="91">
        <v>42</v>
      </c>
      <c r="B103" s="92" t="s">
        <v>174</v>
      </c>
      <c r="C103" s="93" t="s">
        <v>175</v>
      </c>
      <c r="D103" s="94" t="s">
        <v>176</v>
      </c>
      <c r="E103" s="95" t="s">
        <v>86</v>
      </c>
      <c r="F103" s="96">
        <v>489.41</v>
      </c>
      <c r="G103" s="96">
        <v>0.72089999999999999</v>
      </c>
      <c r="H103" s="97">
        <v>352.82</v>
      </c>
      <c r="I103" s="97">
        <v>0.72089999999999999</v>
      </c>
      <c r="J103" s="97" t="s">
        <v>51</v>
      </c>
      <c r="K103" s="98"/>
      <c r="L103" s="97">
        <v>0.72089999999999999</v>
      </c>
      <c r="M103" s="97" t="s">
        <v>51</v>
      </c>
      <c r="N103" s="98"/>
      <c r="O103" s="97" t="s">
        <v>51</v>
      </c>
    </row>
    <row r="104" spans="1:15" ht="51">
      <c r="A104" s="91">
        <v>43</v>
      </c>
      <c r="B104" s="92" t="s">
        <v>177</v>
      </c>
      <c r="C104" s="93" t="s">
        <v>178</v>
      </c>
      <c r="D104" s="94" t="s">
        <v>179</v>
      </c>
      <c r="E104" s="95" t="s">
        <v>116</v>
      </c>
      <c r="F104" s="96">
        <v>2734.6</v>
      </c>
      <c r="G104" s="99">
        <f>-0.05</f>
        <v>-0.05</v>
      </c>
      <c r="H104" s="97">
        <v>-136.72999999999999</v>
      </c>
      <c r="I104" s="97">
        <v>-0.05</v>
      </c>
      <c r="J104" s="97" t="s">
        <v>51</v>
      </c>
      <c r="K104" s="98"/>
      <c r="L104" s="97">
        <v>-0.05</v>
      </c>
      <c r="M104" s="97" t="s">
        <v>51</v>
      </c>
      <c r="N104" s="98"/>
      <c r="O104" s="97" t="s">
        <v>51</v>
      </c>
    </row>
    <row r="105" spans="1:15" ht="63.75">
      <c r="A105" s="91">
        <v>44</v>
      </c>
      <c r="B105" s="92" t="s">
        <v>180</v>
      </c>
      <c r="C105" s="93" t="s">
        <v>181</v>
      </c>
      <c r="D105" s="94" t="s">
        <v>182</v>
      </c>
      <c r="E105" s="95" t="s">
        <v>90</v>
      </c>
      <c r="F105" s="96">
        <v>2702.83</v>
      </c>
      <c r="G105" s="99">
        <f>1.44</f>
        <v>1.44</v>
      </c>
      <c r="H105" s="97">
        <v>3892.08</v>
      </c>
      <c r="I105" s="97">
        <v>1.44</v>
      </c>
      <c r="J105" s="97" t="s">
        <v>51</v>
      </c>
      <c r="K105" s="98"/>
      <c r="L105" s="97">
        <v>1.44</v>
      </c>
      <c r="M105" s="97" t="s">
        <v>51</v>
      </c>
      <c r="N105" s="98"/>
      <c r="O105" s="97" t="s">
        <v>51</v>
      </c>
    </row>
    <row r="106" spans="1:15" ht="51">
      <c r="A106" s="91">
        <v>45</v>
      </c>
      <c r="B106" s="92" t="s">
        <v>183</v>
      </c>
      <c r="C106" s="93" t="s">
        <v>184</v>
      </c>
      <c r="D106" s="94" t="s">
        <v>185</v>
      </c>
      <c r="E106" s="95" t="s">
        <v>86</v>
      </c>
      <c r="F106" s="96">
        <v>1171.73</v>
      </c>
      <c r="G106" s="96">
        <v>3.6311800000000001</v>
      </c>
      <c r="H106" s="97">
        <v>4254.76</v>
      </c>
      <c r="I106" s="97">
        <v>3.6311800000000001</v>
      </c>
      <c r="J106" s="97" t="s">
        <v>51</v>
      </c>
      <c r="K106" s="98"/>
      <c r="L106" s="97">
        <v>3.6311800000000001</v>
      </c>
      <c r="M106" s="97" t="s">
        <v>51</v>
      </c>
      <c r="N106" s="98"/>
      <c r="O106" s="97" t="s">
        <v>51</v>
      </c>
    </row>
    <row r="107" spans="1:15" ht="51">
      <c r="A107" s="91">
        <v>46</v>
      </c>
      <c r="B107" s="92" t="s">
        <v>186</v>
      </c>
      <c r="C107" s="93" t="s">
        <v>187</v>
      </c>
      <c r="D107" s="94" t="s">
        <v>188</v>
      </c>
      <c r="E107" s="95" t="s">
        <v>116</v>
      </c>
      <c r="F107" s="96">
        <v>1383.1</v>
      </c>
      <c r="G107" s="99">
        <f>-0.016</f>
        <v>-1.6E-2</v>
      </c>
      <c r="H107" s="97">
        <v>-22.13</v>
      </c>
      <c r="I107" s="97">
        <v>-1.6E-2</v>
      </c>
      <c r="J107" s="97" t="s">
        <v>51</v>
      </c>
      <c r="K107" s="98"/>
      <c r="L107" s="97">
        <v>-1.6E-2</v>
      </c>
      <c r="M107" s="97" t="s">
        <v>51</v>
      </c>
      <c r="N107" s="98"/>
      <c r="O107" s="97" t="s">
        <v>51</v>
      </c>
    </row>
    <row r="108" spans="1:15" ht="51">
      <c r="A108" s="91">
        <v>47</v>
      </c>
      <c r="B108" s="92" t="s">
        <v>189</v>
      </c>
      <c r="C108" s="93" t="s">
        <v>190</v>
      </c>
      <c r="D108" s="94" t="s">
        <v>191</v>
      </c>
      <c r="E108" s="95" t="s">
        <v>116</v>
      </c>
      <c r="F108" s="96">
        <v>3390</v>
      </c>
      <c r="G108" s="99">
        <f>-0.24</f>
        <v>-0.24</v>
      </c>
      <c r="H108" s="97">
        <v>-813.6</v>
      </c>
      <c r="I108" s="97">
        <v>-0.24</v>
      </c>
      <c r="J108" s="97" t="s">
        <v>51</v>
      </c>
      <c r="K108" s="98"/>
      <c r="L108" s="97">
        <v>-0.24</v>
      </c>
      <c r="M108" s="97" t="s">
        <v>51</v>
      </c>
      <c r="N108" s="98"/>
      <c r="O108" s="97" t="s">
        <v>51</v>
      </c>
    </row>
    <row r="109" spans="1:15" ht="63.75">
      <c r="A109" s="91">
        <v>48</v>
      </c>
      <c r="B109" s="92" t="s">
        <v>192</v>
      </c>
      <c r="C109" s="93" t="s">
        <v>193</v>
      </c>
      <c r="D109" s="94" t="s">
        <v>194</v>
      </c>
      <c r="E109" s="95" t="s">
        <v>195</v>
      </c>
      <c r="F109" s="96">
        <v>78.13</v>
      </c>
      <c r="G109" s="99">
        <f>108.93</f>
        <v>108.93</v>
      </c>
      <c r="H109" s="97">
        <v>8510.7000000000007</v>
      </c>
      <c r="I109" s="97">
        <v>108.93</v>
      </c>
      <c r="J109" s="97" t="s">
        <v>51</v>
      </c>
      <c r="K109" s="98"/>
      <c r="L109" s="97">
        <v>108.93</v>
      </c>
      <c r="M109" s="97" t="s">
        <v>51</v>
      </c>
      <c r="N109" s="98"/>
      <c r="O109" s="97" t="s">
        <v>51</v>
      </c>
    </row>
    <row r="110" spans="1:15" ht="63.75">
      <c r="A110" s="91">
        <v>49</v>
      </c>
      <c r="B110" s="92" t="s">
        <v>196</v>
      </c>
      <c r="C110" s="93" t="s">
        <v>197</v>
      </c>
      <c r="D110" s="94" t="s">
        <v>194</v>
      </c>
      <c r="E110" s="95" t="s">
        <v>195</v>
      </c>
      <c r="F110" s="96">
        <v>69.27</v>
      </c>
      <c r="G110" s="99">
        <v>726.24</v>
      </c>
      <c r="H110" s="97">
        <v>50306.64</v>
      </c>
      <c r="I110" s="97">
        <v>726.24</v>
      </c>
      <c r="J110" s="97" t="s">
        <v>51</v>
      </c>
      <c r="K110" s="98"/>
      <c r="L110" s="97">
        <v>726.24</v>
      </c>
      <c r="M110" s="97" t="s">
        <v>51</v>
      </c>
      <c r="N110" s="98"/>
      <c r="O110" s="97" t="s">
        <v>51</v>
      </c>
    </row>
    <row r="111" spans="1:15">
      <c r="A111" s="100" t="s">
        <v>73</v>
      </c>
      <c r="B111" s="101"/>
      <c r="C111" s="101"/>
      <c r="D111" s="101"/>
      <c r="E111" s="99"/>
      <c r="F111" s="99"/>
      <c r="G111" s="99"/>
      <c r="H111" s="97">
        <v>2951246.04</v>
      </c>
      <c r="I111" s="102"/>
      <c r="J111" s="97" t="s">
        <v>51</v>
      </c>
      <c r="K111" s="97" t="s">
        <v>51</v>
      </c>
      <c r="L111" s="98"/>
      <c r="M111" s="97" t="s">
        <v>51</v>
      </c>
      <c r="N111" s="98"/>
      <c r="O111" s="97" t="s">
        <v>51</v>
      </c>
    </row>
    <row r="112" spans="1:15" outlineLevel="1">
      <c r="A112" s="103" t="s">
        <v>74</v>
      </c>
      <c r="B112" s="101"/>
      <c r="C112" s="101"/>
      <c r="D112" s="101"/>
      <c r="E112" s="99"/>
      <c r="F112" s="99"/>
      <c r="G112" s="99"/>
      <c r="H112" s="97">
        <v>2536709.2400000002</v>
      </c>
      <c r="I112" s="102"/>
      <c r="J112" s="97" t="s">
        <v>51</v>
      </c>
      <c r="K112" s="97" t="s">
        <v>51</v>
      </c>
      <c r="L112" s="98"/>
      <c r="M112" s="97" t="s">
        <v>51</v>
      </c>
      <c r="N112" s="98"/>
      <c r="O112" s="97" t="s">
        <v>51</v>
      </c>
    </row>
    <row r="113" spans="1:15" outlineLevel="1">
      <c r="A113" s="103" t="s">
        <v>75</v>
      </c>
      <c r="B113" s="101"/>
      <c r="C113" s="101"/>
      <c r="D113" s="101"/>
      <c r="E113" s="99"/>
      <c r="F113" s="99"/>
      <c r="G113" s="99"/>
      <c r="H113" s="97">
        <v>248187.74</v>
      </c>
      <c r="I113" s="102"/>
      <c r="J113" s="97" t="s">
        <v>51</v>
      </c>
      <c r="K113" s="97" t="s">
        <v>51</v>
      </c>
      <c r="L113" s="98"/>
      <c r="M113" s="97" t="s">
        <v>51</v>
      </c>
      <c r="N113" s="98"/>
      <c r="O113" s="97" t="s">
        <v>51</v>
      </c>
    </row>
    <row r="114" spans="1:15" outlineLevel="1">
      <c r="A114" s="103" t="s">
        <v>76</v>
      </c>
      <c r="B114" s="101"/>
      <c r="C114" s="101"/>
      <c r="D114" s="101"/>
      <c r="E114" s="99"/>
      <c r="F114" s="99"/>
      <c r="G114" s="99"/>
      <c r="H114" s="97">
        <v>132473.22</v>
      </c>
      <c r="I114" s="102"/>
      <c r="J114" s="97" t="s">
        <v>51</v>
      </c>
      <c r="K114" s="97" t="s">
        <v>51</v>
      </c>
      <c r="L114" s="98"/>
      <c r="M114" s="97" t="s">
        <v>51</v>
      </c>
      <c r="N114" s="98"/>
      <c r="O114" s="97" t="s">
        <v>51</v>
      </c>
    </row>
    <row r="115" spans="1:15">
      <c r="A115" s="100" t="s">
        <v>77</v>
      </c>
      <c r="B115" s="101"/>
      <c r="C115" s="101"/>
      <c r="D115" s="101"/>
      <c r="E115" s="99"/>
      <c r="F115" s="99"/>
      <c r="G115" s="99"/>
      <c r="H115" s="97">
        <v>148823.82999999999</v>
      </c>
      <c r="I115" s="102"/>
      <c r="J115" s="97" t="s">
        <v>51</v>
      </c>
      <c r="K115" s="97" t="s">
        <v>51</v>
      </c>
      <c r="L115" s="98"/>
      <c r="M115" s="97" t="s">
        <v>51</v>
      </c>
      <c r="N115" s="98"/>
      <c r="O115" s="97" t="s">
        <v>51</v>
      </c>
    </row>
    <row r="116" spans="1:15">
      <c r="A116" s="100" t="s">
        <v>78</v>
      </c>
      <c r="B116" s="101"/>
      <c r="C116" s="101"/>
      <c r="D116" s="101"/>
      <c r="E116" s="99"/>
      <c r="F116" s="99"/>
      <c r="G116" s="99"/>
      <c r="H116" s="97">
        <v>94139.26</v>
      </c>
      <c r="I116" s="102"/>
      <c r="J116" s="97" t="s">
        <v>51</v>
      </c>
      <c r="K116" s="97" t="s">
        <v>51</v>
      </c>
      <c r="L116" s="98"/>
      <c r="M116" s="97" t="s">
        <v>51</v>
      </c>
      <c r="N116" s="98"/>
      <c r="O116" s="97" t="s">
        <v>51</v>
      </c>
    </row>
    <row r="117" spans="1:15">
      <c r="A117" s="100" t="s">
        <v>79</v>
      </c>
      <c r="B117" s="101"/>
      <c r="C117" s="101"/>
      <c r="D117" s="101"/>
      <c r="E117" s="99"/>
      <c r="F117" s="99"/>
      <c r="G117" s="99"/>
      <c r="H117" s="97">
        <v>22008100.91</v>
      </c>
      <c r="I117" s="102"/>
      <c r="J117" s="97" t="s">
        <v>51</v>
      </c>
      <c r="K117" s="97" t="s">
        <v>51</v>
      </c>
      <c r="L117" s="98"/>
      <c r="M117" s="97" t="s">
        <v>51</v>
      </c>
      <c r="N117" s="98"/>
      <c r="O117" s="97" t="s">
        <v>51</v>
      </c>
    </row>
    <row r="118" spans="1:15">
      <c r="A118" s="100" t="s">
        <v>80</v>
      </c>
      <c r="B118" s="101"/>
      <c r="C118" s="101"/>
      <c r="D118" s="101"/>
      <c r="E118" s="99"/>
      <c r="F118" s="99"/>
      <c r="G118" s="99"/>
      <c r="H118" s="104">
        <v>22008100.91</v>
      </c>
      <c r="I118" s="102"/>
      <c r="J118" s="97" t="s">
        <v>51</v>
      </c>
      <c r="K118" s="97" t="s">
        <v>51</v>
      </c>
      <c r="L118" s="98"/>
      <c r="M118" s="97" t="s">
        <v>51</v>
      </c>
      <c r="N118" s="98"/>
      <c r="O118" s="97" t="s">
        <v>51</v>
      </c>
    </row>
    <row r="119" spans="1:15" ht="22.5" customHeight="1">
      <c r="A119" s="89" t="s">
        <v>198</v>
      </c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</row>
    <row r="120" spans="1:15" ht="38.25">
      <c r="A120" s="91">
        <v>50</v>
      </c>
      <c r="B120" s="92" t="s">
        <v>199</v>
      </c>
      <c r="C120" s="93" t="s">
        <v>200</v>
      </c>
      <c r="D120" s="94" t="s">
        <v>201</v>
      </c>
      <c r="E120" s="95" t="s">
        <v>116</v>
      </c>
      <c r="F120" s="96">
        <v>795.41</v>
      </c>
      <c r="G120" s="99">
        <f>206.9</f>
        <v>206.9</v>
      </c>
      <c r="H120" s="97">
        <v>164570.32999999999</v>
      </c>
      <c r="I120" s="97">
        <v>206.9</v>
      </c>
      <c r="J120" s="97" t="s">
        <v>51</v>
      </c>
      <c r="K120" s="98"/>
      <c r="L120" s="97">
        <v>206.9</v>
      </c>
      <c r="M120" s="97" t="s">
        <v>51</v>
      </c>
      <c r="N120" s="98"/>
      <c r="O120" s="97" t="s">
        <v>51</v>
      </c>
    </row>
    <row r="121" spans="1:15" ht="51">
      <c r="A121" s="91">
        <v>51</v>
      </c>
      <c r="B121" s="92" t="s">
        <v>202</v>
      </c>
      <c r="C121" s="93" t="s">
        <v>203</v>
      </c>
      <c r="D121" s="94" t="s">
        <v>204</v>
      </c>
      <c r="E121" s="95" t="s">
        <v>116</v>
      </c>
      <c r="F121" s="96">
        <v>5586.97</v>
      </c>
      <c r="G121" s="99">
        <f>144.84</f>
        <v>144.84</v>
      </c>
      <c r="H121" s="97">
        <v>809216.73</v>
      </c>
      <c r="I121" s="97">
        <v>144.84</v>
      </c>
      <c r="J121" s="97" t="s">
        <v>51</v>
      </c>
      <c r="K121" s="98"/>
      <c r="L121" s="97">
        <v>144.84</v>
      </c>
      <c r="M121" s="97" t="s">
        <v>51</v>
      </c>
      <c r="N121" s="98"/>
      <c r="O121" s="97" t="s">
        <v>51</v>
      </c>
    </row>
    <row r="122" spans="1:15" ht="51">
      <c r="A122" s="91">
        <v>52</v>
      </c>
      <c r="B122" s="92" t="s">
        <v>205</v>
      </c>
      <c r="C122" s="93" t="s">
        <v>206</v>
      </c>
      <c r="D122" s="94" t="s">
        <v>207</v>
      </c>
      <c r="E122" s="95" t="s">
        <v>116</v>
      </c>
      <c r="F122" s="96">
        <v>6528.03</v>
      </c>
      <c r="G122" s="99">
        <f>0.73</f>
        <v>0.73</v>
      </c>
      <c r="H122" s="97">
        <v>4765.46</v>
      </c>
      <c r="I122" s="97">
        <v>0.73</v>
      </c>
      <c r="J122" s="97" t="s">
        <v>51</v>
      </c>
      <c r="K122" s="98"/>
      <c r="L122" s="97">
        <v>0.73</v>
      </c>
      <c r="M122" s="97" t="s">
        <v>51</v>
      </c>
      <c r="N122" s="98"/>
      <c r="O122" s="97" t="s">
        <v>51</v>
      </c>
    </row>
    <row r="123" spans="1:15" ht="51">
      <c r="A123" s="91">
        <v>53</v>
      </c>
      <c r="B123" s="92" t="s">
        <v>208</v>
      </c>
      <c r="C123" s="93" t="s">
        <v>209</v>
      </c>
      <c r="D123" s="94" t="s">
        <v>210</v>
      </c>
      <c r="E123" s="95" t="s">
        <v>116</v>
      </c>
      <c r="F123" s="96">
        <v>4700</v>
      </c>
      <c r="G123" s="99">
        <f>10.47</f>
        <v>10.47</v>
      </c>
      <c r="H123" s="97">
        <v>49209</v>
      </c>
      <c r="I123" s="97">
        <v>10.47</v>
      </c>
      <c r="J123" s="97" t="s">
        <v>51</v>
      </c>
      <c r="K123" s="98"/>
      <c r="L123" s="97">
        <v>10.47</v>
      </c>
      <c r="M123" s="97" t="s">
        <v>51</v>
      </c>
      <c r="N123" s="98"/>
      <c r="O123" s="97" t="s">
        <v>51</v>
      </c>
    </row>
    <row r="124" spans="1:15" ht="51">
      <c r="A124" s="91">
        <v>54</v>
      </c>
      <c r="B124" s="92" t="s">
        <v>211</v>
      </c>
      <c r="C124" s="93" t="s">
        <v>212</v>
      </c>
      <c r="D124" s="94" t="s">
        <v>213</v>
      </c>
      <c r="E124" s="95" t="s">
        <v>214</v>
      </c>
      <c r="F124" s="96">
        <v>91.98</v>
      </c>
      <c r="G124" s="99">
        <f>27.75</f>
        <v>27.75</v>
      </c>
      <c r="H124" s="97">
        <v>2552.4499999999998</v>
      </c>
      <c r="I124" s="97">
        <v>27.75</v>
      </c>
      <c r="J124" s="97" t="s">
        <v>51</v>
      </c>
      <c r="K124" s="98"/>
      <c r="L124" s="97">
        <v>27.75</v>
      </c>
      <c r="M124" s="97" t="s">
        <v>51</v>
      </c>
      <c r="N124" s="98"/>
      <c r="O124" s="97" t="s">
        <v>51</v>
      </c>
    </row>
    <row r="125" spans="1:15" ht="51">
      <c r="A125" s="91">
        <v>55</v>
      </c>
      <c r="B125" s="92" t="s">
        <v>215</v>
      </c>
      <c r="C125" s="93" t="s">
        <v>216</v>
      </c>
      <c r="D125" s="94" t="s">
        <v>217</v>
      </c>
      <c r="E125" s="95" t="s">
        <v>116</v>
      </c>
      <c r="F125" s="96">
        <v>8920.1</v>
      </c>
      <c r="G125" s="99">
        <f>15.85</f>
        <v>15.85</v>
      </c>
      <c r="H125" s="97">
        <v>141383.59</v>
      </c>
      <c r="I125" s="97">
        <v>15.85</v>
      </c>
      <c r="J125" s="97" t="s">
        <v>51</v>
      </c>
      <c r="K125" s="98"/>
      <c r="L125" s="97">
        <v>15.85</v>
      </c>
      <c r="M125" s="97" t="s">
        <v>51</v>
      </c>
      <c r="N125" s="98"/>
      <c r="O125" s="97" t="s">
        <v>51</v>
      </c>
    </row>
    <row r="126" spans="1:15" ht="51">
      <c r="A126" s="91">
        <v>56</v>
      </c>
      <c r="B126" s="92" t="s">
        <v>218</v>
      </c>
      <c r="C126" s="93" t="s">
        <v>219</v>
      </c>
      <c r="D126" s="94" t="s">
        <v>220</v>
      </c>
      <c r="E126" s="95" t="s">
        <v>116</v>
      </c>
      <c r="F126" s="96">
        <v>19803.650000000001</v>
      </c>
      <c r="G126" s="99">
        <f>0.88</f>
        <v>0.88</v>
      </c>
      <c r="H126" s="97">
        <v>17427.21</v>
      </c>
      <c r="I126" s="97">
        <v>0.88</v>
      </c>
      <c r="J126" s="97" t="s">
        <v>51</v>
      </c>
      <c r="K126" s="98"/>
      <c r="L126" s="97">
        <v>0.88</v>
      </c>
      <c r="M126" s="97" t="s">
        <v>51</v>
      </c>
      <c r="N126" s="98"/>
      <c r="O126" s="97" t="s">
        <v>51</v>
      </c>
    </row>
    <row r="127" spans="1:15" ht="38.25">
      <c r="A127" s="91">
        <v>57</v>
      </c>
      <c r="B127" s="92" t="s">
        <v>221</v>
      </c>
      <c r="C127" s="93" t="s">
        <v>222</v>
      </c>
      <c r="D127" s="94" t="s">
        <v>223</v>
      </c>
      <c r="E127" s="95" t="s">
        <v>86</v>
      </c>
      <c r="F127" s="96">
        <v>268.49</v>
      </c>
      <c r="G127" s="96">
        <v>51.612400000000001</v>
      </c>
      <c r="H127" s="97">
        <v>13857.41</v>
      </c>
      <c r="I127" s="97">
        <v>51.612400000000001</v>
      </c>
      <c r="J127" s="97" t="s">
        <v>51</v>
      </c>
      <c r="K127" s="98"/>
      <c r="L127" s="97">
        <v>51.612400000000001</v>
      </c>
      <c r="M127" s="97" t="s">
        <v>51</v>
      </c>
      <c r="N127" s="98"/>
      <c r="O127" s="97" t="s">
        <v>51</v>
      </c>
    </row>
    <row r="128" spans="1:15" ht="51">
      <c r="A128" s="91">
        <v>58</v>
      </c>
      <c r="B128" s="92" t="s">
        <v>224</v>
      </c>
      <c r="C128" s="93" t="s">
        <v>225</v>
      </c>
      <c r="D128" s="94" t="s">
        <v>226</v>
      </c>
      <c r="E128" s="95" t="s">
        <v>227</v>
      </c>
      <c r="F128" s="96">
        <v>379.5</v>
      </c>
      <c r="G128" s="96">
        <v>35.24</v>
      </c>
      <c r="H128" s="97">
        <v>13373.58</v>
      </c>
      <c r="I128" s="97">
        <v>35.24</v>
      </c>
      <c r="J128" s="97" t="s">
        <v>51</v>
      </c>
      <c r="K128" s="98"/>
      <c r="L128" s="97">
        <v>35.24</v>
      </c>
      <c r="M128" s="97" t="s">
        <v>51</v>
      </c>
      <c r="N128" s="98"/>
      <c r="O128" s="97" t="s">
        <v>51</v>
      </c>
    </row>
    <row r="129" spans="1:15" ht="51">
      <c r="A129" s="91">
        <v>59</v>
      </c>
      <c r="B129" s="92" t="s">
        <v>228</v>
      </c>
      <c r="C129" s="93" t="s">
        <v>229</v>
      </c>
      <c r="D129" s="94" t="s">
        <v>230</v>
      </c>
      <c r="E129" s="95" t="s">
        <v>116</v>
      </c>
      <c r="F129" s="96">
        <v>27595</v>
      </c>
      <c r="G129" s="96">
        <v>8.1750000000000007</v>
      </c>
      <c r="H129" s="97">
        <v>225589.13</v>
      </c>
      <c r="I129" s="97">
        <v>8.1750000000000007</v>
      </c>
      <c r="J129" s="97" t="s">
        <v>51</v>
      </c>
      <c r="K129" s="98"/>
      <c r="L129" s="97">
        <v>8.1750000000000007</v>
      </c>
      <c r="M129" s="97" t="s">
        <v>51</v>
      </c>
      <c r="N129" s="98"/>
      <c r="O129" s="97" t="s">
        <v>51</v>
      </c>
    </row>
    <row r="130" spans="1:15" ht="51">
      <c r="A130" s="91">
        <v>60</v>
      </c>
      <c r="B130" s="92" t="s">
        <v>231</v>
      </c>
      <c r="C130" s="93" t="s">
        <v>232</v>
      </c>
      <c r="D130" s="94" t="s">
        <v>233</v>
      </c>
      <c r="E130" s="95" t="s">
        <v>116</v>
      </c>
      <c r="F130" s="96">
        <v>21456.98</v>
      </c>
      <c r="G130" s="99">
        <f>0.181</f>
        <v>0.18099999999999999</v>
      </c>
      <c r="H130" s="97">
        <v>3883.71</v>
      </c>
      <c r="I130" s="97">
        <v>0.18099999999999999</v>
      </c>
      <c r="J130" s="97" t="s">
        <v>51</v>
      </c>
      <c r="K130" s="98"/>
      <c r="L130" s="97">
        <v>0.18099999999999999</v>
      </c>
      <c r="M130" s="97" t="s">
        <v>51</v>
      </c>
      <c r="N130" s="98"/>
      <c r="O130" s="97" t="s">
        <v>51</v>
      </c>
    </row>
    <row r="131" spans="1:15" ht="51">
      <c r="A131" s="91">
        <v>61</v>
      </c>
      <c r="B131" s="92" t="s">
        <v>234</v>
      </c>
      <c r="C131" s="93" t="s">
        <v>235</v>
      </c>
      <c r="D131" s="94" t="s">
        <v>236</v>
      </c>
      <c r="E131" s="95" t="s">
        <v>116</v>
      </c>
      <c r="F131" s="96">
        <v>20747.64</v>
      </c>
      <c r="G131" s="96">
        <v>4.6920000000000002</v>
      </c>
      <c r="H131" s="97">
        <v>97347.93</v>
      </c>
      <c r="I131" s="97">
        <v>4.6920000000000002</v>
      </c>
      <c r="J131" s="97" t="s">
        <v>51</v>
      </c>
      <c r="K131" s="98"/>
      <c r="L131" s="97">
        <v>4.6920000000000002</v>
      </c>
      <c r="M131" s="97" t="s">
        <v>51</v>
      </c>
      <c r="N131" s="98"/>
      <c r="O131" s="97" t="s">
        <v>51</v>
      </c>
    </row>
    <row r="132" spans="1:15" ht="51">
      <c r="A132" s="91">
        <v>62</v>
      </c>
      <c r="B132" s="92" t="s">
        <v>237</v>
      </c>
      <c r="C132" s="93" t="s">
        <v>238</v>
      </c>
      <c r="D132" s="94" t="s">
        <v>239</v>
      </c>
      <c r="E132" s="95" t="s">
        <v>195</v>
      </c>
      <c r="F132" s="96">
        <v>31.17</v>
      </c>
      <c r="G132" s="99">
        <f>54</f>
        <v>54</v>
      </c>
      <c r="H132" s="97">
        <v>1683.18</v>
      </c>
      <c r="I132" s="97">
        <v>54</v>
      </c>
      <c r="J132" s="97" t="s">
        <v>51</v>
      </c>
      <c r="K132" s="98"/>
      <c r="L132" s="97">
        <v>54</v>
      </c>
      <c r="M132" s="97" t="s">
        <v>51</v>
      </c>
      <c r="N132" s="98"/>
      <c r="O132" s="97" t="s">
        <v>51</v>
      </c>
    </row>
    <row r="133" spans="1:15" ht="51">
      <c r="A133" s="91">
        <v>63</v>
      </c>
      <c r="B133" s="92" t="s">
        <v>240</v>
      </c>
      <c r="C133" s="93" t="s">
        <v>241</v>
      </c>
      <c r="D133" s="94" t="s">
        <v>242</v>
      </c>
      <c r="E133" s="95" t="s">
        <v>195</v>
      </c>
      <c r="F133" s="96">
        <v>28.62</v>
      </c>
      <c r="G133" s="96">
        <v>1127</v>
      </c>
      <c r="H133" s="97">
        <v>32254.74</v>
      </c>
      <c r="I133" s="97">
        <v>1127</v>
      </c>
      <c r="J133" s="97" t="s">
        <v>51</v>
      </c>
      <c r="K133" s="98"/>
      <c r="L133" s="97">
        <v>1127</v>
      </c>
      <c r="M133" s="97" t="s">
        <v>51</v>
      </c>
      <c r="N133" s="98"/>
      <c r="O133" s="97" t="s">
        <v>51</v>
      </c>
    </row>
    <row r="134" spans="1:15">
      <c r="A134" s="100" t="s">
        <v>73</v>
      </c>
      <c r="B134" s="101"/>
      <c r="C134" s="101"/>
      <c r="D134" s="101"/>
      <c r="E134" s="99"/>
      <c r="F134" s="99"/>
      <c r="G134" s="99"/>
      <c r="H134" s="97">
        <v>1577114.45</v>
      </c>
      <c r="I134" s="102"/>
      <c r="J134" s="97" t="s">
        <v>51</v>
      </c>
      <c r="K134" s="97" t="s">
        <v>51</v>
      </c>
      <c r="L134" s="98"/>
      <c r="M134" s="97" t="s">
        <v>51</v>
      </c>
      <c r="N134" s="98"/>
      <c r="O134" s="97" t="s">
        <v>51</v>
      </c>
    </row>
    <row r="135" spans="1:15" outlineLevel="1">
      <c r="A135" s="103" t="s">
        <v>74</v>
      </c>
      <c r="B135" s="101"/>
      <c r="C135" s="101"/>
      <c r="D135" s="101"/>
      <c r="E135" s="99"/>
      <c r="F135" s="99"/>
      <c r="G135" s="99"/>
      <c r="H135" s="97">
        <v>1439733.05</v>
      </c>
      <c r="I135" s="102"/>
      <c r="J135" s="97" t="s">
        <v>51</v>
      </c>
      <c r="K135" s="97" t="s">
        <v>51</v>
      </c>
      <c r="L135" s="98"/>
      <c r="M135" s="97" t="s">
        <v>51</v>
      </c>
      <c r="N135" s="98"/>
      <c r="O135" s="97" t="s">
        <v>51</v>
      </c>
    </row>
    <row r="136" spans="1:15" outlineLevel="1">
      <c r="A136" s="103" t="s">
        <v>75</v>
      </c>
      <c r="B136" s="101"/>
      <c r="C136" s="101"/>
      <c r="D136" s="101"/>
      <c r="E136" s="99"/>
      <c r="F136" s="99"/>
      <c r="G136" s="99"/>
      <c r="H136" s="97">
        <v>79741.86</v>
      </c>
      <c r="I136" s="102"/>
      <c r="J136" s="97" t="s">
        <v>51</v>
      </c>
      <c r="K136" s="97" t="s">
        <v>51</v>
      </c>
      <c r="L136" s="98"/>
      <c r="M136" s="97" t="s">
        <v>51</v>
      </c>
      <c r="N136" s="98"/>
      <c r="O136" s="97" t="s">
        <v>51</v>
      </c>
    </row>
    <row r="137" spans="1:15" outlineLevel="1">
      <c r="A137" s="103" t="s">
        <v>76</v>
      </c>
      <c r="B137" s="101"/>
      <c r="C137" s="101"/>
      <c r="D137" s="101"/>
      <c r="E137" s="99"/>
      <c r="F137" s="99"/>
      <c r="G137" s="99"/>
      <c r="H137" s="97">
        <v>65510.77</v>
      </c>
      <c r="I137" s="102"/>
      <c r="J137" s="97" t="s">
        <v>51</v>
      </c>
      <c r="K137" s="97" t="s">
        <v>51</v>
      </c>
      <c r="L137" s="98"/>
      <c r="M137" s="97" t="s">
        <v>51</v>
      </c>
      <c r="N137" s="98"/>
      <c r="O137" s="97" t="s">
        <v>51</v>
      </c>
    </row>
    <row r="138" spans="1:15">
      <c r="A138" s="100" t="s">
        <v>77</v>
      </c>
      <c r="B138" s="101"/>
      <c r="C138" s="101"/>
      <c r="D138" s="101"/>
      <c r="E138" s="99"/>
      <c r="F138" s="99"/>
      <c r="G138" s="99"/>
      <c r="H138" s="97">
        <v>58959.7</v>
      </c>
      <c r="I138" s="102"/>
      <c r="J138" s="97" t="s">
        <v>51</v>
      </c>
      <c r="K138" s="97" t="s">
        <v>51</v>
      </c>
      <c r="L138" s="98"/>
      <c r="M138" s="97" t="s">
        <v>51</v>
      </c>
      <c r="N138" s="98"/>
      <c r="O138" s="97" t="s">
        <v>51</v>
      </c>
    </row>
    <row r="139" spans="1:15">
      <c r="A139" s="100" t="s">
        <v>78</v>
      </c>
      <c r="B139" s="101"/>
      <c r="C139" s="101"/>
      <c r="D139" s="101"/>
      <c r="E139" s="99"/>
      <c r="F139" s="99"/>
      <c r="G139" s="99"/>
      <c r="H139" s="97">
        <v>55244.65</v>
      </c>
      <c r="I139" s="102"/>
      <c r="J139" s="97" t="s">
        <v>51</v>
      </c>
      <c r="K139" s="97" t="s">
        <v>51</v>
      </c>
      <c r="L139" s="98"/>
      <c r="M139" s="97" t="s">
        <v>51</v>
      </c>
      <c r="N139" s="98"/>
      <c r="O139" s="97" t="s">
        <v>51</v>
      </c>
    </row>
    <row r="140" spans="1:15">
      <c r="A140" s="100" t="s">
        <v>79</v>
      </c>
      <c r="B140" s="101"/>
      <c r="C140" s="101"/>
      <c r="D140" s="101"/>
      <c r="E140" s="99"/>
      <c r="F140" s="99"/>
      <c r="G140" s="99"/>
      <c r="H140" s="97">
        <v>11653186.529999999</v>
      </c>
      <c r="I140" s="102"/>
      <c r="J140" s="97" t="s">
        <v>51</v>
      </c>
      <c r="K140" s="97" t="s">
        <v>51</v>
      </c>
      <c r="L140" s="98"/>
      <c r="M140" s="97" t="s">
        <v>51</v>
      </c>
      <c r="N140" s="98"/>
      <c r="O140" s="97" t="s">
        <v>51</v>
      </c>
    </row>
    <row r="141" spans="1:15">
      <c r="A141" s="100" t="s">
        <v>80</v>
      </c>
      <c r="B141" s="101"/>
      <c r="C141" s="101"/>
      <c r="D141" s="101"/>
      <c r="E141" s="99"/>
      <c r="F141" s="99"/>
      <c r="G141" s="99"/>
      <c r="H141" s="104">
        <v>11653186.529999999</v>
      </c>
      <c r="I141" s="102"/>
      <c r="J141" s="97" t="s">
        <v>51</v>
      </c>
      <c r="K141" s="97" t="s">
        <v>51</v>
      </c>
      <c r="L141" s="98"/>
      <c r="M141" s="97" t="s">
        <v>51</v>
      </c>
      <c r="N141" s="98"/>
      <c r="O141" s="97" t="s">
        <v>51</v>
      </c>
    </row>
    <row r="142" spans="1:15">
      <c r="A142" s="113" t="s">
        <v>243</v>
      </c>
      <c r="B142" s="114"/>
      <c r="C142" s="63"/>
      <c r="D142" s="114"/>
      <c r="E142" s="99"/>
      <c r="F142" s="99"/>
      <c r="G142" s="99"/>
      <c r="H142" s="102"/>
      <c r="I142" s="102"/>
      <c r="J142" s="98"/>
      <c r="K142" s="98"/>
      <c r="L142" s="98"/>
      <c r="M142" s="98"/>
      <c r="N142" s="98"/>
      <c r="O142" s="98"/>
    </row>
    <row r="143" spans="1:15">
      <c r="A143" s="100" t="s">
        <v>73</v>
      </c>
      <c r="B143" s="101"/>
      <c r="C143" s="101"/>
      <c r="D143" s="101"/>
      <c r="E143" s="99"/>
      <c r="F143" s="99"/>
      <c r="G143" s="99"/>
      <c r="H143" s="97">
        <v>6131152.0499999998</v>
      </c>
      <c r="I143" s="102"/>
      <c r="J143" s="97" t="s">
        <v>51</v>
      </c>
      <c r="K143" s="97" t="s">
        <v>51</v>
      </c>
      <c r="L143" s="98"/>
      <c r="M143" s="97" t="s">
        <v>51</v>
      </c>
      <c r="N143" s="98"/>
      <c r="O143" s="97" t="s">
        <v>51</v>
      </c>
    </row>
    <row r="144" spans="1:15" outlineLevel="1">
      <c r="A144" s="103" t="s">
        <v>74</v>
      </c>
      <c r="B144" s="101"/>
      <c r="C144" s="101"/>
      <c r="D144" s="101"/>
      <c r="E144" s="99"/>
      <c r="F144" s="99"/>
      <c r="G144" s="99"/>
      <c r="H144" s="97">
        <v>4586175.9400000004</v>
      </c>
      <c r="I144" s="102"/>
      <c r="J144" s="97" t="s">
        <v>51</v>
      </c>
      <c r="K144" s="97" t="s">
        <v>51</v>
      </c>
      <c r="L144" s="98"/>
      <c r="M144" s="97" t="s">
        <v>51</v>
      </c>
      <c r="N144" s="98"/>
      <c r="O144" s="97" t="s">
        <v>51</v>
      </c>
    </row>
    <row r="145" spans="1:15" outlineLevel="1">
      <c r="A145" s="103" t="s">
        <v>75</v>
      </c>
      <c r="B145" s="101"/>
      <c r="C145" s="101"/>
      <c r="D145" s="101"/>
      <c r="E145" s="99"/>
      <c r="F145" s="99"/>
      <c r="G145" s="99"/>
      <c r="H145" s="97">
        <v>1199212.31</v>
      </c>
      <c r="I145" s="102"/>
      <c r="J145" s="97" t="s">
        <v>51</v>
      </c>
      <c r="K145" s="97" t="s">
        <v>51</v>
      </c>
      <c r="L145" s="98"/>
      <c r="M145" s="97" t="s">
        <v>51</v>
      </c>
      <c r="N145" s="98"/>
      <c r="O145" s="97" t="s">
        <v>51</v>
      </c>
    </row>
    <row r="146" spans="1:15" outlineLevel="1">
      <c r="A146" s="103" t="s">
        <v>76</v>
      </c>
      <c r="B146" s="101"/>
      <c r="C146" s="101"/>
      <c r="D146" s="101"/>
      <c r="E146" s="99"/>
      <c r="F146" s="99"/>
      <c r="G146" s="99"/>
      <c r="H146" s="97">
        <v>376754.27</v>
      </c>
      <c r="I146" s="102"/>
      <c r="J146" s="97" t="s">
        <v>51</v>
      </c>
      <c r="K146" s="97" t="s">
        <v>51</v>
      </c>
      <c r="L146" s="98"/>
      <c r="M146" s="97" t="s">
        <v>51</v>
      </c>
      <c r="N146" s="98"/>
      <c r="O146" s="97" t="s">
        <v>51</v>
      </c>
    </row>
    <row r="147" spans="1:15">
      <c r="A147" s="100" t="s">
        <v>77</v>
      </c>
      <c r="B147" s="101"/>
      <c r="C147" s="101"/>
      <c r="D147" s="101"/>
      <c r="E147" s="99"/>
      <c r="F147" s="99"/>
      <c r="G147" s="99"/>
      <c r="H147" s="97">
        <v>386336.48</v>
      </c>
      <c r="I147" s="102"/>
      <c r="J147" s="97" t="s">
        <v>51</v>
      </c>
      <c r="K147" s="97" t="s">
        <v>51</v>
      </c>
      <c r="L147" s="98"/>
      <c r="M147" s="97" t="s">
        <v>51</v>
      </c>
      <c r="N147" s="98"/>
      <c r="O147" s="97" t="s">
        <v>51</v>
      </c>
    </row>
    <row r="148" spans="1:15">
      <c r="A148" s="100" t="s">
        <v>78</v>
      </c>
      <c r="B148" s="101"/>
      <c r="C148" s="101"/>
      <c r="D148" s="101"/>
      <c r="E148" s="99"/>
      <c r="F148" s="99"/>
      <c r="G148" s="99"/>
      <c r="H148" s="97">
        <v>273653.77</v>
      </c>
      <c r="I148" s="102"/>
      <c r="J148" s="97" t="s">
        <v>51</v>
      </c>
      <c r="K148" s="97" t="s">
        <v>51</v>
      </c>
      <c r="L148" s="98"/>
      <c r="M148" s="97" t="s">
        <v>51</v>
      </c>
      <c r="N148" s="98"/>
      <c r="O148" s="97" t="s">
        <v>51</v>
      </c>
    </row>
    <row r="149" spans="1:15">
      <c r="A149" s="100" t="s">
        <v>79</v>
      </c>
      <c r="B149" s="101"/>
      <c r="C149" s="101"/>
      <c r="D149" s="101"/>
      <c r="E149" s="99"/>
      <c r="F149" s="99"/>
      <c r="G149" s="99"/>
      <c r="H149" s="97">
        <v>46790970.450000003</v>
      </c>
      <c r="I149" s="102"/>
      <c r="J149" s="97" t="s">
        <v>51</v>
      </c>
      <c r="K149" s="97" t="s">
        <v>51</v>
      </c>
      <c r="L149" s="98"/>
      <c r="M149" s="97" t="s">
        <v>51</v>
      </c>
      <c r="N149" s="98"/>
      <c r="O149" s="97" t="s">
        <v>51</v>
      </c>
    </row>
    <row r="150" spans="1:15">
      <c r="A150" s="100" t="s">
        <v>80</v>
      </c>
      <c r="B150" s="101"/>
      <c r="C150" s="101"/>
      <c r="D150" s="101"/>
      <c r="E150" s="99"/>
      <c r="F150" s="99"/>
      <c r="G150" s="99"/>
      <c r="H150" s="104">
        <v>56149164.539999999</v>
      </c>
      <c r="I150" s="102"/>
      <c r="J150" s="97" t="s">
        <v>51</v>
      </c>
      <c r="K150" s="97" t="s">
        <v>51</v>
      </c>
      <c r="L150" s="98"/>
      <c r="M150" s="97" t="s">
        <v>51</v>
      </c>
      <c r="N150" s="98"/>
      <c r="O150" s="97" t="s">
        <v>51</v>
      </c>
    </row>
  </sheetData>
  <mergeCells count="73">
    <mergeCell ref="A147:D147"/>
    <mergeCell ref="A148:D148"/>
    <mergeCell ref="A149:D149"/>
    <mergeCell ref="A150:D150"/>
    <mergeCell ref="A6:K6"/>
    <mergeCell ref="A8:K8"/>
    <mergeCell ref="A142:D142"/>
    <mergeCell ref="A143:D143"/>
    <mergeCell ref="A144:D144"/>
    <mergeCell ref="A145:D145"/>
    <mergeCell ref="A146:D146"/>
    <mergeCell ref="A137:D137"/>
    <mergeCell ref="A138:D138"/>
    <mergeCell ref="A139:D139"/>
    <mergeCell ref="A140:D140"/>
    <mergeCell ref="A141:D141"/>
    <mergeCell ref="A118:D118"/>
    <mergeCell ref="A119:O119"/>
    <mergeCell ref="A134:D134"/>
    <mergeCell ref="A135:D135"/>
    <mergeCell ref="A136:D136"/>
    <mergeCell ref="A113:D113"/>
    <mergeCell ref="A114:D114"/>
    <mergeCell ref="A115:D115"/>
    <mergeCell ref="A116:D116"/>
    <mergeCell ref="A117:D117"/>
    <mergeCell ref="A88:O88"/>
    <mergeCell ref="A95:O95"/>
    <mergeCell ref="A102:O102"/>
    <mergeCell ref="A111:D111"/>
    <mergeCell ref="A112:D112"/>
    <mergeCell ref="A62:D62"/>
    <mergeCell ref="A63:D63"/>
    <mergeCell ref="A64:O64"/>
    <mergeCell ref="A65:O65"/>
    <mergeCell ref="A81:O81"/>
    <mergeCell ref="A57:D57"/>
    <mergeCell ref="A58:D58"/>
    <mergeCell ref="A59:D59"/>
    <mergeCell ref="A60:D60"/>
    <mergeCell ref="A61:D61"/>
    <mergeCell ref="L44:M44"/>
    <mergeCell ref="I43:M43"/>
    <mergeCell ref="N43:O44"/>
    <mergeCell ref="A47:O47"/>
    <mergeCell ref="A56:D56"/>
    <mergeCell ref="K16:L16"/>
    <mergeCell ref="A43:B43"/>
    <mergeCell ref="A44:A45"/>
    <mergeCell ref="B44:B45"/>
    <mergeCell ref="F43:F45"/>
    <mergeCell ref="G43:G45"/>
    <mergeCell ref="C43:C45"/>
    <mergeCell ref="D43:D45"/>
    <mergeCell ref="E43:E45"/>
    <mergeCell ref="K17:L17"/>
    <mergeCell ref="K18:L18"/>
    <mergeCell ref="G28:I28"/>
    <mergeCell ref="H43:H45"/>
    <mergeCell ref="F30:G30"/>
    <mergeCell ref="F32:G32"/>
    <mergeCell ref="I44:K44"/>
    <mergeCell ref="M16:N16"/>
    <mergeCell ref="M17:N17"/>
    <mergeCell ref="M18:N18"/>
    <mergeCell ref="M4:N4"/>
    <mergeCell ref="M5:N5"/>
    <mergeCell ref="M6:N7"/>
    <mergeCell ref="M8:N9"/>
    <mergeCell ref="M10:N11"/>
    <mergeCell ref="M12:N13"/>
    <mergeCell ref="M14:N14"/>
    <mergeCell ref="M15:N15"/>
  </mergeCells>
  <phoneticPr fontId="0" type="noConversion"/>
  <pageMargins left="0.19685039370078741" right="0.19685039370078741" top="0.39370078740157483" bottom="0.39370078740157483" header="0.23622047244094491" footer="0.19685039370078741"/>
  <pageSetup paperSize="9" pageOrder="overThenDown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Журнал учета выполненных работ</vt:lpstr>
      <vt:lpstr>'Журнал учета выполненных работ'!Print_Titles</vt:lpstr>
      <vt:lpstr>'Журнал учета выполненных работ'!Заголовки_для_печати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HP</cp:lastModifiedBy>
  <cp:lastPrinted>2012-04-28T08:39:08Z</cp:lastPrinted>
  <dcterms:created xsi:type="dcterms:W3CDTF">2002-01-28T10:20:49Z</dcterms:created>
  <dcterms:modified xsi:type="dcterms:W3CDTF">2019-08-19T08:08:44Z</dcterms:modified>
</cp:coreProperties>
</file>